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lloydsbanking.sharepoint.com/sites/CreditSuiteProductTeam/Shared Documents/General/Data Mappings (WIP)/"/>
    </mc:Choice>
  </mc:AlternateContent>
  <xr:revisionPtr revIDLastSave="383" documentId="8_{B69BFB3C-3004-4033-A51B-65E00857573E}" xr6:coauthVersionLast="47" xr6:coauthVersionMax="47" xr10:uidLastSave="{E2FE90BE-A1CA-4DEB-AEA4-FAA89420FD5E}"/>
  <bookViews>
    <workbookView xWindow="-2940" yWindow="-21720" windowWidth="38640" windowHeight="21240" tabRatio="682" firstSheet="6" activeTab="7" xr2:uid="{00000000-000D-0000-FFFF-FFFF00000000}"/>
  </bookViews>
  <sheets>
    <sheet name="Contents" sheetId="11" r:id="rId1"/>
    <sheet name="Instructions" sheetId="14" state="hidden" r:id="rId2"/>
    <sheet name="Version Control" sheetId="13" r:id="rId3"/>
    <sheet name="Key-Information" sheetId="15" r:id="rId4"/>
    <sheet name="Target - COG" sheetId="20" r:id="rId5"/>
    <sheet name="COG Migration" sheetId="40" r:id="rId6"/>
    <sheet name="nCino_DevProc1" sheetId="31" r:id="rId7"/>
    <sheet name="Mappings" sheetId="30" r:id="rId8"/>
    <sheet name="nCino ERD" sheetId="38" r:id="rId9"/>
    <sheet name="nCino_MDW" sheetId="27" r:id="rId10"/>
    <sheet name="Mappings-v0.6" sheetId="29" state="hidden" r:id="rId11"/>
    <sheet name="Header Mappings" sheetId="37" r:id="rId12"/>
    <sheet name="Mappings - Consumption" sheetId="41" r:id="rId13"/>
    <sheet name="Mappings - COG" sheetId="36" state="hidden" r:id="rId14"/>
    <sheet name="nCino Picklists" sheetId="39" state="hidden" r:id="rId15"/>
    <sheet name="DataType Conversion" sheetId="10" r:id="rId16"/>
    <sheet name="Checklist" sheetId="34"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xlnm._FilterDatabase" localSheetId="15" hidden="1">'DataType Conversion'!$A$7:$I$37</definedName>
    <definedName name="_xlnm._FilterDatabase" localSheetId="11" hidden="1">'Header Mappings'!$A$2:$T$14</definedName>
    <definedName name="_xlnm._FilterDatabase" localSheetId="7" hidden="1">Mappings!$A$2:$AU$122</definedName>
    <definedName name="_xlnm._FilterDatabase" localSheetId="13" hidden="1">'Mappings - COG'!$B$2:$U$19</definedName>
    <definedName name="_xlnm._FilterDatabase" localSheetId="12" hidden="1">'Mappings - Consumption'!$B$2:$U$10</definedName>
    <definedName name="_xlnm._FilterDatabase" localSheetId="10" hidden="1">'Mappings-v0.6'!$A$2:$AN$125</definedName>
    <definedName name="_xlnm._FilterDatabase" localSheetId="14" hidden="1">'nCino Picklists'!$A$2:$I$1212</definedName>
    <definedName name="_xlnm._FilterDatabase" localSheetId="6" hidden="1">nCino_DevProc1!$C$1:$S$352</definedName>
    <definedName name="_xlnm._FilterDatabase" localSheetId="9" hidden="1">nCino_MDW!$C$1:$AI$190</definedName>
    <definedName name="_xlnm._FilterDatabase" localSheetId="4" hidden="1">'Target - COG'!$B$2:$AK$156</definedName>
    <definedName name="abt">#REF!</definedName>
    <definedName name="AccessMethod">[1]technical!$A$72:$A$74</definedName>
    <definedName name="afa">#REF!</definedName>
    <definedName name="Amount">[1]technical!$A$41:$A$43</definedName>
    <definedName name="AP_All_users_Both" xml:space="preserve"> "Guest, Janet (Bio Buisness Analyst)"</definedName>
    <definedName name="AP_All_users_Department" xml:space="preserve"> "WBIO LENDING PRACTICE GRP"</definedName>
    <definedName name="AP_All_users_Full_Name" xml:space="preserve"> "Janet Guest"</definedName>
    <definedName name="AP_All_users_Job_Title" xml:space="preserve"> "Bio Buisness Analyst"</definedName>
    <definedName name="AP_All_users_LNFN" xml:space="preserve"> "Guest, Janet"</definedName>
    <definedName name="AP_Both" xml:space="preserve"> "Guest, Janet (Bio Buisness Analyst)"</definedName>
    <definedName name="AP_Department" xml:space="preserve"> "WBIO LENDING PRACTICE GRP"</definedName>
    <definedName name="AP_Full_Name" xml:space="preserve"> "Janet Guest"</definedName>
    <definedName name="AP_Groupname" xml:space="preserve"> "Not Assigned"</definedName>
    <definedName name="AP_GroupNames_and_All_users_Both" xml:space="preserve"> "Not Assigned; Guest, Janet (Bio Buisness Analyst)"</definedName>
    <definedName name="AP_GroupNames_and_All_users_Department" xml:space="preserve"> "WBIO LENDING PRACTICE GRP"</definedName>
    <definedName name="AP_GroupNames_and_All_users_Full_Name" xml:space="preserve"> "Not Assigned; Janet Guest"</definedName>
    <definedName name="AP_GroupNames_and_All_users_Job_Title" xml:space="preserve"> "Bio Buisness Analyst"</definedName>
    <definedName name="AP_GroupNames_and_All_users_LNFN" xml:space="preserve"> "Not Assigned; Guest, Janet"</definedName>
    <definedName name="AP_Job_Title" xml:space="preserve"> "Bio Buisness Analyst"</definedName>
    <definedName name="AP_LNFN" xml:space="preserve"> "Guest, Janet"</definedName>
    <definedName name="App_Criticality">#REF!</definedName>
    <definedName name="App_Type">#REF!</definedName>
    <definedName name="ApplicationType">[1]technical!$A$89:$A$92</definedName>
    <definedName name="aqe">#REF!</definedName>
    <definedName name="aqwerq">#REF!</definedName>
    <definedName name="asdf">#REF!</definedName>
    <definedName name="asdfas">#REF!</definedName>
    <definedName name="asdfasdf">#REF!</definedName>
    <definedName name="AV_All_users_Both" xml:space="preserve"> "Not Assigned"</definedName>
    <definedName name="AV_All_users_Department" xml:space="preserve"> "Not Assigned"</definedName>
    <definedName name="AV_All_users_Full_Name" xml:space="preserve"> "Not Assigned"</definedName>
    <definedName name="AV_All_users_Job_Title" xml:space="preserve"> "Not Assigned"</definedName>
    <definedName name="AV_All_users_LNFN" xml:space="preserve"> "Not Assigned"</definedName>
    <definedName name="AV_Both" xml:space="preserve"> "Not Assigned"</definedName>
    <definedName name="AV_Department" xml:space="preserve"> "Not Assigned"</definedName>
    <definedName name="AV_Full_Name" xml:space="preserve"> "Not Assigned"</definedName>
    <definedName name="AV_Groupname" xml:space="preserve"> "Not Assigned"</definedName>
    <definedName name="AV_GroupNames_and_All_users_Both" xml:space="preserve"> "Not Assigned; Not Assigned"</definedName>
    <definedName name="AV_GroupNames_and_All_users_Department" xml:space="preserve"> "Not Assigned"</definedName>
    <definedName name="AV_GroupNames_and_All_users_Full_Name" xml:space="preserve"> "Not Assigned; Not Assigned"</definedName>
    <definedName name="AV_GroupNames_and_All_users_Job_Title" xml:space="preserve"> "Not Assigned"</definedName>
    <definedName name="AV_GroupNames_and_All_users_LNFN" xml:space="preserve"> "Not Assigned; Not Assigned"</definedName>
    <definedName name="AV_Job_Title" xml:space="preserve"> "Not Assigned"</definedName>
    <definedName name="AV_LNFN" xml:space="preserve"> "Not Assigned"</definedName>
    <definedName name="BacklogValues">#REF!</definedName>
    <definedName name="Bank">[1]technical!$A$15:$A$17</definedName>
    <definedName name="Business_Title" xml:space="preserve"> "SunTrust Banks, Inc."</definedName>
    <definedName name="CA_AccountAddress" xml:space="preserve"> "N/A"</definedName>
    <definedName name="CA_AccountCity" xml:space="preserve"> "N/A"</definedName>
    <definedName name="CA_AccountCountry" xml:space="preserve"> "N/A"</definedName>
    <definedName name="CA_AccountName" xml:space="preserve"> "N/A"</definedName>
    <definedName name="CA_AccountPostalCode" xml:space="preserve"> "N/A"</definedName>
    <definedName name="CA_AccountState" xml:space="preserve"> "N/A"</definedName>
    <definedName name="CA_All_users_Both" xml:space="preserve"> "Not Assigned"</definedName>
    <definedName name="CA_All_users_Department" xml:space="preserve"> "Not Assigned"</definedName>
    <definedName name="CA_All_users_Full_Name" xml:space="preserve"> "Not Assigned"</definedName>
    <definedName name="CA_All_users_Job_Title" xml:space="preserve"> "Not Assigned"</definedName>
    <definedName name="CA_All_users_LNFN" xml:space="preserve"> "Not Assigned"</definedName>
    <definedName name="CA_Both" xml:space="preserve"> "Not Assigned"</definedName>
    <definedName name="CA_Department" xml:space="preserve"> "Not Assigned"</definedName>
    <definedName name="CA_Full_Name" xml:space="preserve"> "Not Assigned"</definedName>
    <definedName name="CA_Groupname" xml:space="preserve"> "Not Assigned"</definedName>
    <definedName name="CA_GroupNames_and_All_users_Both" xml:space="preserve"> "Not Assigned; Not Assigned"</definedName>
    <definedName name="CA_GroupNames_and_All_users_Department" xml:space="preserve"> "Not Assigned"</definedName>
    <definedName name="CA_GroupNames_and_All_users_Full_Name" xml:space="preserve"> "Not Assigned; Not Assigned"</definedName>
    <definedName name="CA_GroupNames_and_All_users_Job_Title" xml:space="preserve"> "Not Assigned"</definedName>
    <definedName name="CA_GroupNames_and_All_users_LNFN" xml:space="preserve"> "Not Assigned; Not Assigned"</definedName>
    <definedName name="CA_Job_Title" xml:space="preserve"> "Not Assigned"</definedName>
    <definedName name="CA_LNFN" xml:space="preserve"> "Not Assigned"</definedName>
    <definedName name="CancellationDate">[1]technical!$A$34:$A$38</definedName>
    <definedName name="Category_Titles" xml:space="preserve"> "004 - Document Type"</definedName>
    <definedName name="Change">'[2]Dropdown List'!$A$1:$A$65536</definedName>
    <definedName name="chart1backlog">OFFSET('[3]Burn Down Charts'!$C$3,1,0,COUNT('[3]Burn Down Charts'!$C:$C),1)</definedName>
    <definedName name="chart1burnup">OFFSET('[3]Burn Up Chart'!$U$30,0,0,COUNT('[3]Burn Up Chart'!$U:$U),1)</definedName>
    <definedName name="chart1xaxis">OFFSET('[3]Burn Down Charts'!$B$3,1,0,COUNTA('[3]Burn Down Charts'!$B:$B),1)</definedName>
    <definedName name="chart2backlog">OFFSET('[3]Burn Down Charts'!$U$30,0,0,COUNT('[3]Burn Down Charts'!$U:$U),1)</definedName>
    <definedName name="chart2xaxis">OFFSET('[3]Burn Down Charts'!$T$30,0,0,COUNTA('[3]Burn Down Charts'!$T:$T),1)</definedName>
    <definedName name="Complexity">[1]technical!$A$64:$A$66</definedName>
    <definedName name="complexity_drop_down">[4]table_data!$B$68:$B$70</definedName>
    <definedName name="complexity_na">[4]table_data!$B$80</definedName>
    <definedName name="Contract">[1]technical!$A$20:$A$23</definedName>
    <definedName name="CreatedBy">#REF!</definedName>
    <definedName name="CreatedBy2">#REF!</definedName>
    <definedName name="CUR_COMPLETE">SUM('[5]Status by Sprint'!$C$7:$N$7)</definedName>
    <definedName name="Current_Major_Version_Changes" xml:space="preserve"> "N/A"</definedName>
    <definedName name="Data_Sensativity">#REF!</definedName>
    <definedName name="Data_Sensitivity">#REF!</definedName>
    <definedName name="DataClassification">[1]technical!$A$77:$A$80</definedName>
    <definedName name="DataModel">[1]technical!$A$50:$A$54</definedName>
    <definedName name="Date_Approved" xml:space="preserve"> "03/27/2013"</definedName>
    <definedName name="Date_Archived" xml:space="preserve"> "Not Archived Yet"</definedName>
    <definedName name="Date_Created" xml:space="preserve"> "03/27/2013"</definedName>
    <definedName name="Date_Expires" xml:space="preserve"> "03/27/2014"</definedName>
    <definedName name="Date_Last_Reviewed" xml:space="preserve"> "N/A"</definedName>
    <definedName name="Date_Submitted" xml:space="preserve"> "Set As Approved"</definedName>
    <definedName name="DC_Both" xml:space="preserve"> "Brewer, John (Corp Risk Policy Group Analyst)"</definedName>
    <definedName name="DC_Department" xml:space="preserve"> "POLICY MANAGEMENT"</definedName>
    <definedName name="DC_Full_Name" xml:space="preserve"> "John Brewer"</definedName>
    <definedName name="DC_Job_Title" xml:space="preserve"> "Corp Risk Policy Group Analyst"</definedName>
    <definedName name="DC_LNFN" xml:space="preserve"> "Brewer, John"</definedName>
    <definedName name="DecomMgr">[1]technical!$A$7:$A$12</definedName>
    <definedName name="Departments" xml:space="preserve"> "POLICY MANAGEMENT"</definedName>
    <definedName name="Document_Title" xml:space="preserve"> "COMPASS Fee Matrix"</definedName>
    <definedName name="dtjn">#REF!</definedName>
    <definedName name="Effective_Date" xml:space="preserve"> "03/27/2013"</definedName>
    <definedName name="eie">#REF!</definedName>
    <definedName name="Environment">[1]technical!$A$95:$A$104</definedName>
    <definedName name="erhja">#REF!</definedName>
    <definedName name="FieldType">[6]Reference!$A$1:$A$65536</definedName>
    <definedName name="fsdfsdgdf">#REF!</definedName>
    <definedName name="Full_Year" xml:space="preserve"> "2015"</definedName>
    <definedName name="Id_List">#REF!</definedName>
    <definedName name="Implementation">#REF!</definedName>
    <definedName name="Inbound_Outbound">#REF!</definedName>
    <definedName name="iop">#REF!</definedName>
    <definedName name="IP_Status">#REF!</definedName>
    <definedName name="ityh">#REF!</definedName>
    <definedName name="jryjrt">#REF!</definedName>
    <definedName name="Keywords" xml:space="preserve"> "N/A"</definedName>
    <definedName name="kgk">#REF!</definedName>
    <definedName name="kyti">#REF!</definedName>
    <definedName name="Last_Periodic_Review_Date" xml:space="preserve"> "03/27/2013"</definedName>
    <definedName name="Level0_Picklist">#REF!</definedName>
    <definedName name="Level1_Picklist">#REF!</definedName>
    <definedName name="LevelFit">#REF!</definedName>
    <definedName name="Lifecycle">[1]technical!$A$83:$A$86</definedName>
    <definedName name="LOE">#REF!</definedName>
    <definedName name="Long_Day" xml:space="preserve"> "Wednesday"</definedName>
    <definedName name="Long_Month" xml:space="preserve"> "January"</definedName>
    <definedName name="Next_Periodic_Review_Date" xml:space="preserve"> "03/27/2014"</definedName>
    <definedName name="Next_Review_Date" xml:space="preserve"> "03/27/2014"</definedName>
    <definedName name="nj">#REF!</definedName>
    <definedName name="NoInsertedVariables" xml:space="preserve"> "N/A"</definedName>
    <definedName name="nrtu">#REF!</definedName>
    <definedName name="OPT_16460" xml:space="preserve"> "Sub-Categories of 002 - Line of Business (LOB) Documents not selected."</definedName>
    <definedName name="OPT_16461" xml:space="preserve"> "Sub-Categories of 003 - Corporate Function Documents not selected."</definedName>
    <definedName name="OPT_16520" xml:space="preserve"> "F - Form, Fee Matrix"</definedName>
    <definedName name="OPT_Descr_16460" xml:space="preserve"> "Sub-Categories of 002 - Line of Business (LOB) Documents not selected, or no descriptions were entered."</definedName>
    <definedName name="OPT_Descr_16461" xml:space="preserve"> "Sub-Categories of 003 - Corporate Function Documents not selected, or no descriptions were entered."</definedName>
    <definedName name="OPT_Descr_16520" xml:space="preserve"> "Sub-Categories of 004 - Document Type not selected, or no descriptions were entered."</definedName>
    <definedName name="OPT_HRt_16460" xml:space="preserve"> "Sub-Categories of 002 - Line of Business (LOB) Documents not selected."</definedName>
    <definedName name="OPT_HRt_16461" xml:space="preserve"> "Sub-Categories of 003 - Corporate Function Documents not selected."</definedName>
    <definedName name="OPT_HRt_16520" xml:space="preserve"> "F - Form
Fee Matrix"</definedName>
    <definedName name="OPT_Title_16460" xml:space="preserve"> "Sub-Categories of 002 - Line of Business (LOB) Documents not selected."</definedName>
    <definedName name="OPT_Title_16461" xml:space="preserve"> "Sub-Categories of 003 - Corporate Function Documents not selected."</definedName>
    <definedName name="OPT_Title_16520" xml:space="preserve"> "004 - Document Type"</definedName>
    <definedName name="OPT_ValueDescr_16460" xml:space="preserve"> "Sub-Categories of 002 - Line of Business (LOB) Documents not selected."</definedName>
    <definedName name="OPT_ValueDescr_16461" xml:space="preserve"> "Sub-Categories of 003 - Corporate Function Documents not selected."</definedName>
    <definedName name="OPT_ValueDescr_16520" xml:space="preserve"> "F - Form: 
Fee Matrix:"</definedName>
    <definedName name="Option" xml:space="preserve"> "N/A"</definedName>
    <definedName name="Original_Creation_Date" xml:space="preserve"> "No Date Set"</definedName>
    <definedName name="Originating_Department" xml:space="preserve"> "N/A"</definedName>
    <definedName name="OwnFitGap">#REF!</definedName>
    <definedName name="OwnReq">#REF!</definedName>
    <definedName name="OwnTech">#REF!</definedName>
    <definedName name="ParticularRelease">OFFSET(#REF!,1,0,MATCH("R1",#REF!,0),1)</definedName>
    <definedName name="PO_Both" xml:space="preserve"> "Turbyville, Jacqueline (Business Systems Analyst)"</definedName>
    <definedName name="PO_Department" xml:space="preserve"> "WBIO LENDING PRACTICE GRP"</definedName>
    <definedName name="PO_Full_Name" xml:space="preserve"> "Jacqueline Turbyville"</definedName>
    <definedName name="PO_Job_Title" xml:space="preserve"> "Business Systems Analyst"</definedName>
    <definedName name="PO_LNFN" xml:space="preserve"> "Turbyville, Jacqueline"</definedName>
    <definedName name="PPMDB" xml:space="preserve"> "N/A"</definedName>
    <definedName name="Priority">#REF!</definedName>
    <definedName name="Priority_Picklist">'[7]Business Priority Description'!$A$2:$A$4</definedName>
    <definedName name="qwe">#REF!</definedName>
    <definedName name="RD_All_users_Both" xml:space="preserve"> "Not Assigned"</definedName>
    <definedName name="RD_All_users_Department" xml:space="preserve"> "Not Assigned"</definedName>
    <definedName name="RD_All_users_Full_Name" xml:space="preserve"> "Not Assigned"</definedName>
    <definedName name="RD_All_users_Job_Title" xml:space="preserve"> "Not Assigned"</definedName>
    <definedName name="RD_All_users_LNFN" xml:space="preserve"> "Not Assigned"</definedName>
    <definedName name="RD_Both" xml:space="preserve"> "Not Assigned"</definedName>
    <definedName name="RD_Department" xml:space="preserve"> "Not Assigned"</definedName>
    <definedName name="RD_Full_Name" xml:space="preserve"> "Not Assigned"</definedName>
    <definedName name="RD_Groupname" xml:space="preserve"> "Not Assigned"</definedName>
    <definedName name="RD_GroupNames_and_All_users_Both" xml:space="preserve"> "Not Assigned; Not Assigned"</definedName>
    <definedName name="RD_GroupNames_and_All_users_Department" xml:space="preserve"> "Not Assigned"</definedName>
    <definedName name="RD_GroupNames_and_All_users_Full_Name" xml:space="preserve"> "Not Assigned; Not Assigned"</definedName>
    <definedName name="RD_GroupNames_and_All_users_Job_Title" xml:space="preserve"> "Not Assigned"</definedName>
    <definedName name="RD_GroupNames_and_All_users_LNFN" xml:space="preserve"> "Not Assigned; Not Assigned"</definedName>
    <definedName name="RD_Job_Title" xml:space="preserve"> "Not Assigned"</definedName>
    <definedName name="RD_LNFN" xml:space="preserve"> "Not Assigned"</definedName>
    <definedName name="Reference_" xml:space="preserve"> "11332"</definedName>
    <definedName name="Release_List">'[3]Release Planning'!$B$5:$B$16</definedName>
    <definedName name="Req_Picklist">#REF!</definedName>
    <definedName name="Req_Status">'[7]Lockdown Picklist'!$A$2:$A$4</definedName>
    <definedName name="Required">#REF!</definedName>
    <definedName name="Required_Readers" xml:space="preserve"> "Not Assigned"</definedName>
    <definedName name="Requirement_Types">'[7]Requirement Type Description'!$A$2:$A$9</definedName>
    <definedName name="RV_All_users_Both" xml:space="preserve"> "Dotherow, Patti (Business Systems Analyst)"</definedName>
    <definedName name="RV_All_users_Department" xml:space="preserve"> "WBIO LENDING PRACTICE GRP"</definedName>
    <definedName name="RV_All_users_Full_Name" xml:space="preserve"> "Patti Dotherow"</definedName>
    <definedName name="RV_All_users_Job_Title" xml:space="preserve"> "Business Systems Analyst"</definedName>
    <definedName name="RV_All_users_LNFN" xml:space="preserve"> "Dotherow, Patti"</definedName>
    <definedName name="RV_Both" xml:space="preserve"> "Dotherow, Patti (Business Systems Analyst)"</definedName>
    <definedName name="RV_Department" xml:space="preserve"> "WBIO LENDING PRACTICE GRP"</definedName>
    <definedName name="RV_Full_Name" xml:space="preserve"> "Patti Dotherow"</definedName>
    <definedName name="RV_Groupname" xml:space="preserve"> "Not Assigned"</definedName>
    <definedName name="RV_GroupNames_and_All_users_Both" xml:space="preserve"> "Not Assigned; Dotherow, Patti (Business Systems Analyst)"</definedName>
    <definedName name="RV_GroupNames_and_All_users_Department" xml:space="preserve"> "WBIO LENDING PRACTICE GRP"</definedName>
    <definedName name="RV_GroupNames_and_All_users_Full_Name" xml:space="preserve"> "Not Assigned; Patti Dotherow"</definedName>
    <definedName name="RV_GroupNames_and_All_users_Job_Title" xml:space="preserve"> "Business Systems Analyst"</definedName>
    <definedName name="RV_GroupNames_and_All_users_LNFN" xml:space="preserve"> "Not Assigned; Dotherow, Patti"</definedName>
    <definedName name="RV_Job_Title" xml:space="preserve"> "Business Systems Analyst"</definedName>
    <definedName name="RV_LNFN" xml:space="preserve"> "Dotherow, Patti"</definedName>
    <definedName name="s">#REF!</definedName>
    <definedName name="SAP">#REF!</definedName>
    <definedName name="Scope">#REF!</definedName>
    <definedName name="Scope_Type">'[7]Scope Description'!$A$2:$A$6</definedName>
    <definedName name="Short_Day" xml:space="preserve"> "28"</definedName>
    <definedName name="Short_Month" xml:space="preserve"> "01"</definedName>
    <definedName name="site_Name" xml:space="preserve"> "SunTrust"</definedName>
    <definedName name="Source">#REF!</definedName>
    <definedName name="Sprint_List">'[3]Release Planning'!$C$5:$C$16</definedName>
    <definedName name="Supersedes" xml:space="preserve"> "N/A"</definedName>
    <definedName name="TableLoadTypes">'[8]Table List'!$W$1:$AA$1</definedName>
    <definedName name="targeting">#REF!</definedName>
    <definedName name="TermOfNotice">[1]technical!$A$26:$A$31</definedName>
    <definedName name="Test">#REF!</definedName>
    <definedName name="test1">#REF!</definedName>
    <definedName name="test2">#REF!</definedName>
    <definedName name="Track_Picklist">#REF!</definedName>
    <definedName name="Treasury_Mappings">'[9]Feed Repository '!#REF!</definedName>
    <definedName name="TreasuryMappings">'[9]Feed Repository '!#REF!</definedName>
    <definedName name="Two_Digit_Year" xml:space="preserve"> "15"</definedName>
    <definedName name="Type">#REF!</definedName>
    <definedName name="uio">#REF!</definedName>
    <definedName name="Undefined" xml:space="preserve"> "N/A"</definedName>
    <definedName name="Version" xml:space="preserve"> "1"</definedName>
    <definedName name="VLookup_Level2">"VLOOKUP(A2,'Level 2'!$D$2:$F$4585,3,FALSE)"</definedName>
    <definedName name="von">#REF!</definedName>
    <definedName name="WR_All_users_Both" xml:space="preserve"> "Not Assigned"</definedName>
    <definedName name="WR_All_users_Department" xml:space="preserve"> "Not Assigned"</definedName>
    <definedName name="WR_All_users_Full_Name" xml:space="preserve"> "Not Assigned"</definedName>
    <definedName name="WR_All_users_Job_Title" xml:space="preserve"> "Not Assigned"</definedName>
    <definedName name="WR_All_users_LNFN" xml:space="preserve"> "Not Assigned"</definedName>
    <definedName name="WR_Both" xml:space="preserve"> "Not Assigned"</definedName>
    <definedName name="WR_Department" xml:space="preserve"> "Not Assigned"</definedName>
    <definedName name="WR_Full_Name" xml:space="preserve"> "Not Assigned"</definedName>
    <definedName name="WR_Groupname" xml:space="preserve"> "Not Assigned"</definedName>
    <definedName name="WR_GroupNames_and_All_users_Both" xml:space="preserve"> "Not Assigned; Not Assigned"</definedName>
    <definedName name="WR_GroupNames_and_All_users_Department" xml:space="preserve"> "Not Assigned"</definedName>
    <definedName name="WR_GroupNames_and_All_users_Full_Name" xml:space="preserve"> "Not Assigned; Not Assigned"</definedName>
    <definedName name="WR_GroupNames_and_All_users_Job_Title" xml:space="preserve"> "Not Assigned"</definedName>
    <definedName name="WR_GroupNames_and_All_users_LNFN" xml:space="preserve"> "Not Assigned; Not Assigned"</definedName>
    <definedName name="WR_Job_Title" xml:space="preserve"> "Not Assigned"</definedName>
    <definedName name="WR_LNFN" xml:space="preserve"> "Not Assigned"</definedName>
    <definedName name="xaxis">OFFSET(#REF!,1,0,COUNTA(#REF!),1)</definedName>
    <definedName name="YES">[1]technical!$A$3</definedName>
    <definedName name="YesNo">[1]technical!$A$3:$A$4</definedName>
    <definedName name="yu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41" l="1"/>
  <c r="A6" i="41"/>
  <c r="A8" i="41"/>
  <c r="A5" i="41"/>
  <c r="A3" i="41"/>
  <c r="A7" i="41"/>
  <c r="A4" i="41"/>
  <c r="A16" i="36"/>
  <c r="A10" i="36"/>
  <c r="B9" i="11" l="1"/>
  <c r="B10" i="11"/>
  <c r="B11" i="11" s="1"/>
  <c r="B12" i="11" s="1"/>
  <c r="B8" i="11"/>
  <c r="Q96" i="30"/>
  <c r="T96" i="30" s="1"/>
  <c r="Q97" i="30"/>
  <c r="Q98" i="30"/>
  <c r="T98" i="30" s="1"/>
  <c r="Y98" i="30" s="1"/>
  <c r="Q99" i="30"/>
  <c r="V99" i="30" s="1"/>
  <c r="Q100" i="30"/>
  <c r="Q101" i="30"/>
  <c r="Q102" i="30"/>
  <c r="Q103" i="30"/>
  <c r="V103" i="30" s="1"/>
  <c r="AB103" i="30" s="1"/>
  <c r="Q104" i="30"/>
  <c r="Q105" i="30"/>
  <c r="Q106" i="30"/>
  <c r="T106" i="30" s="1"/>
  <c r="Y106" i="30" s="1"/>
  <c r="Q107" i="30"/>
  <c r="Q108" i="30"/>
  <c r="Q109" i="30"/>
  <c r="Q110" i="30"/>
  <c r="T110" i="30" s="1"/>
  <c r="Y110" i="30" s="1"/>
  <c r="Q111" i="30"/>
  <c r="V111" i="30" s="1"/>
  <c r="Z111" i="30" s="1"/>
  <c r="Q112" i="30"/>
  <c r="Q113" i="30"/>
  <c r="Q114" i="30"/>
  <c r="T114" i="30" s="1"/>
  <c r="Q115" i="30"/>
  <c r="V115" i="30" s="1"/>
  <c r="AB115" i="30" s="1"/>
  <c r="Q116" i="30"/>
  <c r="Q117" i="30"/>
  <c r="Q118" i="30"/>
  <c r="T118" i="30" s="1"/>
  <c r="Y118" i="30" s="1"/>
  <c r="AG118" i="30" s="1"/>
  <c r="AQ118" i="30" s="1"/>
  <c r="Q119" i="30"/>
  <c r="V119" i="30" s="1"/>
  <c r="Z119" i="30" s="1"/>
  <c r="Q120" i="30"/>
  <c r="Q121" i="30"/>
  <c r="Q122" i="30"/>
  <c r="P96" i="30"/>
  <c r="U96" i="30" s="1"/>
  <c r="AC96" i="30" s="1"/>
  <c r="AM96" i="30" s="1"/>
  <c r="P97" i="30"/>
  <c r="U97" i="30" s="1"/>
  <c r="AC97" i="30" s="1"/>
  <c r="AM97" i="30" s="1"/>
  <c r="P98" i="30"/>
  <c r="U98" i="30" s="1"/>
  <c r="AC98" i="30" s="1"/>
  <c r="AM98" i="30" s="1"/>
  <c r="P99" i="30"/>
  <c r="U99" i="30" s="1"/>
  <c r="AC99" i="30" s="1"/>
  <c r="AM99" i="30" s="1"/>
  <c r="P100" i="30"/>
  <c r="U100" i="30" s="1"/>
  <c r="AC100" i="30" s="1"/>
  <c r="AM100" i="30" s="1"/>
  <c r="P101" i="30"/>
  <c r="U101" i="30" s="1"/>
  <c r="AC101" i="30" s="1"/>
  <c r="AM101" i="30" s="1"/>
  <c r="P102" i="30"/>
  <c r="U102" i="30" s="1"/>
  <c r="AC102" i="30" s="1"/>
  <c r="AM102" i="30" s="1"/>
  <c r="P103" i="30"/>
  <c r="U103" i="30" s="1"/>
  <c r="AC103" i="30" s="1"/>
  <c r="AM103" i="30" s="1"/>
  <c r="P104" i="30"/>
  <c r="U104" i="30" s="1"/>
  <c r="AC104" i="30" s="1"/>
  <c r="AM104" i="30" s="1"/>
  <c r="P105" i="30"/>
  <c r="U105" i="30" s="1"/>
  <c r="AC105" i="30" s="1"/>
  <c r="AM105" i="30" s="1"/>
  <c r="P106" i="30"/>
  <c r="U106" i="30" s="1"/>
  <c r="AC106" i="30" s="1"/>
  <c r="AM106" i="30" s="1"/>
  <c r="P107" i="30"/>
  <c r="U107" i="30" s="1"/>
  <c r="AC107" i="30" s="1"/>
  <c r="AM107" i="30" s="1"/>
  <c r="P108" i="30"/>
  <c r="U108" i="30" s="1"/>
  <c r="AC108" i="30" s="1"/>
  <c r="AM108" i="30" s="1"/>
  <c r="P109" i="30"/>
  <c r="U109" i="30" s="1"/>
  <c r="AC109" i="30" s="1"/>
  <c r="AM109" i="30" s="1"/>
  <c r="P110" i="30"/>
  <c r="U110" i="30" s="1"/>
  <c r="AC110" i="30" s="1"/>
  <c r="AM110" i="30" s="1"/>
  <c r="P111" i="30"/>
  <c r="U111" i="30" s="1"/>
  <c r="AC111" i="30" s="1"/>
  <c r="AM111" i="30" s="1"/>
  <c r="P112" i="30"/>
  <c r="U112" i="30" s="1"/>
  <c r="AC112" i="30" s="1"/>
  <c r="AM112" i="30" s="1"/>
  <c r="P113" i="30"/>
  <c r="U113" i="30" s="1"/>
  <c r="AC113" i="30" s="1"/>
  <c r="AM113" i="30" s="1"/>
  <c r="P114" i="30"/>
  <c r="U114" i="30" s="1"/>
  <c r="AC114" i="30" s="1"/>
  <c r="AM114" i="30" s="1"/>
  <c r="P115" i="30"/>
  <c r="U115" i="30" s="1"/>
  <c r="AC115" i="30" s="1"/>
  <c r="AM115" i="30" s="1"/>
  <c r="P116" i="30"/>
  <c r="U116" i="30" s="1"/>
  <c r="AC116" i="30" s="1"/>
  <c r="AM116" i="30" s="1"/>
  <c r="P117" i="30"/>
  <c r="U117" i="30" s="1"/>
  <c r="AC117" i="30" s="1"/>
  <c r="AM117" i="30" s="1"/>
  <c r="P118" i="30"/>
  <c r="U118" i="30" s="1"/>
  <c r="AC118" i="30" s="1"/>
  <c r="AM118" i="30" s="1"/>
  <c r="P119" i="30"/>
  <c r="U119" i="30" s="1"/>
  <c r="AC119" i="30" s="1"/>
  <c r="AM119" i="30" s="1"/>
  <c r="P120" i="30"/>
  <c r="U120" i="30" s="1"/>
  <c r="AC120" i="30" s="1"/>
  <c r="AM120" i="30" s="1"/>
  <c r="P121" i="30"/>
  <c r="U121" i="30" s="1"/>
  <c r="AC121" i="30" s="1"/>
  <c r="AM121" i="30" s="1"/>
  <c r="P122" i="30"/>
  <c r="U122" i="30" s="1"/>
  <c r="AC122" i="30" s="1"/>
  <c r="AM122" i="30" s="1"/>
  <c r="A96" i="30"/>
  <c r="L96" i="30" s="1"/>
  <c r="S96" i="30" s="1"/>
  <c r="A97" i="30"/>
  <c r="L97" i="30" s="1"/>
  <c r="S97" i="30" s="1"/>
  <c r="A98" i="30"/>
  <c r="L98" i="30" s="1"/>
  <c r="S98" i="30" s="1"/>
  <c r="A99" i="30"/>
  <c r="L99" i="30" s="1"/>
  <c r="S99" i="30" s="1"/>
  <c r="A100" i="30"/>
  <c r="L100" i="30" s="1"/>
  <c r="S100" i="30" s="1"/>
  <c r="A101" i="30"/>
  <c r="L101" i="30" s="1"/>
  <c r="S101" i="30" s="1"/>
  <c r="A102" i="30"/>
  <c r="L102" i="30" s="1"/>
  <c r="S102" i="30" s="1"/>
  <c r="A103" i="30"/>
  <c r="L103" i="30" s="1"/>
  <c r="S103" i="30" s="1"/>
  <c r="A104" i="30"/>
  <c r="L104" i="30" s="1"/>
  <c r="S104" i="30" s="1"/>
  <c r="A105" i="30"/>
  <c r="L105" i="30" s="1"/>
  <c r="S105" i="30" s="1"/>
  <c r="A106" i="30"/>
  <c r="L106" i="30" s="1"/>
  <c r="S106" i="30" s="1"/>
  <c r="A107" i="30"/>
  <c r="L107" i="30" s="1"/>
  <c r="S107" i="30" s="1"/>
  <c r="A108" i="30"/>
  <c r="L108" i="30" s="1"/>
  <c r="S108" i="30" s="1"/>
  <c r="A109" i="30"/>
  <c r="L109" i="30" s="1"/>
  <c r="S109" i="30" s="1"/>
  <c r="A110" i="30"/>
  <c r="L110" i="30" s="1"/>
  <c r="S110" i="30" s="1"/>
  <c r="A111" i="30"/>
  <c r="L111" i="30" s="1"/>
  <c r="S111" i="30" s="1"/>
  <c r="A112" i="30"/>
  <c r="L112" i="30" s="1"/>
  <c r="S112" i="30" s="1"/>
  <c r="A113" i="30"/>
  <c r="L113" i="30" s="1"/>
  <c r="S113" i="30" s="1"/>
  <c r="A114" i="30"/>
  <c r="L114" i="30" s="1"/>
  <c r="S114" i="30" s="1"/>
  <c r="A115" i="30"/>
  <c r="L115" i="30" s="1"/>
  <c r="S115" i="30" s="1"/>
  <c r="A116" i="30"/>
  <c r="L116" i="30" s="1"/>
  <c r="S116" i="30" s="1"/>
  <c r="A117" i="30"/>
  <c r="L117" i="30" s="1"/>
  <c r="S117" i="30" s="1"/>
  <c r="A118" i="30"/>
  <c r="L118" i="30" s="1"/>
  <c r="S118" i="30" s="1"/>
  <c r="A119" i="30"/>
  <c r="L119" i="30" s="1"/>
  <c r="S119" i="30" s="1"/>
  <c r="A120" i="30"/>
  <c r="L120" i="30" s="1"/>
  <c r="S120" i="30" s="1"/>
  <c r="A121" i="30"/>
  <c r="L121" i="30" s="1"/>
  <c r="S121" i="30" s="1"/>
  <c r="A122" i="30"/>
  <c r="L122" i="30" s="1"/>
  <c r="S122" i="30" s="1"/>
  <c r="B153" i="31"/>
  <c r="B154" i="31"/>
  <c r="B155" i="31"/>
  <c r="B156" i="31"/>
  <c r="B157" i="31"/>
  <c r="B158" i="31"/>
  <c r="B159" i="31"/>
  <c r="B160" i="31"/>
  <c r="B161" i="31"/>
  <c r="B162" i="31"/>
  <c r="B163" i="31"/>
  <c r="B164" i="31"/>
  <c r="B165" i="31"/>
  <c r="B166" i="31"/>
  <c r="B167" i="31"/>
  <c r="B168" i="31"/>
  <c r="B169" i="31"/>
  <c r="B170" i="31"/>
  <c r="B171" i="31"/>
  <c r="B172" i="31"/>
  <c r="B173" i="31"/>
  <c r="B174" i="31"/>
  <c r="B175" i="31"/>
  <c r="B176" i="31"/>
  <c r="B177" i="31"/>
  <c r="B178" i="31"/>
  <c r="B179" i="31"/>
  <c r="B180" i="31"/>
  <c r="B181" i="31"/>
  <c r="B182" i="31"/>
  <c r="B183" i="31"/>
  <c r="B184" i="31"/>
  <c r="B185" i="31"/>
  <c r="B186" i="31"/>
  <c r="B187" i="31"/>
  <c r="B188" i="31"/>
  <c r="B189" i="31"/>
  <c r="B190" i="31"/>
  <c r="B191" i="31"/>
  <c r="B192" i="31"/>
  <c r="B193" i="31"/>
  <c r="B194" i="31"/>
  <c r="B195" i="31"/>
  <c r="B196" i="31"/>
  <c r="B197" i="31"/>
  <c r="B198" i="31"/>
  <c r="B199" i="31"/>
  <c r="B200" i="31"/>
  <c r="B201" i="31"/>
  <c r="B202" i="31"/>
  <c r="B203" i="31"/>
  <c r="B204" i="31"/>
  <c r="B205" i="31"/>
  <c r="B206" i="31"/>
  <c r="B207" i="31"/>
  <c r="B208" i="31"/>
  <c r="B209" i="31"/>
  <c r="B210" i="31"/>
  <c r="B211" i="31"/>
  <c r="B212" i="31"/>
  <c r="B213" i="31"/>
  <c r="B214" i="31"/>
  <c r="B215" i="31"/>
  <c r="B216" i="31"/>
  <c r="B217" i="31"/>
  <c r="B218" i="31"/>
  <c r="B219" i="31"/>
  <c r="B220" i="31"/>
  <c r="B221" i="31"/>
  <c r="B222" i="31"/>
  <c r="B223" i="31"/>
  <c r="B224" i="31"/>
  <c r="B225" i="31"/>
  <c r="B226" i="31"/>
  <c r="B227" i="31"/>
  <c r="B228" i="31"/>
  <c r="B229" i="31"/>
  <c r="B230" i="31"/>
  <c r="B231" i="31"/>
  <c r="B232" i="31"/>
  <c r="B233" i="31"/>
  <c r="B234" i="31"/>
  <c r="B235" i="31"/>
  <c r="B236" i="31"/>
  <c r="B237" i="31"/>
  <c r="B238" i="31"/>
  <c r="B239" i="31"/>
  <c r="B240" i="31"/>
  <c r="B241" i="31"/>
  <c r="B242" i="31"/>
  <c r="B243" i="31"/>
  <c r="B244" i="31"/>
  <c r="B245" i="31"/>
  <c r="B246" i="31"/>
  <c r="B247" i="31"/>
  <c r="B248" i="31"/>
  <c r="B249" i="31"/>
  <c r="B250" i="31"/>
  <c r="B251" i="31"/>
  <c r="B252" i="31"/>
  <c r="B253" i="31"/>
  <c r="B254" i="31"/>
  <c r="B255" i="31"/>
  <c r="B256" i="31"/>
  <c r="B257" i="31"/>
  <c r="B258" i="31"/>
  <c r="B259" i="31"/>
  <c r="B260" i="31"/>
  <c r="B261" i="31"/>
  <c r="B262" i="31"/>
  <c r="B263" i="31"/>
  <c r="B264" i="31"/>
  <c r="B265" i="31"/>
  <c r="B266" i="31"/>
  <c r="B267" i="31"/>
  <c r="B268" i="31"/>
  <c r="B269" i="31"/>
  <c r="B270" i="31"/>
  <c r="B271" i="31"/>
  <c r="B272" i="31"/>
  <c r="B273" i="31"/>
  <c r="B274" i="31"/>
  <c r="B275" i="31"/>
  <c r="B276" i="31"/>
  <c r="B277" i="31"/>
  <c r="B278" i="31"/>
  <c r="B279" i="31"/>
  <c r="B280" i="31"/>
  <c r="B281" i="31"/>
  <c r="B282" i="31"/>
  <c r="B283" i="31"/>
  <c r="B284" i="31"/>
  <c r="B285" i="31"/>
  <c r="B286" i="31"/>
  <c r="B287" i="31"/>
  <c r="B288" i="31"/>
  <c r="B289" i="31"/>
  <c r="B290" i="31"/>
  <c r="B291" i="31"/>
  <c r="B292" i="31"/>
  <c r="B293" i="31"/>
  <c r="B294" i="31"/>
  <c r="B295" i="31"/>
  <c r="B296" i="31"/>
  <c r="B297" i="31"/>
  <c r="B298" i="31"/>
  <c r="B299" i="31"/>
  <c r="B300" i="31"/>
  <c r="B301" i="31"/>
  <c r="B302" i="31"/>
  <c r="B303" i="31"/>
  <c r="B304" i="31"/>
  <c r="B305" i="31"/>
  <c r="B306" i="31"/>
  <c r="B307" i="31"/>
  <c r="B308" i="31"/>
  <c r="B309" i="31"/>
  <c r="B310" i="31"/>
  <c r="B311" i="31"/>
  <c r="B312" i="31"/>
  <c r="B313" i="31"/>
  <c r="B314" i="31"/>
  <c r="B315" i="31"/>
  <c r="B316" i="31"/>
  <c r="B317" i="31"/>
  <c r="B318" i="31"/>
  <c r="B319" i="31"/>
  <c r="B320" i="31"/>
  <c r="B321" i="31"/>
  <c r="B322" i="31"/>
  <c r="B323" i="31"/>
  <c r="B324" i="31"/>
  <c r="B325" i="31"/>
  <c r="B326" i="31"/>
  <c r="B327" i="31"/>
  <c r="B328" i="31"/>
  <c r="B329" i="31"/>
  <c r="B330" i="31"/>
  <c r="B331" i="31"/>
  <c r="B332" i="31"/>
  <c r="B333" i="31"/>
  <c r="B334" i="31"/>
  <c r="B335" i="31"/>
  <c r="B336" i="31"/>
  <c r="B337" i="31"/>
  <c r="B338" i="31"/>
  <c r="B339" i="31"/>
  <c r="B340" i="31"/>
  <c r="B341" i="31"/>
  <c r="B342" i="31"/>
  <c r="B343" i="31"/>
  <c r="B344" i="31"/>
  <c r="B345" i="31"/>
  <c r="B346" i="31"/>
  <c r="B347" i="31"/>
  <c r="B348" i="31"/>
  <c r="B349" i="31"/>
  <c r="B350" i="31"/>
  <c r="B351" i="31"/>
  <c r="B352" i="31"/>
  <c r="A153" i="31"/>
  <c r="A154" i="31"/>
  <c r="A155" i="31"/>
  <c r="A156" i="31"/>
  <c r="A157" i="31"/>
  <c r="A158" i="31"/>
  <c r="A159" i="31"/>
  <c r="A160" i="31"/>
  <c r="A161" i="31"/>
  <c r="A162" i="31"/>
  <c r="A163" i="31"/>
  <c r="A164" i="31"/>
  <c r="A165" i="31"/>
  <c r="A166" i="31"/>
  <c r="A167" i="31"/>
  <c r="A168" i="31"/>
  <c r="A169" i="31"/>
  <c r="A170" i="31"/>
  <c r="A171" i="31"/>
  <c r="A172" i="31"/>
  <c r="A173" i="31"/>
  <c r="A174" i="31"/>
  <c r="A175" i="31"/>
  <c r="A176" i="31"/>
  <c r="A177" i="31"/>
  <c r="A178" i="31"/>
  <c r="A179" i="31"/>
  <c r="A180" i="31"/>
  <c r="A181" i="31"/>
  <c r="A182" i="31"/>
  <c r="A183" i="31"/>
  <c r="A184" i="31"/>
  <c r="A185" i="31"/>
  <c r="A186" i="31"/>
  <c r="A187" i="31"/>
  <c r="A188" i="31"/>
  <c r="A189" i="31"/>
  <c r="A190" i="31"/>
  <c r="A191" i="31"/>
  <c r="A192" i="31"/>
  <c r="A193" i="31"/>
  <c r="A194" i="31"/>
  <c r="A195" i="31"/>
  <c r="A196" i="31"/>
  <c r="A197" i="31"/>
  <c r="A198" i="31"/>
  <c r="A199" i="31"/>
  <c r="A200" i="31"/>
  <c r="A201" i="31"/>
  <c r="A202" i="31"/>
  <c r="A203" i="31"/>
  <c r="A204" i="31"/>
  <c r="A205" i="31"/>
  <c r="A206" i="31"/>
  <c r="A207" i="31"/>
  <c r="A208" i="31"/>
  <c r="A209" i="31"/>
  <c r="A210" i="31"/>
  <c r="A211" i="31"/>
  <c r="A212" i="31"/>
  <c r="A213" i="31"/>
  <c r="A214" i="31"/>
  <c r="A215" i="31"/>
  <c r="A216" i="31"/>
  <c r="A217" i="31"/>
  <c r="A218" i="31"/>
  <c r="A219" i="31"/>
  <c r="A220" i="31"/>
  <c r="A221" i="31"/>
  <c r="A222" i="31"/>
  <c r="A223" i="31"/>
  <c r="A224" i="31"/>
  <c r="A225" i="31"/>
  <c r="A226" i="31"/>
  <c r="A227" i="31"/>
  <c r="A228" i="31"/>
  <c r="A229" i="31"/>
  <c r="A230" i="31"/>
  <c r="A231" i="31"/>
  <c r="A232" i="31"/>
  <c r="A233" i="31"/>
  <c r="A234" i="31"/>
  <c r="A235" i="31"/>
  <c r="A236" i="31"/>
  <c r="A237" i="31"/>
  <c r="A238" i="31"/>
  <c r="A239" i="31"/>
  <c r="A240" i="31"/>
  <c r="A241" i="31"/>
  <c r="A242" i="31"/>
  <c r="A243" i="31"/>
  <c r="A244" i="31"/>
  <c r="A245" i="31"/>
  <c r="A246" i="31"/>
  <c r="A247" i="31"/>
  <c r="A248" i="31"/>
  <c r="A249" i="31"/>
  <c r="A250" i="31"/>
  <c r="A251" i="31"/>
  <c r="A252" i="31"/>
  <c r="A253" i="31"/>
  <c r="A254" i="31"/>
  <c r="A255" i="31"/>
  <c r="A256" i="31"/>
  <c r="A257" i="31"/>
  <c r="A258" i="31"/>
  <c r="A259" i="31"/>
  <c r="A260" i="31"/>
  <c r="A261" i="31"/>
  <c r="A262" i="31"/>
  <c r="A263" i="31"/>
  <c r="A264" i="31"/>
  <c r="A265" i="31"/>
  <c r="A266" i="31"/>
  <c r="A267" i="31"/>
  <c r="A268" i="31"/>
  <c r="A269" i="31"/>
  <c r="A270" i="31"/>
  <c r="A271" i="31"/>
  <c r="A272" i="31"/>
  <c r="A273" i="31"/>
  <c r="A274" i="31"/>
  <c r="A275" i="31"/>
  <c r="A276" i="31"/>
  <c r="A277" i="31"/>
  <c r="A278" i="31"/>
  <c r="A279" i="31"/>
  <c r="A280" i="31"/>
  <c r="A281" i="31"/>
  <c r="A282" i="31"/>
  <c r="A283" i="31"/>
  <c r="A284" i="31"/>
  <c r="A285" i="31"/>
  <c r="A286" i="31"/>
  <c r="A287" i="31"/>
  <c r="A288" i="31"/>
  <c r="A289" i="31"/>
  <c r="A290" i="31"/>
  <c r="A291" i="31"/>
  <c r="A292" i="31"/>
  <c r="A293" i="31"/>
  <c r="A294" i="31"/>
  <c r="A295" i="31"/>
  <c r="A296" i="31"/>
  <c r="A297" i="31"/>
  <c r="A298" i="31"/>
  <c r="A299" i="31"/>
  <c r="A300" i="31"/>
  <c r="A301" i="31"/>
  <c r="A302" i="31"/>
  <c r="A303" i="31"/>
  <c r="A304" i="31"/>
  <c r="A305" i="31"/>
  <c r="A306" i="31"/>
  <c r="A307" i="31"/>
  <c r="A308" i="31"/>
  <c r="A309" i="31"/>
  <c r="A310" i="31"/>
  <c r="A311" i="31"/>
  <c r="A312" i="31"/>
  <c r="A313" i="31"/>
  <c r="A314" i="31"/>
  <c r="A315" i="31"/>
  <c r="A316" i="31"/>
  <c r="A317" i="31"/>
  <c r="A318" i="31"/>
  <c r="A319" i="31"/>
  <c r="A320" i="31"/>
  <c r="A321" i="31"/>
  <c r="A322" i="31"/>
  <c r="A323" i="31"/>
  <c r="A324" i="31"/>
  <c r="A325" i="31"/>
  <c r="A326" i="31"/>
  <c r="A327" i="31"/>
  <c r="A328" i="31"/>
  <c r="A329" i="31"/>
  <c r="A330" i="31"/>
  <c r="A331" i="31"/>
  <c r="A332" i="31"/>
  <c r="A333" i="31"/>
  <c r="A334" i="31"/>
  <c r="A335" i="31"/>
  <c r="A336" i="31"/>
  <c r="A337" i="31"/>
  <c r="A338" i="31"/>
  <c r="A339" i="31"/>
  <c r="A340" i="31"/>
  <c r="A341" i="31"/>
  <c r="A342" i="31"/>
  <c r="A343" i="31"/>
  <c r="A344" i="31"/>
  <c r="A345" i="31"/>
  <c r="A346" i="31"/>
  <c r="A347" i="31"/>
  <c r="A348" i="31"/>
  <c r="A349" i="31"/>
  <c r="A350" i="31"/>
  <c r="A351" i="31"/>
  <c r="A352" i="31"/>
  <c r="B3" i="31"/>
  <c r="B4" i="31"/>
  <c r="B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5" i="31"/>
  <c r="B66" i="31"/>
  <c r="B67" i="31"/>
  <c r="B68" i="31"/>
  <c r="B69" i="31"/>
  <c r="B70" i="31"/>
  <c r="B71" i="31"/>
  <c r="B72" i="31"/>
  <c r="B73" i="31"/>
  <c r="B74" i="31"/>
  <c r="B75" i="31"/>
  <c r="B76" i="31"/>
  <c r="B77" i="31"/>
  <c r="B78" i="31"/>
  <c r="B79" i="31"/>
  <c r="B80" i="31"/>
  <c r="B81" i="31"/>
  <c r="B82" i="31"/>
  <c r="B83" i="31"/>
  <c r="B84" i="31"/>
  <c r="B85" i="31"/>
  <c r="B86" i="31"/>
  <c r="B87" i="31"/>
  <c r="B88" i="31"/>
  <c r="B89" i="31"/>
  <c r="B90" i="31"/>
  <c r="B91" i="31"/>
  <c r="B92" i="31"/>
  <c r="B93" i="31"/>
  <c r="B94" i="31"/>
  <c r="B95" i="31"/>
  <c r="B96" i="31"/>
  <c r="B97" i="31"/>
  <c r="B98" i="31"/>
  <c r="B99" i="31"/>
  <c r="B100" i="31"/>
  <c r="B101" i="31"/>
  <c r="B102" i="31"/>
  <c r="B103" i="31"/>
  <c r="B104" i="31"/>
  <c r="B105" i="31"/>
  <c r="B106" i="31"/>
  <c r="B107" i="31"/>
  <c r="B108" i="31"/>
  <c r="B109" i="31"/>
  <c r="B110" i="31"/>
  <c r="B111" i="31"/>
  <c r="B112" i="31"/>
  <c r="B113" i="31"/>
  <c r="B114" i="31"/>
  <c r="B115" i="31"/>
  <c r="B116" i="31"/>
  <c r="B117" i="31"/>
  <c r="B118" i="31"/>
  <c r="B119" i="31"/>
  <c r="B120" i="31"/>
  <c r="B121" i="31"/>
  <c r="B122" i="31"/>
  <c r="B123" i="31"/>
  <c r="B124" i="31"/>
  <c r="B125" i="31"/>
  <c r="B126" i="31"/>
  <c r="B127" i="31"/>
  <c r="B128" i="31"/>
  <c r="B129" i="31"/>
  <c r="B130" i="31"/>
  <c r="B131" i="31"/>
  <c r="B132" i="31"/>
  <c r="B133" i="31"/>
  <c r="B134" i="31"/>
  <c r="B135" i="31"/>
  <c r="B136" i="31"/>
  <c r="B137" i="31"/>
  <c r="B138" i="31"/>
  <c r="B139" i="31"/>
  <c r="B140" i="31"/>
  <c r="B141" i="31"/>
  <c r="B142" i="31"/>
  <c r="B143" i="31"/>
  <c r="B144" i="31"/>
  <c r="B145" i="31"/>
  <c r="B146" i="31"/>
  <c r="B147" i="31"/>
  <c r="B148" i="31"/>
  <c r="B149" i="31"/>
  <c r="B150" i="31"/>
  <c r="B151" i="31"/>
  <c r="B152" i="31"/>
  <c r="B2"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99" i="31"/>
  <c r="A100" i="31"/>
  <c r="A101" i="31"/>
  <c r="A102" i="31"/>
  <c r="A103" i="31"/>
  <c r="A104" i="31"/>
  <c r="A105" i="31"/>
  <c r="A106" i="31"/>
  <c r="A107" i="31"/>
  <c r="A108" i="31"/>
  <c r="A109" i="31"/>
  <c r="A110" i="31"/>
  <c r="A111" i="31"/>
  <c r="A112" i="31"/>
  <c r="A113" i="31"/>
  <c r="A114" i="31"/>
  <c r="A115" i="31"/>
  <c r="A116" i="31"/>
  <c r="A117" i="31"/>
  <c r="A118" i="31"/>
  <c r="A119" i="31"/>
  <c r="A120" i="31"/>
  <c r="A121" i="31"/>
  <c r="A122" i="31"/>
  <c r="A123" i="31"/>
  <c r="A124" i="31"/>
  <c r="A125" i="31"/>
  <c r="A126" i="31"/>
  <c r="A127" i="31"/>
  <c r="A128" i="31"/>
  <c r="A129" i="31"/>
  <c r="A130" i="31"/>
  <c r="A131" i="31"/>
  <c r="A132" i="31"/>
  <c r="A133" i="31"/>
  <c r="A134" i="31"/>
  <c r="A135" i="31"/>
  <c r="A136" i="31"/>
  <c r="A137" i="31"/>
  <c r="A138" i="31"/>
  <c r="A139" i="31"/>
  <c r="A140" i="31"/>
  <c r="A141" i="31"/>
  <c r="A142" i="31"/>
  <c r="A143" i="31"/>
  <c r="A144" i="31"/>
  <c r="A145" i="31"/>
  <c r="A146" i="31"/>
  <c r="A147" i="31"/>
  <c r="A148" i="31"/>
  <c r="A149" i="31"/>
  <c r="A150" i="31"/>
  <c r="A151" i="31"/>
  <c r="A152" i="31"/>
  <c r="A2" i="31"/>
  <c r="A173" i="27"/>
  <c r="B173" i="27"/>
  <c r="A174" i="27"/>
  <c r="B174" i="27"/>
  <c r="A175" i="27"/>
  <c r="B175" i="27"/>
  <c r="A176" i="27"/>
  <c r="B176" i="27"/>
  <c r="A177" i="27"/>
  <c r="B177" i="27"/>
  <c r="A178" i="27"/>
  <c r="B178" i="27"/>
  <c r="A179" i="27"/>
  <c r="B179" i="27"/>
  <c r="A180" i="27"/>
  <c r="B180" i="27"/>
  <c r="A181" i="27"/>
  <c r="B181" i="27"/>
  <c r="A182" i="27"/>
  <c r="B182" i="27"/>
  <c r="A183" i="27"/>
  <c r="B183" i="27"/>
  <c r="A184" i="27"/>
  <c r="B184" i="27"/>
  <c r="A185" i="27"/>
  <c r="B185" i="27"/>
  <c r="A186" i="27"/>
  <c r="B186" i="27"/>
  <c r="A187" i="27"/>
  <c r="B187" i="27"/>
  <c r="A188" i="27"/>
  <c r="B188" i="27"/>
  <c r="A189" i="27"/>
  <c r="B189" i="27"/>
  <c r="A190" i="27"/>
  <c r="B190" i="27"/>
  <c r="K190" i="27"/>
  <c r="K189" i="27"/>
  <c r="K188" i="27"/>
  <c r="K187" i="27"/>
  <c r="K186" i="27"/>
  <c r="K185" i="27"/>
  <c r="K184" i="27"/>
  <c r="K183" i="27"/>
  <c r="K182" i="27"/>
  <c r="K181" i="27"/>
  <c r="K180" i="27"/>
  <c r="K179" i="27"/>
  <c r="K178" i="27"/>
  <c r="K177" i="27"/>
  <c r="K176" i="27"/>
  <c r="K175" i="27"/>
  <c r="K174" i="27"/>
  <c r="K173" i="27"/>
  <c r="A146" i="27"/>
  <c r="B146" i="27"/>
  <c r="A147" i="27"/>
  <c r="B147" i="27"/>
  <c r="A148" i="27"/>
  <c r="B148" i="27"/>
  <c r="A149" i="27"/>
  <c r="B149" i="27"/>
  <c r="A150" i="27"/>
  <c r="B150" i="27"/>
  <c r="A151" i="27"/>
  <c r="B151" i="27"/>
  <c r="A152" i="27"/>
  <c r="B152" i="27"/>
  <c r="A153" i="27"/>
  <c r="B153" i="27"/>
  <c r="A154" i="27"/>
  <c r="B154" i="27"/>
  <c r="A155" i="27"/>
  <c r="B155" i="27"/>
  <c r="A156" i="27"/>
  <c r="B156" i="27"/>
  <c r="A157" i="27"/>
  <c r="B157" i="27"/>
  <c r="A158" i="27"/>
  <c r="B158" i="27"/>
  <c r="A159" i="27"/>
  <c r="B159" i="27"/>
  <c r="A160" i="27"/>
  <c r="B160" i="27"/>
  <c r="A161" i="27"/>
  <c r="B161" i="27"/>
  <c r="A162" i="27"/>
  <c r="B162" i="27"/>
  <c r="A163" i="27"/>
  <c r="B163" i="27"/>
  <c r="A164" i="27"/>
  <c r="B164" i="27"/>
  <c r="A165" i="27"/>
  <c r="B165" i="27"/>
  <c r="A166" i="27"/>
  <c r="B166" i="27"/>
  <c r="A167" i="27"/>
  <c r="B167" i="27"/>
  <c r="A168" i="27"/>
  <c r="B168" i="27"/>
  <c r="A169" i="27"/>
  <c r="B169" i="27"/>
  <c r="A170" i="27"/>
  <c r="B170" i="27"/>
  <c r="A171" i="27"/>
  <c r="B171" i="27"/>
  <c r="A172" i="27"/>
  <c r="B172" i="27"/>
  <c r="K172" i="27"/>
  <c r="K171" i="27"/>
  <c r="K170" i="27"/>
  <c r="K169" i="27"/>
  <c r="K168" i="27"/>
  <c r="K167" i="27"/>
  <c r="K166" i="27"/>
  <c r="K165" i="27"/>
  <c r="K164" i="27"/>
  <c r="K163" i="27"/>
  <c r="K162" i="27"/>
  <c r="K161" i="27"/>
  <c r="K160" i="27"/>
  <c r="K159" i="27"/>
  <c r="K158" i="27"/>
  <c r="K157" i="27"/>
  <c r="K156" i="27"/>
  <c r="K155" i="27"/>
  <c r="K154" i="27"/>
  <c r="K153" i="27"/>
  <c r="K152" i="27"/>
  <c r="K151" i="27"/>
  <c r="K150" i="27"/>
  <c r="K149" i="27"/>
  <c r="K148" i="27"/>
  <c r="K147" i="27"/>
  <c r="K146"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B121" i="27"/>
  <c r="B122" i="27"/>
  <c r="B123" i="27"/>
  <c r="B124" i="27"/>
  <c r="B125" i="27"/>
  <c r="B126" i="27"/>
  <c r="B127" i="27"/>
  <c r="B128" i="27"/>
  <c r="B129" i="27"/>
  <c r="B130" i="27"/>
  <c r="B131" i="27"/>
  <c r="B132" i="27"/>
  <c r="B133" i="27"/>
  <c r="B134" i="27"/>
  <c r="B135" i="27"/>
  <c r="B136" i="27"/>
  <c r="B137" i="27"/>
  <c r="B138" i="27"/>
  <c r="B139" i="27"/>
  <c r="B140" i="27"/>
  <c r="B141" i="27"/>
  <c r="B142" i="27"/>
  <c r="B143" i="27"/>
  <c r="B144" i="27"/>
  <c r="B145" i="27"/>
  <c r="K145" i="27"/>
  <c r="K144" i="27"/>
  <c r="K143" i="27"/>
  <c r="K142" i="27"/>
  <c r="K141" i="27"/>
  <c r="K140" i="27"/>
  <c r="K139" i="27"/>
  <c r="K138" i="27"/>
  <c r="K137" i="27"/>
  <c r="K136" i="27"/>
  <c r="K135" i="27"/>
  <c r="K134" i="27"/>
  <c r="K133" i="27"/>
  <c r="K132" i="27"/>
  <c r="K131" i="27"/>
  <c r="K130" i="27"/>
  <c r="K129" i="27"/>
  <c r="K128" i="27"/>
  <c r="K127" i="27"/>
  <c r="K126" i="27"/>
  <c r="K125" i="27"/>
  <c r="K124" i="27"/>
  <c r="K123" i="27"/>
  <c r="K122" i="27"/>
  <c r="K121" i="27"/>
  <c r="K120" i="27"/>
  <c r="K119" i="27"/>
  <c r="K118" i="27"/>
  <c r="K117" i="27"/>
  <c r="K116" i="27"/>
  <c r="K115" i="27"/>
  <c r="K114" i="27"/>
  <c r="K113" i="27"/>
  <c r="K112" i="27"/>
  <c r="K111" i="27"/>
  <c r="K110" i="27"/>
  <c r="K109" i="27"/>
  <c r="K108" i="27"/>
  <c r="K107" i="27"/>
  <c r="K106" i="27"/>
  <c r="K105" i="27"/>
  <c r="K104" i="27"/>
  <c r="K103" i="27"/>
  <c r="K102" i="27"/>
  <c r="K101" i="27"/>
  <c r="K100" i="27"/>
  <c r="K99" i="27"/>
  <c r="K98" i="27"/>
  <c r="K97" i="27"/>
  <c r="K96" i="27"/>
  <c r="K95" i="27"/>
  <c r="A11" i="20"/>
  <c r="A12" i="20"/>
  <c r="A13" i="20"/>
  <c r="A14" i="20"/>
  <c r="A15" i="20"/>
  <c r="A16" i="20"/>
  <c r="A17" i="20"/>
  <c r="A18" i="20"/>
  <c r="A19"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4" i="20"/>
  <c r="A5" i="20"/>
  <c r="A6" i="20"/>
  <c r="A7" i="20"/>
  <c r="A8" i="20"/>
  <c r="A9" i="20"/>
  <c r="A10" i="20"/>
  <c r="A3" i="20"/>
  <c r="F9" i="15"/>
  <c r="C9" i="15"/>
  <c r="C14" i="37"/>
  <c r="C13" i="37"/>
  <c r="C5" i="37"/>
  <c r="C6" i="37"/>
  <c r="C7" i="37"/>
  <c r="C8" i="37"/>
  <c r="C9" i="37"/>
  <c r="C10" i="37"/>
  <c r="C11" i="37"/>
  <c r="C12" i="37"/>
  <c r="C4" i="37"/>
  <c r="C3" i="37"/>
  <c r="N9" i="41" l="1"/>
  <c r="N7" i="41"/>
  <c r="N6" i="41"/>
  <c r="N8" i="41"/>
  <c r="N4" i="41"/>
  <c r="N5" i="41"/>
  <c r="N3" i="41"/>
  <c r="N16" i="36"/>
  <c r="N6" i="36"/>
  <c r="N10" i="36"/>
  <c r="N18" i="36"/>
  <c r="N14" i="36"/>
  <c r="N13" i="36"/>
  <c r="N8" i="36"/>
  <c r="AB99" i="30"/>
  <c r="AD99" i="30"/>
  <c r="Z99" i="30"/>
  <c r="Y114" i="30"/>
  <c r="AG114" i="30" s="1"/>
  <c r="AQ114" i="30" s="1"/>
  <c r="V97" i="30"/>
  <c r="Z97" i="30" s="1"/>
  <c r="Z115" i="30"/>
  <c r="AD103" i="30"/>
  <c r="Y96" i="30"/>
  <c r="AG96" i="30" s="1"/>
  <c r="AQ96" i="30" s="1"/>
  <c r="AG110" i="30"/>
  <c r="AQ110" i="30" s="1"/>
  <c r="Z103" i="30"/>
  <c r="AG106" i="30"/>
  <c r="AQ106" i="30" s="1"/>
  <c r="AG98" i="30"/>
  <c r="AQ98" i="30" s="1"/>
  <c r="AB119" i="30"/>
  <c r="AD119" i="30"/>
  <c r="AB111" i="30"/>
  <c r="AD111" i="30"/>
  <c r="V114" i="30"/>
  <c r="Z114" i="30" s="1"/>
  <c r="V109" i="30"/>
  <c r="Z109" i="30" s="1"/>
  <c r="T109" i="30"/>
  <c r="T108" i="30"/>
  <c r="V108" i="30"/>
  <c r="Z108" i="30" s="1"/>
  <c r="V102" i="30"/>
  <c r="Z102" i="30" s="1"/>
  <c r="T100" i="30"/>
  <c r="V100" i="30"/>
  <c r="Z100" i="30" s="1"/>
  <c r="T116" i="30"/>
  <c r="V116" i="30"/>
  <c r="Z116" i="30" s="1"/>
  <c r="T115" i="30"/>
  <c r="V101" i="30"/>
  <c r="Z101" i="30" s="1"/>
  <c r="T101" i="30"/>
  <c r="V121" i="30"/>
  <c r="Z121" i="30" s="1"/>
  <c r="T107" i="30"/>
  <c r="V117" i="30"/>
  <c r="Z117" i="30" s="1"/>
  <c r="T117" i="30"/>
  <c r="AD115" i="30"/>
  <c r="T104" i="30"/>
  <c r="V104" i="30"/>
  <c r="Z104" i="30" s="1"/>
  <c r="V98" i="30"/>
  <c r="Z98" i="30" s="1"/>
  <c r="V110" i="30"/>
  <c r="Z110" i="30" s="1"/>
  <c r="V105" i="30"/>
  <c r="Z105" i="30" s="1"/>
  <c r="T105" i="30"/>
  <c r="V122" i="30"/>
  <c r="Z122" i="30" s="1"/>
  <c r="T112" i="30"/>
  <c r="V112" i="30"/>
  <c r="Z112" i="30" s="1"/>
  <c r="T111" i="30"/>
  <c r="V118" i="30"/>
  <c r="Z118" i="30" s="1"/>
  <c r="V113" i="30"/>
  <c r="Z113" i="30" s="1"/>
  <c r="T113" i="30"/>
  <c r="V107" i="30"/>
  <c r="Z107" i="30" s="1"/>
  <c r="T122" i="30"/>
  <c r="T121" i="30"/>
  <c r="T120" i="30"/>
  <c r="V120" i="30"/>
  <c r="Z120" i="30" s="1"/>
  <c r="T119" i="30"/>
  <c r="V106" i="30"/>
  <c r="Z106" i="30" s="1"/>
  <c r="T102" i="30"/>
  <c r="T97" i="30"/>
  <c r="T103" i="30"/>
  <c r="T99" i="30"/>
  <c r="V96" i="30"/>
  <c r="Z96" i="30" s="1"/>
  <c r="C101" i="30"/>
  <c r="J101" i="30"/>
  <c r="X101" i="30" s="1"/>
  <c r="AF101" i="30" s="1"/>
  <c r="AP101" i="30" s="1"/>
  <c r="J119" i="30"/>
  <c r="X119" i="30" s="1"/>
  <c r="AF119" i="30" s="1"/>
  <c r="AP119" i="30" s="1"/>
  <c r="H98" i="30"/>
  <c r="H107" i="30"/>
  <c r="W107" i="30" s="1"/>
  <c r="AE107" i="30" s="1"/>
  <c r="AO107" i="30" s="1"/>
  <c r="H99" i="30"/>
  <c r="W99" i="30" s="1"/>
  <c r="AE99" i="30" s="1"/>
  <c r="AO99" i="30" s="1"/>
  <c r="H97" i="30"/>
  <c r="W97" i="30" s="1"/>
  <c r="AE97" i="30" s="1"/>
  <c r="AO97" i="30" s="1"/>
  <c r="H111" i="30"/>
  <c r="J112" i="30"/>
  <c r="X112" i="30" s="1"/>
  <c r="AF112" i="30" s="1"/>
  <c r="AP112" i="30" s="1"/>
  <c r="H96" i="30"/>
  <c r="W96" i="30" s="1"/>
  <c r="AE96" i="30" s="1"/>
  <c r="AO96" i="30" s="1"/>
  <c r="J117" i="30"/>
  <c r="X117" i="30" s="1"/>
  <c r="AF117" i="30" s="1"/>
  <c r="AP117" i="30" s="1"/>
  <c r="J97" i="30"/>
  <c r="X97" i="30" s="1"/>
  <c r="AF97" i="30" s="1"/>
  <c r="AP97" i="30" s="1"/>
  <c r="C117" i="30"/>
  <c r="H119" i="30"/>
  <c r="W119" i="30" s="1"/>
  <c r="AE119" i="30" s="1"/>
  <c r="AO119" i="30" s="1"/>
  <c r="H103" i="30"/>
  <c r="W103" i="30" s="1"/>
  <c r="AE103" i="30" s="1"/>
  <c r="AO103" i="30" s="1"/>
  <c r="C109" i="30"/>
  <c r="J110" i="30"/>
  <c r="X110" i="30" s="1"/>
  <c r="AF110" i="30" s="1"/>
  <c r="AP110" i="30" s="1"/>
  <c r="H109" i="30"/>
  <c r="W109" i="30" s="1"/>
  <c r="AE109" i="30" s="1"/>
  <c r="AO109" i="30" s="1"/>
  <c r="H115" i="30"/>
  <c r="W115" i="30" s="1"/>
  <c r="AE115" i="30" s="1"/>
  <c r="AO115" i="30" s="1"/>
  <c r="J109" i="30"/>
  <c r="X109" i="30" s="1"/>
  <c r="AF109" i="30" s="1"/>
  <c r="AP109" i="30" s="1"/>
  <c r="J116" i="30"/>
  <c r="X116" i="30" s="1"/>
  <c r="AF116" i="30" s="1"/>
  <c r="AP116" i="30" s="1"/>
  <c r="J108" i="30"/>
  <c r="X108" i="30" s="1"/>
  <c r="AF108" i="30" s="1"/>
  <c r="AP108" i="30" s="1"/>
  <c r="H108" i="30"/>
  <c r="W108" i="30" s="1"/>
  <c r="AE108" i="30" s="1"/>
  <c r="AO108" i="30" s="1"/>
  <c r="H100" i="30"/>
  <c r="W100" i="30" s="1"/>
  <c r="AE100" i="30" s="1"/>
  <c r="AO100" i="30" s="1"/>
  <c r="J100" i="30"/>
  <c r="X100" i="30" s="1"/>
  <c r="AF100" i="30" s="1"/>
  <c r="AP100" i="30" s="1"/>
  <c r="H116" i="30"/>
  <c r="W116" i="30" s="1"/>
  <c r="AE116" i="30" s="1"/>
  <c r="AO116" i="30" s="1"/>
  <c r="J122" i="30"/>
  <c r="X122" i="30" s="1"/>
  <c r="AF122" i="30" s="1"/>
  <c r="AP122" i="30" s="1"/>
  <c r="J114" i="30"/>
  <c r="X114" i="30" s="1"/>
  <c r="AF114" i="30" s="1"/>
  <c r="J106" i="30"/>
  <c r="X106" i="30" s="1"/>
  <c r="AF106" i="30" s="1"/>
  <c r="AP106" i="30" s="1"/>
  <c r="H101" i="30"/>
  <c r="W101" i="30" s="1"/>
  <c r="AE101" i="30" s="1"/>
  <c r="AO101" i="30" s="1"/>
  <c r="H106" i="30"/>
  <c r="W106" i="30" s="1"/>
  <c r="AE106" i="30" s="1"/>
  <c r="AO106" i="30" s="1"/>
  <c r="J120" i="30"/>
  <c r="X120" i="30" s="1"/>
  <c r="AF120" i="30" s="1"/>
  <c r="AP120" i="30" s="1"/>
  <c r="H117" i="30"/>
  <c r="W117" i="30" s="1"/>
  <c r="AE117" i="30" s="1"/>
  <c r="AO117" i="30" s="1"/>
  <c r="J115" i="30"/>
  <c r="X115" i="30" s="1"/>
  <c r="AF115" i="30" s="1"/>
  <c r="AP115" i="30" s="1"/>
  <c r="J107" i="30"/>
  <c r="X107" i="30" s="1"/>
  <c r="AF107" i="30" s="1"/>
  <c r="AP107" i="30" s="1"/>
  <c r="J104" i="30"/>
  <c r="X104" i="30" s="1"/>
  <c r="AF104" i="30" s="1"/>
  <c r="AP104" i="30" s="1"/>
  <c r="J96" i="30"/>
  <c r="X96" i="30" s="1"/>
  <c r="AF96" i="30" s="1"/>
  <c r="AP96" i="30" s="1"/>
  <c r="H122" i="30"/>
  <c r="W122" i="30" s="1"/>
  <c r="AE122" i="30" s="1"/>
  <c r="AO122" i="30" s="1"/>
  <c r="J98" i="30"/>
  <c r="X98" i="30" s="1"/>
  <c r="AF98" i="30" s="1"/>
  <c r="AP98" i="30" s="1"/>
  <c r="H114" i="30"/>
  <c r="M96" i="30"/>
  <c r="AH96" i="30" s="1"/>
  <c r="AR96" i="30" s="1"/>
  <c r="H120" i="30"/>
  <c r="W120" i="30" s="1"/>
  <c r="AE120" i="30" s="1"/>
  <c r="AO120" i="30" s="1"/>
  <c r="J118" i="30"/>
  <c r="X118" i="30" s="1"/>
  <c r="AF118" i="30" s="1"/>
  <c r="AP118" i="30" s="1"/>
  <c r="J102" i="30"/>
  <c r="X102" i="30" s="1"/>
  <c r="AF102" i="30" s="1"/>
  <c r="AP102" i="30" s="1"/>
  <c r="H112" i="30"/>
  <c r="W112" i="30" s="1"/>
  <c r="AE112" i="30" s="1"/>
  <c r="AO112" i="30" s="1"/>
  <c r="H104" i="30"/>
  <c r="W104" i="30" s="1"/>
  <c r="AE104" i="30" s="1"/>
  <c r="AO104" i="30" s="1"/>
  <c r="J121" i="30"/>
  <c r="X121" i="30" s="1"/>
  <c r="AF121" i="30" s="1"/>
  <c r="AP121" i="30" s="1"/>
  <c r="H118" i="30"/>
  <c r="W118" i="30" s="1"/>
  <c r="AE118" i="30" s="1"/>
  <c r="AO118" i="30" s="1"/>
  <c r="J113" i="30"/>
  <c r="X113" i="30" s="1"/>
  <c r="AF113" i="30" s="1"/>
  <c r="AP113" i="30" s="1"/>
  <c r="H110" i="30"/>
  <c r="W110" i="30" s="1"/>
  <c r="AE110" i="30" s="1"/>
  <c r="AO110" i="30" s="1"/>
  <c r="J105" i="30"/>
  <c r="X105" i="30" s="1"/>
  <c r="AF105" i="30" s="1"/>
  <c r="AP105" i="30" s="1"/>
  <c r="H102" i="30"/>
  <c r="W102" i="30" s="1"/>
  <c r="AE102" i="30" s="1"/>
  <c r="AO102" i="30" s="1"/>
  <c r="H121" i="30"/>
  <c r="W121" i="30" s="1"/>
  <c r="AE121" i="30" s="1"/>
  <c r="AO121" i="30" s="1"/>
  <c r="H113" i="30"/>
  <c r="W113" i="30" s="1"/>
  <c r="AE113" i="30" s="1"/>
  <c r="AO113" i="30" s="1"/>
  <c r="J111" i="30"/>
  <c r="X111" i="30" s="1"/>
  <c r="AF111" i="30" s="1"/>
  <c r="AP111" i="30" s="1"/>
  <c r="H105" i="30"/>
  <c r="W105" i="30" s="1"/>
  <c r="AE105" i="30" s="1"/>
  <c r="AO105" i="30" s="1"/>
  <c r="J103" i="30"/>
  <c r="X103" i="30" s="1"/>
  <c r="AF103" i="30" s="1"/>
  <c r="AP103" i="30" s="1"/>
  <c r="J99" i="30"/>
  <c r="X99" i="30" s="1"/>
  <c r="AF99" i="30" s="1"/>
  <c r="AP99" i="30" s="1"/>
  <c r="C96" i="30"/>
  <c r="C119" i="30"/>
  <c r="C111" i="30"/>
  <c r="C103" i="30"/>
  <c r="C118" i="30"/>
  <c r="C110" i="30"/>
  <c r="C102" i="30"/>
  <c r="C116" i="30"/>
  <c r="C108" i="30"/>
  <c r="C100" i="30"/>
  <c r="C115" i="30"/>
  <c r="C107" i="30"/>
  <c r="C99" i="30"/>
  <c r="C122" i="30"/>
  <c r="C114" i="30"/>
  <c r="C106" i="30"/>
  <c r="C98" i="30"/>
  <c r="C121" i="30"/>
  <c r="C113" i="30"/>
  <c r="C105" i="30"/>
  <c r="C97" i="30"/>
  <c r="C120" i="30"/>
  <c r="C112" i="30"/>
  <c r="C104" i="30"/>
  <c r="N6" i="37"/>
  <c r="M6" i="37"/>
  <c r="L6" i="37"/>
  <c r="AP114" i="30" l="1"/>
  <c r="AD97" i="30"/>
  <c r="AN97" i="30" s="1"/>
  <c r="W114" i="30"/>
  <c r="AE114" i="30" s="1"/>
  <c r="AA114" i="30"/>
  <c r="W111" i="30"/>
  <c r="AE111" i="30" s="1"/>
  <c r="AO111" i="30" s="1"/>
  <c r="AA111" i="30"/>
  <c r="Y121" i="30"/>
  <c r="AG121" i="30" s="1"/>
  <c r="AQ121" i="30" s="1"/>
  <c r="Y105" i="30"/>
  <c r="AG105" i="30" s="1"/>
  <c r="AQ105" i="30" s="1"/>
  <c r="AA108" i="30"/>
  <c r="AA96" i="30"/>
  <c r="AA118" i="30"/>
  <c r="Y102" i="30"/>
  <c r="AG102" i="30" s="1"/>
  <c r="AQ102" i="30" s="1"/>
  <c r="Y122" i="30"/>
  <c r="AG122" i="30" s="1"/>
  <c r="AQ122" i="30" s="1"/>
  <c r="Y112" i="30"/>
  <c r="AG112" i="30" s="1"/>
  <c r="AQ112" i="30" s="1"/>
  <c r="AN115" i="30"/>
  <c r="AI115" i="30"/>
  <c r="Y101" i="30"/>
  <c r="AG101" i="30" s="1"/>
  <c r="AQ101" i="30" s="1"/>
  <c r="Y116" i="30"/>
  <c r="AG116" i="30" s="1"/>
  <c r="AQ116" i="30" s="1"/>
  <c r="Y108" i="30"/>
  <c r="AG108" i="30" s="1"/>
  <c r="AQ108" i="30" s="1"/>
  <c r="AA99" i="30"/>
  <c r="AA121" i="30"/>
  <c r="AA97" i="30"/>
  <c r="AN99" i="30"/>
  <c r="AI99" i="30"/>
  <c r="AA115" i="30"/>
  <c r="Y117" i="30"/>
  <c r="AG117" i="30" s="1"/>
  <c r="AQ117" i="30" s="1"/>
  <c r="AA119" i="30"/>
  <c r="AN103" i="30"/>
  <c r="AI103" i="30"/>
  <c r="Y99" i="30"/>
  <c r="AG99" i="30" s="1"/>
  <c r="AQ99" i="30" s="1"/>
  <c r="AA101" i="30"/>
  <c r="AA117" i="30"/>
  <c r="AA116" i="30"/>
  <c r="AA120" i="30"/>
  <c r="Y109" i="30"/>
  <c r="AG109" i="30" s="1"/>
  <c r="AQ109" i="30" s="1"/>
  <c r="AN119" i="30"/>
  <c r="AI119" i="30"/>
  <c r="AA110" i="30"/>
  <c r="AA113" i="30"/>
  <c r="AA103" i="30"/>
  <c r="AA109" i="30"/>
  <c r="AA105" i="30"/>
  <c r="Y103" i="30"/>
  <c r="AG103" i="30" s="1"/>
  <c r="AQ103" i="30" s="1"/>
  <c r="AA104" i="30"/>
  <c r="AA100" i="30"/>
  <c r="Y107" i="30"/>
  <c r="AG107" i="30" s="1"/>
  <c r="AQ107" i="30" s="1"/>
  <c r="W98" i="30"/>
  <c r="AE98" i="30" s="1"/>
  <c r="AO98" i="30" s="1"/>
  <c r="AA98" i="30"/>
  <c r="Y119" i="30"/>
  <c r="AG119" i="30" s="1"/>
  <c r="AQ119" i="30" s="1"/>
  <c r="AB97" i="30"/>
  <c r="AA106" i="30"/>
  <c r="Y100" i="30"/>
  <c r="AG100" i="30" s="1"/>
  <c r="AQ100" i="30" s="1"/>
  <c r="AN111" i="30"/>
  <c r="AI111" i="30"/>
  <c r="Y97" i="30"/>
  <c r="AG97" i="30" s="1"/>
  <c r="AQ97" i="30" s="1"/>
  <c r="AI97" i="30"/>
  <c r="Y104" i="30"/>
  <c r="AG104" i="30" s="1"/>
  <c r="AQ104" i="30" s="1"/>
  <c r="AA112" i="30"/>
  <c r="Y120" i="30"/>
  <c r="AG120" i="30" s="1"/>
  <c r="AQ120" i="30" s="1"/>
  <c r="Y113" i="30"/>
  <c r="AG113" i="30" s="1"/>
  <c r="AQ113" i="30" s="1"/>
  <c r="Y111" i="30"/>
  <c r="AG111" i="30" s="1"/>
  <c r="AQ111" i="30" s="1"/>
  <c r="AA102" i="30"/>
  <c r="AA107" i="30"/>
  <c r="Y115" i="30"/>
  <c r="AG115" i="30" s="1"/>
  <c r="AQ115" i="30" s="1"/>
  <c r="AA122" i="30"/>
  <c r="AD113" i="30"/>
  <c r="AB113" i="30"/>
  <c r="AD110" i="30"/>
  <c r="AB110" i="30"/>
  <c r="AD98" i="30"/>
  <c r="AB98" i="30"/>
  <c r="AB116" i="30"/>
  <c r="AD116" i="30"/>
  <c r="AD109" i="30"/>
  <c r="AB109" i="30"/>
  <c r="AD102" i="30"/>
  <c r="AB102" i="30"/>
  <c r="AD122" i="30"/>
  <c r="AB122" i="30"/>
  <c r="AD101" i="30"/>
  <c r="AB101" i="30"/>
  <c r="AD114" i="30"/>
  <c r="AB114" i="30"/>
  <c r="AD118" i="30"/>
  <c r="AB118" i="30"/>
  <c r="AD121" i="30"/>
  <c r="AB121" i="30"/>
  <c r="AB108" i="30"/>
  <c r="AD108" i="30"/>
  <c r="AB96" i="30"/>
  <c r="AD96" i="30"/>
  <c r="AB107" i="30"/>
  <c r="AD107" i="30"/>
  <c r="AB112" i="30"/>
  <c r="AD112" i="30"/>
  <c r="AD117" i="30"/>
  <c r="AB117" i="30"/>
  <c r="AB104" i="30"/>
  <c r="AD104" i="30"/>
  <c r="AB100" i="30"/>
  <c r="AD100" i="30"/>
  <c r="AB120" i="30"/>
  <c r="AD120" i="30"/>
  <c r="AD106" i="30"/>
  <c r="AB106" i="30"/>
  <c r="AD105" i="30"/>
  <c r="AB105" i="30"/>
  <c r="A12" i="36"/>
  <c r="A13" i="36"/>
  <c r="A14" i="36"/>
  <c r="A15" i="36"/>
  <c r="A17" i="36"/>
  <c r="A18" i="36"/>
  <c r="A3" i="36"/>
  <c r="A4" i="36"/>
  <c r="A5" i="36"/>
  <c r="A6" i="36"/>
  <c r="A7" i="36"/>
  <c r="A8" i="36"/>
  <c r="A9" i="36"/>
  <c r="Q4" i="30"/>
  <c r="T4" i="30" s="1"/>
  <c r="Y4" i="30" s="1"/>
  <c r="Q5" i="30"/>
  <c r="T5" i="30" s="1"/>
  <c r="Y5" i="30" s="1"/>
  <c r="Q6" i="30"/>
  <c r="T6" i="30" s="1"/>
  <c r="Y6" i="30" s="1"/>
  <c r="Q7" i="30"/>
  <c r="T7" i="30" s="1"/>
  <c r="Y7" i="30" s="1"/>
  <c r="Q8" i="30"/>
  <c r="T8" i="30" s="1"/>
  <c r="Y8" i="30" s="1"/>
  <c r="Q9" i="30"/>
  <c r="T9" i="30" s="1"/>
  <c r="Y9" i="30" s="1"/>
  <c r="Q10" i="30"/>
  <c r="T10" i="30" s="1"/>
  <c r="Y10" i="30" s="1"/>
  <c r="Q11" i="30"/>
  <c r="T11" i="30" s="1"/>
  <c r="Y11" i="30" s="1"/>
  <c r="Q12" i="30"/>
  <c r="T12" i="30" s="1"/>
  <c r="Y12" i="30" s="1"/>
  <c r="Q13" i="30"/>
  <c r="T13" i="30" s="1"/>
  <c r="Y13" i="30" s="1"/>
  <c r="Q14" i="30"/>
  <c r="T14" i="30" s="1"/>
  <c r="Y14" i="30" s="1"/>
  <c r="Q15" i="30"/>
  <c r="T15" i="30" s="1"/>
  <c r="Y15" i="30" s="1"/>
  <c r="Q16" i="30"/>
  <c r="T16" i="30" s="1"/>
  <c r="Y16" i="30" s="1"/>
  <c r="Q17" i="30"/>
  <c r="T17" i="30" s="1"/>
  <c r="Y17" i="30" s="1"/>
  <c r="Q18" i="30"/>
  <c r="T18" i="30" s="1"/>
  <c r="Y18" i="30" s="1"/>
  <c r="Q19" i="30"/>
  <c r="T19" i="30" s="1"/>
  <c r="Y19" i="30" s="1"/>
  <c r="Q20" i="30"/>
  <c r="T20" i="30" s="1"/>
  <c r="Y20" i="30" s="1"/>
  <c r="Q21" i="30"/>
  <c r="T21" i="30" s="1"/>
  <c r="Y21" i="30" s="1"/>
  <c r="Q22" i="30"/>
  <c r="T22" i="30" s="1"/>
  <c r="Y22" i="30" s="1"/>
  <c r="Q23" i="30"/>
  <c r="T23" i="30" s="1"/>
  <c r="Y23" i="30" s="1"/>
  <c r="Q24" i="30"/>
  <c r="T24" i="30" s="1"/>
  <c r="Y24" i="30" s="1"/>
  <c r="Q3" i="30"/>
  <c r="T3" i="30" s="1"/>
  <c r="B5" i="11"/>
  <c r="B6" i="11" s="1"/>
  <c r="B7" i="11" s="1"/>
  <c r="B13" i="11" s="1"/>
  <c r="B14" i="11" s="1"/>
  <c r="B15" i="11" s="1"/>
  <c r="B16" i="11" s="1"/>
  <c r="AO114" i="30" l="1"/>
  <c r="D5" i="36"/>
  <c r="E5" i="36"/>
  <c r="F5" i="36"/>
  <c r="G5" i="36"/>
  <c r="H5" i="36"/>
  <c r="E4" i="36"/>
  <c r="G4" i="36"/>
  <c r="F4" i="36"/>
  <c r="H4" i="36"/>
  <c r="D4" i="36"/>
  <c r="G3" i="36"/>
  <c r="E3" i="36"/>
  <c r="F3" i="36"/>
  <c r="D3" i="36"/>
  <c r="AN120" i="30"/>
  <c r="AI120" i="30"/>
  <c r="AN117" i="30"/>
  <c r="AI117" i="30"/>
  <c r="AN118" i="30"/>
  <c r="AI118" i="30"/>
  <c r="AN96" i="30"/>
  <c r="AI96" i="30"/>
  <c r="AN116" i="30"/>
  <c r="AI116" i="30"/>
  <c r="AN100" i="30"/>
  <c r="AI100" i="30"/>
  <c r="AN112" i="30"/>
  <c r="AI112" i="30"/>
  <c r="AN108" i="30"/>
  <c r="AI108" i="30"/>
  <c r="AN104" i="30"/>
  <c r="AI104" i="30"/>
  <c r="AN114" i="30"/>
  <c r="AI114" i="30"/>
  <c r="AN98" i="30"/>
  <c r="AI98" i="30"/>
  <c r="AN107" i="30"/>
  <c r="AI107" i="30"/>
  <c r="AN105" i="30"/>
  <c r="AI105" i="30"/>
  <c r="AN121" i="30"/>
  <c r="AI121" i="30"/>
  <c r="AN101" i="30"/>
  <c r="AI101" i="30"/>
  <c r="AN102" i="30"/>
  <c r="AI102" i="30"/>
  <c r="AN110" i="30"/>
  <c r="AI110" i="30"/>
  <c r="AN106" i="30"/>
  <c r="AI106" i="30"/>
  <c r="AN122" i="30"/>
  <c r="AI122" i="30"/>
  <c r="AN109" i="30"/>
  <c r="AI109" i="30"/>
  <c r="AN113" i="30"/>
  <c r="AI113" i="30"/>
  <c r="Q25" i="30"/>
  <c r="T25" i="30" s="1"/>
  <c r="Y25" i="30" s="1"/>
  <c r="Q26" i="30"/>
  <c r="T26" i="30" s="1"/>
  <c r="Y26" i="30" s="1"/>
  <c r="Q27" i="30"/>
  <c r="T27" i="30" s="1"/>
  <c r="Y27" i="30" s="1"/>
  <c r="Q28" i="30"/>
  <c r="T28" i="30" s="1"/>
  <c r="Y28" i="30" s="1"/>
  <c r="Q29" i="30"/>
  <c r="T29" i="30" s="1"/>
  <c r="Y29" i="30" s="1"/>
  <c r="Q30" i="30"/>
  <c r="T30" i="30" s="1"/>
  <c r="Y30" i="30" s="1"/>
  <c r="Q31" i="30"/>
  <c r="T31" i="30" s="1"/>
  <c r="Y31" i="30" s="1"/>
  <c r="Q32" i="30"/>
  <c r="T32" i="30" s="1"/>
  <c r="Y32" i="30" s="1"/>
  <c r="Q33" i="30"/>
  <c r="T33" i="30" s="1"/>
  <c r="Y33" i="30" s="1"/>
  <c r="Q34" i="30"/>
  <c r="T34" i="30" s="1"/>
  <c r="Y34" i="30" s="1"/>
  <c r="Q35" i="30"/>
  <c r="T35" i="30" s="1"/>
  <c r="Y35" i="30" s="1"/>
  <c r="Q36" i="30"/>
  <c r="T36" i="30" s="1"/>
  <c r="Y36" i="30" s="1"/>
  <c r="Q37" i="30"/>
  <c r="T37" i="30" s="1"/>
  <c r="Y37" i="30" s="1"/>
  <c r="Q38" i="30"/>
  <c r="T38" i="30" s="1"/>
  <c r="Y38" i="30" s="1"/>
  <c r="Q39" i="30"/>
  <c r="T39" i="30" s="1"/>
  <c r="Y39" i="30" s="1"/>
  <c r="Q40" i="30"/>
  <c r="T40" i="30" s="1"/>
  <c r="Y40" i="30" s="1"/>
  <c r="Q41" i="30"/>
  <c r="T41" i="30" s="1"/>
  <c r="Y41" i="30" s="1"/>
  <c r="Q42" i="30"/>
  <c r="T42" i="30" s="1"/>
  <c r="Y42" i="30" s="1"/>
  <c r="Q43" i="30"/>
  <c r="T43" i="30" s="1"/>
  <c r="Y43" i="30" s="1"/>
  <c r="Q44" i="30"/>
  <c r="T44" i="30" s="1"/>
  <c r="Y44" i="30" s="1"/>
  <c r="Q45" i="30"/>
  <c r="T45" i="30" s="1"/>
  <c r="Y45" i="30" s="1"/>
  <c r="Q46" i="30"/>
  <c r="T46" i="30" s="1"/>
  <c r="Y46" i="30" s="1"/>
  <c r="Q47" i="30"/>
  <c r="T47" i="30" s="1"/>
  <c r="Y47" i="30" s="1"/>
  <c r="Q48" i="30"/>
  <c r="T48" i="30" s="1"/>
  <c r="Y48" i="30" s="1"/>
  <c r="Q49" i="30"/>
  <c r="T49" i="30" s="1"/>
  <c r="Y49" i="30" s="1"/>
  <c r="Q50" i="30"/>
  <c r="T50" i="30" s="1"/>
  <c r="Y50" i="30" s="1"/>
  <c r="Q51" i="30"/>
  <c r="T51" i="30" s="1"/>
  <c r="Y51" i="30" s="1"/>
  <c r="Q52" i="30"/>
  <c r="T52" i="30" s="1"/>
  <c r="Y52" i="30" s="1"/>
  <c r="Q53" i="30"/>
  <c r="T53" i="30" s="1"/>
  <c r="Y53" i="30" s="1"/>
  <c r="Q54" i="30"/>
  <c r="T54" i="30" s="1"/>
  <c r="Y54" i="30" s="1"/>
  <c r="Q55" i="30"/>
  <c r="T55" i="30" s="1"/>
  <c r="Y55" i="30" s="1"/>
  <c r="Q56" i="30"/>
  <c r="T56" i="30" s="1"/>
  <c r="Y56" i="30" s="1"/>
  <c r="Q57" i="30"/>
  <c r="T57" i="30" s="1"/>
  <c r="Y57" i="30" s="1"/>
  <c r="Q58" i="30"/>
  <c r="T58" i="30" s="1"/>
  <c r="Y58" i="30" s="1"/>
  <c r="Q59" i="30"/>
  <c r="T59" i="30" s="1"/>
  <c r="Y59" i="30" s="1"/>
  <c r="Q60" i="30"/>
  <c r="T60" i="30" s="1"/>
  <c r="Y60" i="30" s="1"/>
  <c r="Q61" i="30"/>
  <c r="T61" i="30" s="1"/>
  <c r="Y61" i="30" s="1"/>
  <c r="Q62" i="30"/>
  <c r="T62" i="30" s="1"/>
  <c r="Y62" i="30" s="1"/>
  <c r="Q63" i="30"/>
  <c r="T63" i="30" s="1"/>
  <c r="Y63" i="30" s="1"/>
  <c r="Q64" i="30"/>
  <c r="T64" i="30" s="1"/>
  <c r="Y64" i="30" s="1"/>
  <c r="Q65" i="30"/>
  <c r="T65" i="30" s="1"/>
  <c r="Y65" i="30" s="1"/>
  <c r="Q66" i="30"/>
  <c r="T66" i="30" s="1"/>
  <c r="Y66" i="30" s="1"/>
  <c r="Q67" i="30"/>
  <c r="T67" i="30" s="1"/>
  <c r="Y67" i="30" s="1"/>
  <c r="Q68" i="30"/>
  <c r="T68" i="30" s="1"/>
  <c r="Y68" i="30" s="1"/>
  <c r="Q69" i="30"/>
  <c r="T69" i="30" s="1"/>
  <c r="Y69" i="30" s="1"/>
  <c r="Q70" i="30"/>
  <c r="T70" i="30" s="1"/>
  <c r="Y70" i="30" s="1"/>
  <c r="Q71" i="30"/>
  <c r="T71" i="30" s="1"/>
  <c r="Y71" i="30" s="1"/>
  <c r="Q72" i="30"/>
  <c r="T72" i="30" s="1"/>
  <c r="Y72" i="30" s="1"/>
  <c r="Q73" i="30"/>
  <c r="T73" i="30" s="1"/>
  <c r="Y73" i="30" s="1"/>
  <c r="Q74" i="30"/>
  <c r="T74" i="30" s="1"/>
  <c r="Y74" i="30" s="1"/>
  <c r="Q75" i="30"/>
  <c r="T75" i="30" s="1"/>
  <c r="Y75" i="30" s="1"/>
  <c r="Q76" i="30"/>
  <c r="T76" i="30" s="1"/>
  <c r="Y76" i="30" s="1"/>
  <c r="Q77" i="30"/>
  <c r="T77" i="30" s="1"/>
  <c r="Y77" i="30" s="1"/>
  <c r="Q78" i="30"/>
  <c r="T78" i="30" s="1"/>
  <c r="Y78" i="30" s="1"/>
  <c r="Q79" i="30"/>
  <c r="T79" i="30" s="1"/>
  <c r="Y79" i="30" s="1"/>
  <c r="Q80" i="30"/>
  <c r="T80" i="30" s="1"/>
  <c r="Y80" i="30" s="1"/>
  <c r="Q81" i="30"/>
  <c r="T81" i="30" s="1"/>
  <c r="Y81" i="30" s="1"/>
  <c r="Q82" i="30"/>
  <c r="T82" i="30" s="1"/>
  <c r="Y82" i="30" s="1"/>
  <c r="Q83" i="30"/>
  <c r="T83" i="30" s="1"/>
  <c r="Y83" i="30" s="1"/>
  <c r="Q84" i="30"/>
  <c r="T84" i="30" s="1"/>
  <c r="Y84" i="30" s="1"/>
  <c r="Q85" i="30"/>
  <c r="T85" i="30" s="1"/>
  <c r="Y85" i="30" s="1"/>
  <c r="Q86" i="30"/>
  <c r="T86" i="30" s="1"/>
  <c r="Y86" i="30" s="1"/>
  <c r="Q87" i="30"/>
  <c r="T87" i="30" s="1"/>
  <c r="Y87" i="30" s="1"/>
  <c r="Q88" i="30"/>
  <c r="T88" i="30" s="1"/>
  <c r="Y88" i="30" s="1"/>
  <c r="Q89" i="30"/>
  <c r="T89" i="30" s="1"/>
  <c r="Y89" i="30" s="1"/>
  <c r="Q90" i="30"/>
  <c r="T90" i="30" s="1"/>
  <c r="Y90" i="30" s="1"/>
  <c r="Q91" i="30"/>
  <c r="T91" i="30" s="1"/>
  <c r="Y91" i="30" s="1"/>
  <c r="Q92" i="30"/>
  <c r="T92" i="30" s="1"/>
  <c r="Y92" i="30" s="1"/>
  <c r="Q93" i="30"/>
  <c r="T93" i="30" s="1"/>
  <c r="Y93" i="30" s="1"/>
  <c r="Q94" i="30"/>
  <c r="T94" i="30" s="1"/>
  <c r="Y94" i="30" s="1"/>
  <c r="Q95" i="30"/>
  <c r="T95" i="30" s="1"/>
  <c r="Y95" i="30" s="1"/>
  <c r="P4" i="30"/>
  <c r="P5" i="30"/>
  <c r="P6" i="30"/>
  <c r="P7" i="30"/>
  <c r="P8" i="30"/>
  <c r="P9" i="30"/>
  <c r="P11" i="30"/>
  <c r="P13" i="30"/>
  <c r="P14" i="30"/>
  <c r="P16" i="30"/>
  <c r="P17" i="30"/>
  <c r="P19" i="30"/>
  <c r="P21" i="30"/>
  <c r="P22" i="30"/>
  <c r="P24" i="30"/>
  <c r="P25" i="30"/>
  <c r="P27" i="30"/>
  <c r="P29" i="30"/>
  <c r="P30" i="30"/>
  <c r="P32" i="30"/>
  <c r="P33" i="30"/>
  <c r="P34" i="30"/>
  <c r="P35" i="30"/>
  <c r="P36" i="30"/>
  <c r="P38" i="30"/>
  <c r="P39" i="30"/>
  <c r="P40" i="30"/>
  <c r="P41" i="30"/>
  <c r="P43" i="30"/>
  <c r="P44" i="30"/>
  <c r="P45" i="30"/>
  <c r="P46" i="30"/>
  <c r="P49" i="30"/>
  <c r="P51" i="30"/>
  <c r="P52" i="30"/>
  <c r="P54" i="30"/>
  <c r="P55" i="30"/>
  <c r="U55" i="30" s="1"/>
  <c r="P57" i="30"/>
  <c r="P58" i="30"/>
  <c r="P59" i="30"/>
  <c r="P60" i="30"/>
  <c r="P62" i="30"/>
  <c r="P63" i="30"/>
  <c r="P64" i="30"/>
  <c r="P65" i="30"/>
  <c r="P66" i="30"/>
  <c r="P67" i="30"/>
  <c r="P68" i="30"/>
  <c r="P70" i="30"/>
  <c r="P72" i="30"/>
  <c r="P73" i="30"/>
  <c r="P74" i="30"/>
  <c r="P75" i="30"/>
  <c r="P76" i="30"/>
  <c r="P77" i="30"/>
  <c r="P78" i="30"/>
  <c r="P80" i="30"/>
  <c r="P81" i="30"/>
  <c r="P82" i="30"/>
  <c r="P83" i="30"/>
  <c r="P84" i="30"/>
  <c r="P85" i="30"/>
  <c r="P88" i="30"/>
  <c r="P89" i="30"/>
  <c r="P90" i="30"/>
  <c r="P91" i="30"/>
  <c r="P92" i="30"/>
  <c r="P94" i="30"/>
  <c r="A120" i="27"/>
  <c r="B118" i="27"/>
  <c r="B119" i="27"/>
  <c r="B120" i="27"/>
  <c r="O11" i="29"/>
  <c r="O14" i="29"/>
  <c r="O15" i="29"/>
  <c r="O16" i="29"/>
  <c r="S109" i="29"/>
  <c r="Z109" i="29" s="1"/>
  <c r="AJ109" i="29" s="1"/>
  <c r="S61" i="29"/>
  <c r="Z61" i="29" s="1"/>
  <c r="AJ61" i="29" s="1"/>
  <c r="S36" i="29"/>
  <c r="S29" i="29"/>
  <c r="Z29" i="29" s="1"/>
  <c r="AJ29" i="29" s="1"/>
  <c r="S28" i="29"/>
  <c r="Z28" i="29" s="1"/>
  <c r="AJ28" i="29" s="1"/>
  <c r="S119" i="29"/>
  <c r="Z119" i="29" s="1"/>
  <c r="AJ119" i="29" s="1"/>
  <c r="P76" i="29"/>
  <c r="W76" i="29" s="1"/>
  <c r="AG76" i="29" s="1"/>
  <c r="P75" i="29"/>
  <c r="W75" i="29" s="1"/>
  <c r="AG75" i="29" s="1"/>
  <c r="Z125" i="29"/>
  <c r="AJ125" i="29" s="1"/>
  <c r="Y125" i="29"/>
  <c r="AI125" i="29" s="1"/>
  <c r="AB124" i="29"/>
  <c r="AL124" i="29" s="1"/>
  <c r="Z124" i="29"/>
  <c r="AJ124" i="29" s="1"/>
  <c r="Y124" i="29"/>
  <c r="AI124" i="29" s="1"/>
  <c r="Z123" i="29"/>
  <c r="AJ123" i="29" s="1"/>
  <c r="Y123" i="29"/>
  <c r="AI123" i="29" s="1"/>
  <c r="AB122" i="29"/>
  <c r="AL122" i="29" s="1"/>
  <c r="AA122" i="29"/>
  <c r="AK122" i="29" s="1"/>
  <c r="Z122" i="29"/>
  <c r="AJ122" i="29" s="1"/>
  <c r="Y122" i="29"/>
  <c r="AI122" i="29" s="1"/>
  <c r="AB121" i="29"/>
  <c r="AL121" i="29" s="1"/>
  <c r="AA121" i="29"/>
  <c r="AK121" i="29" s="1"/>
  <c r="Z121" i="29"/>
  <c r="AJ121" i="29" s="1"/>
  <c r="Y121" i="29"/>
  <c r="AI121" i="29" s="1"/>
  <c r="AB120" i="29"/>
  <c r="AL120" i="29" s="1"/>
  <c r="Z120" i="29"/>
  <c r="AJ120" i="29" s="1"/>
  <c r="Y120" i="29"/>
  <c r="AI120" i="29" s="1"/>
  <c r="AB119" i="29"/>
  <c r="AL119" i="29" s="1"/>
  <c r="AA119" i="29"/>
  <c r="AK119" i="29" s="1"/>
  <c r="Y119" i="29"/>
  <c r="AI119" i="29" s="1"/>
  <c r="Z118" i="29"/>
  <c r="AJ118" i="29" s="1"/>
  <c r="Y118" i="29"/>
  <c r="AI118" i="29" s="1"/>
  <c r="AB117" i="29"/>
  <c r="AL117" i="29" s="1"/>
  <c r="AA117" i="29"/>
  <c r="AK117" i="29" s="1"/>
  <c r="Z117" i="29"/>
  <c r="AJ117" i="29" s="1"/>
  <c r="Y117" i="29"/>
  <c r="AI117" i="29" s="1"/>
  <c r="AB116" i="29"/>
  <c r="AL116" i="29" s="1"/>
  <c r="AA116" i="29"/>
  <c r="AK116" i="29" s="1"/>
  <c r="Z116" i="29"/>
  <c r="AJ116" i="29" s="1"/>
  <c r="Y116" i="29"/>
  <c r="AI116" i="29" s="1"/>
  <c r="AB115" i="29"/>
  <c r="AL115" i="29" s="1"/>
  <c r="AA115" i="29"/>
  <c r="AK115" i="29" s="1"/>
  <c r="Z115" i="29"/>
  <c r="AJ115" i="29" s="1"/>
  <c r="Y115" i="29"/>
  <c r="AI115" i="29" s="1"/>
  <c r="AB114" i="29"/>
  <c r="AL114" i="29" s="1"/>
  <c r="AA114" i="29"/>
  <c r="AK114" i="29" s="1"/>
  <c r="Z114" i="29"/>
  <c r="AJ114" i="29" s="1"/>
  <c r="Y114" i="29"/>
  <c r="AI114" i="29" s="1"/>
  <c r="AB113" i="29"/>
  <c r="AL113" i="29" s="1"/>
  <c r="AA113" i="29"/>
  <c r="AK113" i="29" s="1"/>
  <c r="Z113" i="29"/>
  <c r="AJ113" i="29" s="1"/>
  <c r="Y113" i="29"/>
  <c r="AI113" i="29" s="1"/>
  <c r="AB112" i="29"/>
  <c r="AL112" i="29" s="1"/>
  <c r="AA112" i="29"/>
  <c r="AK112" i="29" s="1"/>
  <c r="Z112" i="29"/>
  <c r="AJ112" i="29" s="1"/>
  <c r="Y112" i="29"/>
  <c r="AI112" i="29" s="1"/>
  <c r="AB111" i="29"/>
  <c r="AL111" i="29" s="1"/>
  <c r="AA111" i="29"/>
  <c r="AK111" i="29" s="1"/>
  <c r="Z111" i="29"/>
  <c r="AJ111" i="29" s="1"/>
  <c r="Y111" i="29"/>
  <c r="AI111" i="29" s="1"/>
  <c r="Z110" i="29"/>
  <c r="AJ110" i="29" s="1"/>
  <c r="Y110" i="29"/>
  <c r="AI110" i="29" s="1"/>
  <c r="AB109" i="29"/>
  <c r="AL109" i="29" s="1"/>
  <c r="AA109" i="29"/>
  <c r="AK109" i="29" s="1"/>
  <c r="Y109" i="29"/>
  <c r="AI109" i="29" s="1"/>
  <c r="AB108" i="29"/>
  <c r="AL108" i="29" s="1"/>
  <c r="AA108" i="29"/>
  <c r="AK108" i="29" s="1"/>
  <c r="Z108" i="29"/>
  <c r="AJ108" i="29" s="1"/>
  <c r="Y108" i="29"/>
  <c r="AI108" i="29" s="1"/>
  <c r="AB107" i="29"/>
  <c r="AL107" i="29" s="1"/>
  <c r="AA107" i="29"/>
  <c r="AK107" i="29" s="1"/>
  <c r="Z107" i="29"/>
  <c r="AJ107" i="29" s="1"/>
  <c r="Y107" i="29"/>
  <c r="AI107" i="29" s="1"/>
  <c r="AB106" i="29"/>
  <c r="AL106" i="29" s="1"/>
  <c r="AA106" i="29"/>
  <c r="AK106" i="29" s="1"/>
  <c r="Z106" i="29"/>
  <c r="AJ106" i="29" s="1"/>
  <c r="Y106" i="29"/>
  <c r="AI106" i="29" s="1"/>
  <c r="AB105" i="29"/>
  <c r="AL105" i="29" s="1"/>
  <c r="AA105" i="29"/>
  <c r="AK105" i="29" s="1"/>
  <c r="Z105" i="29"/>
  <c r="AJ105" i="29" s="1"/>
  <c r="Y105" i="29"/>
  <c r="AI105" i="29" s="1"/>
  <c r="AB104" i="29"/>
  <c r="AL104" i="29" s="1"/>
  <c r="AA104" i="29"/>
  <c r="AK104" i="29" s="1"/>
  <c r="Z104" i="29"/>
  <c r="AJ104" i="29" s="1"/>
  <c r="Y104" i="29"/>
  <c r="AI104" i="29" s="1"/>
  <c r="Z103" i="29"/>
  <c r="AJ103" i="29" s="1"/>
  <c r="Y103" i="29"/>
  <c r="AI103" i="29" s="1"/>
  <c r="Y102" i="29"/>
  <c r="AI102" i="29" s="1"/>
  <c r="Z101" i="29"/>
  <c r="AJ101" i="29" s="1"/>
  <c r="Y101" i="29"/>
  <c r="AI101" i="29" s="1"/>
  <c r="Y100" i="29"/>
  <c r="AI100" i="29" s="1"/>
  <c r="AB99" i="29"/>
  <c r="AL99" i="29" s="1"/>
  <c r="Z99" i="29"/>
  <c r="AJ99" i="29" s="1"/>
  <c r="Y99" i="29"/>
  <c r="AI99" i="29" s="1"/>
  <c r="AB98" i="29"/>
  <c r="AL98" i="29" s="1"/>
  <c r="AA98" i="29"/>
  <c r="AK98" i="29" s="1"/>
  <c r="Z98" i="29"/>
  <c r="AJ98" i="29" s="1"/>
  <c r="Y98" i="29"/>
  <c r="AI98" i="29" s="1"/>
  <c r="Z97" i="29"/>
  <c r="AJ97" i="29" s="1"/>
  <c r="Y97" i="29"/>
  <c r="AI97" i="29" s="1"/>
  <c r="Y96" i="29"/>
  <c r="AI96" i="29" s="1"/>
  <c r="Y95" i="29"/>
  <c r="AI95" i="29" s="1"/>
  <c r="Z94" i="29"/>
  <c r="AJ94" i="29" s="1"/>
  <c r="Y94" i="29"/>
  <c r="AI94" i="29" s="1"/>
  <c r="AB93" i="29"/>
  <c r="AL93" i="29" s="1"/>
  <c r="AA93" i="29"/>
  <c r="AK93" i="29" s="1"/>
  <c r="Z93" i="29"/>
  <c r="AJ93" i="29" s="1"/>
  <c r="Y93" i="29"/>
  <c r="AI93" i="29" s="1"/>
  <c r="AB92" i="29"/>
  <c r="AL92" i="29" s="1"/>
  <c r="AA92" i="29"/>
  <c r="AK92" i="29" s="1"/>
  <c r="Z92" i="29"/>
  <c r="AJ92" i="29" s="1"/>
  <c r="Y92" i="29"/>
  <c r="AI92" i="29" s="1"/>
  <c r="AB91" i="29"/>
  <c r="AL91" i="29" s="1"/>
  <c r="AA91" i="29"/>
  <c r="AK91" i="29" s="1"/>
  <c r="Z91" i="29"/>
  <c r="AJ91" i="29" s="1"/>
  <c r="Y91" i="29"/>
  <c r="AI91" i="29" s="1"/>
  <c r="AB90" i="29"/>
  <c r="AL90" i="29" s="1"/>
  <c r="AA90" i="29"/>
  <c r="AK90" i="29" s="1"/>
  <c r="Z90" i="29"/>
  <c r="AJ90" i="29" s="1"/>
  <c r="Y90" i="29"/>
  <c r="AI90" i="29" s="1"/>
  <c r="Y89" i="29"/>
  <c r="AI89" i="29" s="1"/>
  <c r="Z88" i="29"/>
  <c r="AJ88" i="29" s="1"/>
  <c r="Y88" i="29"/>
  <c r="AI88" i="29" s="1"/>
  <c r="AB87" i="29"/>
  <c r="AL87" i="29" s="1"/>
  <c r="AA87" i="29"/>
  <c r="AK87" i="29" s="1"/>
  <c r="Z87" i="29"/>
  <c r="AJ87" i="29" s="1"/>
  <c r="Y87" i="29"/>
  <c r="AI87" i="29" s="1"/>
  <c r="Z86" i="29"/>
  <c r="AJ86" i="29" s="1"/>
  <c r="Y86" i="29"/>
  <c r="AI86" i="29" s="1"/>
  <c r="AB85" i="29"/>
  <c r="AL85" i="29" s="1"/>
  <c r="Z85" i="29"/>
  <c r="AJ85" i="29" s="1"/>
  <c r="Y85" i="29"/>
  <c r="AI85" i="29" s="1"/>
  <c r="Z84" i="29"/>
  <c r="AJ84" i="29" s="1"/>
  <c r="Y84" i="29"/>
  <c r="AI84" i="29" s="1"/>
  <c r="Z83" i="29"/>
  <c r="AJ83" i="29" s="1"/>
  <c r="Y83" i="29"/>
  <c r="AI83" i="29" s="1"/>
  <c r="AB82" i="29"/>
  <c r="AL82" i="29" s="1"/>
  <c r="AA82" i="29"/>
  <c r="AK82" i="29" s="1"/>
  <c r="Z82" i="29"/>
  <c r="AJ82" i="29" s="1"/>
  <c r="Y82" i="29"/>
  <c r="AI82" i="29" s="1"/>
  <c r="AB81" i="29"/>
  <c r="AL81" i="29" s="1"/>
  <c r="AA81" i="29"/>
  <c r="AK81" i="29" s="1"/>
  <c r="Z81" i="29"/>
  <c r="AJ81" i="29" s="1"/>
  <c r="Y81" i="29"/>
  <c r="AI81" i="29" s="1"/>
  <c r="AB80" i="29"/>
  <c r="AL80" i="29" s="1"/>
  <c r="AA80" i="29"/>
  <c r="AK80" i="29" s="1"/>
  <c r="Z80" i="29"/>
  <c r="AJ80" i="29" s="1"/>
  <c r="Y80" i="29"/>
  <c r="AI80" i="29" s="1"/>
  <c r="AB79" i="29"/>
  <c r="AL79" i="29" s="1"/>
  <c r="AA79" i="29"/>
  <c r="AK79" i="29" s="1"/>
  <c r="Z79" i="29"/>
  <c r="AJ79" i="29" s="1"/>
  <c r="Y79" i="29"/>
  <c r="AI79" i="29" s="1"/>
  <c r="Z78" i="29"/>
  <c r="AJ78" i="29" s="1"/>
  <c r="Y78" i="29"/>
  <c r="AI78" i="29" s="1"/>
  <c r="AB77" i="29"/>
  <c r="AL77" i="29" s="1"/>
  <c r="AA77" i="29"/>
  <c r="AK77" i="29" s="1"/>
  <c r="Z77" i="29"/>
  <c r="AJ77" i="29" s="1"/>
  <c r="Y77" i="29"/>
  <c r="AI77" i="29" s="1"/>
  <c r="Z76" i="29"/>
  <c r="AJ76" i="29" s="1"/>
  <c r="Y76" i="29"/>
  <c r="AI76" i="29" s="1"/>
  <c r="Z75" i="29"/>
  <c r="AJ75" i="29" s="1"/>
  <c r="Y75" i="29"/>
  <c r="AI75" i="29" s="1"/>
  <c r="AB74" i="29"/>
  <c r="AL74" i="29" s="1"/>
  <c r="AA74" i="29"/>
  <c r="AK74" i="29" s="1"/>
  <c r="Z74" i="29"/>
  <c r="AJ74" i="29" s="1"/>
  <c r="Y74" i="29"/>
  <c r="AI74" i="29" s="1"/>
  <c r="AB73" i="29"/>
  <c r="AL73" i="29" s="1"/>
  <c r="AA73" i="29"/>
  <c r="AK73" i="29" s="1"/>
  <c r="Z73" i="29"/>
  <c r="AJ73" i="29" s="1"/>
  <c r="Y73" i="29"/>
  <c r="AI73" i="29" s="1"/>
  <c r="AB72" i="29"/>
  <c r="AL72" i="29" s="1"/>
  <c r="AA72" i="29"/>
  <c r="AK72" i="29" s="1"/>
  <c r="Z72" i="29"/>
  <c r="AJ72" i="29" s="1"/>
  <c r="Y72" i="29"/>
  <c r="AI72" i="29" s="1"/>
  <c r="AB71" i="29"/>
  <c r="AL71" i="29" s="1"/>
  <c r="AA71" i="29"/>
  <c r="AK71" i="29" s="1"/>
  <c r="Z71" i="29"/>
  <c r="AJ71" i="29" s="1"/>
  <c r="Y71" i="29"/>
  <c r="AI71" i="29" s="1"/>
  <c r="AB70" i="29"/>
  <c r="AL70" i="29" s="1"/>
  <c r="AA70" i="29"/>
  <c r="AK70" i="29" s="1"/>
  <c r="Z70" i="29"/>
  <c r="AJ70" i="29" s="1"/>
  <c r="Y70" i="29"/>
  <c r="AI70" i="29" s="1"/>
  <c r="AB69" i="29"/>
  <c r="AL69" i="29" s="1"/>
  <c r="AA69" i="29"/>
  <c r="AK69" i="29" s="1"/>
  <c r="Z69" i="29"/>
  <c r="AJ69" i="29" s="1"/>
  <c r="Y69" i="29"/>
  <c r="AI69" i="29" s="1"/>
  <c r="Z68" i="29"/>
  <c r="AJ68" i="29" s="1"/>
  <c r="Y68" i="29"/>
  <c r="AI68" i="29" s="1"/>
  <c r="AB67" i="29"/>
  <c r="AL67" i="29" s="1"/>
  <c r="Z67" i="29"/>
  <c r="AJ67" i="29" s="1"/>
  <c r="Y67" i="29"/>
  <c r="AI67" i="29" s="1"/>
  <c r="AB66" i="29"/>
  <c r="AL66" i="29" s="1"/>
  <c r="AA66" i="29"/>
  <c r="AK66" i="29" s="1"/>
  <c r="Z66" i="29"/>
  <c r="AJ66" i="29" s="1"/>
  <c r="Y66" i="29"/>
  <c r="AI66" i="29" s="1"/>
  <c r="Z65" i="29"/>
  <c r="AJ65" i="29" s="1"/>
  <c r="Y65" i="29"/>
  <c r="AI65" i="29" s="1"/>
  <c r="Z64" i="29"/>
  <c r="AJ64" i="29" s="1"/>
  <c r="Y64" i="29"/>
  <c r="AI64" i="29" s="1"/>
  <c r="Z63" i="29"/>
  <c r="AJ63" i="29" s="1"/>
  <c r="Y63" i="29"/>
  <c r="AI63" i="29" s="1"/>
  <c r="AB62" i="29"/>
  <c r="AL62" i="29" s="1"/>
  <c r="AA62" i="29"/>
  <c r="AK62" i="29" s="1"/>
  <c r="Z62" i="29"/>
  <c r="AJ62" i="29" s="1"/>
  <c r="Y62" i="29"/>
  <c r="AI62" i="29" s="1"/>
  <c r="AB61" i="29"/>
  <c r="AL61" i="29" s="1"/>
  <c r="AA61" i="29"/>
  <c r="AK61" i="29" s="1"/>
  <c r="Y61" i="29"/>
  <c r="AI61" i="29" s="1"/>
  <c r="Z60" i="29"/>
  <c r="AJ60" i="29" s="1"/>
  <c r="Y60" i="29"/>
  <c r="AI60" i="29" s="1"/>
  <c r="Z59" i="29"/>
  <c r="AJ59" i="29" s="1"/>
  <c r="Y59" i="29"/>
  <c r="AI59" i="29" s="1"/>
  <c r="Z58" i="29"/>
  <c r="AJ58" i="29" s="1"/>
  <c r="Y58" i="29"/>
  <c r="AI58" i="29" s="1"/>
  <c r="Z57" i="29"/>
  <c r="AJ57" i="29" s="1"/>
  <c r="Y57" i="29"/>
  <c r="AI57" i="29" s="1"/>
  <c r="Z56" i="29"/>
  <c r="AJ56" i="29" s="1"/>
  <c r="Y56" i="29"/>
  <c r="AI56" i="29" s="1"/>
  <c r="Z55" i="29"/>
  <c r="AJ55" i="29" s="1"/>
  <c r="Y55" i="29"/>
  <c r="AI55" i="29" s="1"/>
  <c r="Z54" i="29"/>
  <c r="AJ54" i="29" s="1"/>
  <c r="Y54" i="29"/>
  <c r="AI54" i="29" s="1"/>
  <c r="Z53" i="29"/>
  <c r="AJ53" i="29" s="1"/>
  <c r="Y53" i="29"/>
  <c r="AI53" i="29" s="1"/>
  <c r="AB52" i="29"/>
  <c r="AL52" i="29" s="1"/>
  <c r="Z52" i="29"/>
  <c r="AJ52" i="29" s="1"/>
  <c r="Y52" i="29"/>
  <c r="AI52" i="29" s="1"/>
  <c r="AB51" i="29"/>
  <c r="AL51" i="29" s="1"/>
  <c r="AA51" i="29"/>
  <c r="AK51" i="29" s="1"/>
  <c r="Z51" i="29"/>
  <c r="AJ51" i="29" s="1"/>
  <c r="Y51" i="29"/>
  <c r="AI51" i="29" s="1"/>
  <c r="AB50" i="29"/>
  <c r="AL50" i="29" s="1"/>
  <c r="AA50" i="29"/>
  <c r="AK50" i="29" s="1"/>
  <c r="Z50" i="29"/>
  <c r="AJ50" i="29" s="1"/>
  <c r="Y50" i="29"/>
  <c r="AI50" i="29" s="1"/>
  <c r="AB49" i="29"/>
  <c r="AL49" i="29" s="1"/>
  <c r="AA49" i="29"/>
  <c r="AK49" i="29" s="1"/>
  <c r="Z49" i="29"/>
  <c r="AJ49" i="29" s="1"/>
  <c r="Y49" i="29"/>
  <c r="AI49" i="29" s="1"/>
  <c r="AB48" i="29"/>
  <c r="AL48" i="29" s="1"/>
  <c r="AA48" i="29"/>
  <c r="AK48" i="29" s="1"/>
  <c r="Z48" i="29"/>
  <c r="AJ48" i="29" s="1"/>
  <c r="Y48" i="29"/>
  <c r="AI48" i="29" s="1"/>
  <c r="AB47" i="29"/>
  <c r="AL47" i="29" s="1"/>
  <c r="AA47" i="29"/>
  <c r="AK47" i="29" s="1"/>
  <c r="Z47" i="29"/>
  <c r="AJ47" i="29" s="1"/>
  <c r="Y47" i="29"/>
  <c r="AI47" i="29" s="1"/>
  <c r="Z46" i="29"/>
  <c r="AJ46" i="29" s="1"/>
  <c r="Y46" i="29"/>
  <c r="AI46" i="29" s="1"/>
  <c r="Z45" i="29"/>
  <c r="AJ45" i="29" s="1"/>
  <c r="Y45" i="29"/>
  <c r="AI45" i="29" s="1"/>
  <c r="Z44" i="29"/>
  <c r="AJ44" i="29" s="1"/>
  <c r="Y44" i="29"/>
  <c r="AI44" i="29" s="1"/>
  <c r="AB43" i="29"/>
  <c r="AL43" i="29" s="1"/>
  <c r="AA43" i="29"/>
  <c r="AK43" i="29" s="1"/>
  <c r="Z43" i="29"/>
  <c r="AJ43" i="29" s="1"/>
  <c r="Y43" i="29"/>
  <c r="AI43" i="29" s="1"/>
  <c r="AB42" i="29"/>
  <c r="AL42" i="29" s="1"/>
  <c r="AA42" i="29"/>
  <c r="AK42" i="29" s="1"/>
  <c r="Z42" i="29"/>
  <c r="AJ42" i="29" s="1"/>
  <c r="Y42" i="29"/>
  <c r="AI42" i="29" s="1"/>
  <c r="Z41" i="29"/>
  <c r="AJ41" i="29" s="1"/>
  <c r="Y41" i="29"/>
  <c r="AI41" i="29" s="1"/>
  <c r="AB40" i="29"/>
  <c r="AL40" i="29" s="1"/>
  <c r="AA40" i="29"/>
  <c r="AK40" i="29" s="1"/>
  <c r="Z40" i="29"/>
  <c r="AJ40" i="29" s="1"/>
  <c r="Y40" i="29"/>
  <c r="AI40" i="29" s="1"/>
  <c r="AB39" i="29"/>
  <c r="AL39" i="29" s="1"/>
  <c r="Z39" i="29"/>
  <c r="AJ39" i="29" s="1"/>
  <c r="Y39" i="29"/>
  <c r="AI39" i="29" s="1"/>
  <c r="Z38" i="29"/>
  <c r="AJ38" i="29" s="1"/>
  <c r="Y38" i="29"/>
  <c r="AI38" i="29" s="1"/>
  <c r="Y37" i="29"/>
  <c r="AI37" i="29" s="1"/>
  <c r="AB36" i="29"/>
  <c r="AL36" i="29" s="1"/>
  <c r="AA36" i="29"/>
  <c r="AK36" i="29" s="1"/>
  <c r="Z36" i="29"/>
  <c r="AJ36" i="29" s="1"/>
  <c r="Y36" i="29"/>
  <c r="AI36" i="29" s="1"/>
  <c r="Z35" i="29"/>
  <c r="AJ35" i="29" s="1"/>
  <c r="Y35" i="29"/>
  <c r="AI35" i="29" s="1"/>
  <c r="Y34" i="29"/>
  <c r="AI34" i="29" s="1"/>
  <c r="AB33" i="29"/>
  <c r="AL33" i="29" s="1"/>
  <c r="AA33" i="29"/>
  <c r="AK33" i="29" s="1"/>
  <c r="Z33" i="29"/>
  <c r="AJ33" i="29" s="1"/>
  <c r="Y33" i="29"/>
  <c r="AI33" i="29" s="1"/>
  <c r="AB32" i="29"/>
  <c r="AL32" i="29" s="1"/>
  <c r="AA32" i="29"/>
  <c r="AK32" i="29" s="1"/>
  <c r="Z32" i="29"/>
  <c r="AJ32" i="29" s="1"/>
  <c r="Y32" i="29"/>
  <c r="AI32" i="29" s="1"/>
  <c r="Z31" i="29"/>
  <c r="AJ31" i="29" s="1"/>
  <c r="Y31" i="29"/>
  <c r="AI31" i="29" s="1"/>
  <c r="AB30" i="29"/>
  <c r="AL30" i="29" s="1"/>
  <c r="AA30" i="29"/>
  <c r="AK30" i="29" s="1"/>
  <c r="Z30" i="29"/>
  <c r="AJ30" i="29" s="1"/>
  <c r="Y30" i="29"/>
  <c r="AI30" i="29" s="1"/>
  <c r="AB29" i="29"/>
  <c r="AL29" i="29" s="1"/>
  <c r="AA29" i="29"/>
  <c r="AK29" i="29" s="1"/>
  <c r="Y29" i="29"/>
  <c r="AI29" i="29" s="1"/>
  <c r="AB28" i="29"/>
  <c r="AL28" i="29" s="1"/>
  <c r="AA28" i="29"/>
  <c r="AK28" i="29" s="1"/>
  <c r="Y28" i="29"/>
  <c r="AI28" i="29" s="1"/>
  <c r="Z27" i="29"/>
  <c r="AJ27" i="29" s="1"/>
  <c r="Y27" i="29"/>
  <c r="AI27" i="29" s="1"/>
  <c r="Z26" i="29"/>
  <c r="AJ26" i="29" s="1"/>
  <c r="Y26" i="29"/>
  <c r="AI26" i="29" s="1"/>
  <c r="AB25" i="29"/>
  <c r="AL25" i="29" s="1"/>
  <c r="AA25" i="29"/>
  <c r="AK25" i="29" s="1"/>
  <c r="Z25" i="29"/>
  <c r="AJ25" i="29" s="1"/>
  <c r="Y25" i="29"/>
  <c r="AI25" i="29" s="1"/>
  <c r="AB24" i="29"/>
  <c r="AL24" i="29" s="1"/>
  <c r="Z24" i="29"/>
  <c r="AJ24" i="29" s="1"/>
  <c r="Y24" i="29"/>
  <c r="AI24" i="29" s="1"/>
  <c r="Z23" i="29"/>
  <c r="AJ23" i="29" s="1"/>
  <c r="Y23" i="29"/>
  <c r="AI23" i="29" s="1"/>
  <c r="AB22" i="29"/>
  <c r="AL22" i="29" s="1"/>
  <c r="AA22" i="29"/>
  <c r="AK22" i="29" s="1"/>
  <c r="Z22" i="29"/>
  <c r="AJ22" i="29" s="1"/>
  <c r="Y22" i="29"/>
  <c r="AI22" i="29" s="1"/>
  <c r="AB21" i="29"/>
  <c r="AL21" i="29" s="1"/>
  <c r="AA21" i="29"/>
  <c r="AK21" i="29" s="1"/>
  <c r="Z21" i="29"/>
  <c r="AJ21" i="29" s="1"/>
  <c r="Y21" i="29"/>
  <c r="AI21" i="29" s="1"/>
  <c r="AB20" i="29"/>
  <c r="AL20" i="29" s="1"/>
  <c r="AA20" i="29"/>
  <c r="AK20" i="29" s="1"/>
  <c r="Z20" i="29"/>
  <c r="AJ20" i="29" s="1"/>
  <c r="Y20" i="29"/>
  <c r="AI20" i="29" s="1"/>
  <c r="AB19" i="29"/>
  <c r="AL19" i="29" s="1"/>
  <c r="AA19" i="29"/>
  <c r="AK19" i="29" s="1"/>
  <c r="Z19" i="29"/>
  <c r="AJ19" i="29" s="1"/>
  <c r="Y19" i="29"/>
  <c r="AI19" i="29" s="1"/>
  <c r="AB18" i="29"/>
  <c r="AL18" i="29" s="1"/>
  <c r="AA18" i="29"/>
  <c r="AK18" i="29" s="1"/>
  <c r="Z18" i="29"/>
  <c r="AJ18" i="29" s="1"/>
  <c r="Y18" i="29"/>
  <c r="AI18" i="29" s="1"/>
  <c r="AB17" i="29"/>
  <c r="AL17" i="29" s="1"/>
  <c r="AA17" i="29"/>
  <c r="AK17" i="29" s="1"/>
  <c r="Z17" i="29"/>
  <c r="AJ17" i="29" s="1"/>
  <c r="Y17" i="29"/>
  <c r="AI17" i="29" s="1"/>
  <c r="Q76" i="29"/>
  <c r="X76" i="29" s="1"/>
  <c r="AH76" i="29" s="1"/>
  <c r="Q75" i="29"/>
  <c r="X75" i="29" s="1"/>
  <c r="AH75" i="29" s="1"/>
  <c r="U4" i="29"/>
  <c r="U5" i="29"/>
  <c r="U6" i="29"/>
  <c r="U7" i="29"/>
  <c r="U8" i="29"/>
  <c r="U9" i="29"/>
  <c r="U10" i="29"/>
  <c r="U11" i="29"/>
  <c r="U12" i="29"/>
  <c r="U13" i="29"/>
  <c r="U14" i="29"/>
  <c r="U15" i="29"/>
  <c r="U16" i="29"/>
  <c r="M4" i="29"/>
  <c r="O4" i="29" s="1"/>
  <c r="M5" i="29"/>
  <c r="O5" i="29" s="1"/>
  <c r="M6" i="29"/>
  <c r="O6" i="29" s="1"/>
  <c r="M7" i="29"/>
  <c r="O7" i="29" s="1"/>
  <c r="M8" i="29"/>
  <c r="O8" i="29" s="1"/>
  <c r="M9" i="29"/>
  <c r="O9" i="29" s="1"/>
  <c r="M10" i="29"/>
  <c r="O10" i="29" s="1"/>
  <c r="M11" i="29"/>
  <c r="M12" i="29"/>
  <c r="O12" i="29" s="1"/>
  <c r="M13" i="29"/>
  <c r="O13" i="29" s="1"/>
  <c r="M14" i="29"/>
  <c r="M17" i="29"/>
  <c r="Q17" i="29" s="1"/>
  <c r="X17" i="29" s="1"/>
  <c r="AH17" i="29" s="1"/>
  <c r="M18" i="29"/>
  <c r="Q18" i="29" s="1"/>
  <c r="X18" i="29" s="1"/>
  <c r="AH18" i="29" s="1"/>
  <c r="M19" i="29"/>
  <c r="Q19" i="29" s="1"/>
  <c r="X19" i="29" s="1"/>
  <c r="AH19" i="29" s="1"/>
  <c r="M20" i="29"/>
  <c r="Q20" i="29" s="1"/>
  <c r="X20" i="29" s="1"/>
  <c r="AH20" i="29" s="1"/>
  <c r="M21" i="29"/>
  <c r="Q21" i="29" s="1"/>
  <c r="X21" i="29" s="1"/>
  <c r="AH21" i="29" s="1"/>
  <c r="M22" i="29"/>
  <c r="Q22" i="29" s="1"/>
  <c r="X22" i="29" s="1"/>
  <c r="AH22" i="29" s="1"/>
  <c r="M23" i="29"/>
  <c r="Q23" i="29" s="1"/>
  <c r="X23" i="29" s="1"/>
  <c r="AH23" i="29" s="1"/>
  <c r="M24" i="29"/>
  <c r="Q24" i="29" s="1"/>
  <c r="X24" i="29" s="1"/>
  <c r="AH24" i="29" s="1"/>
  <c r="M25" i="29"/>
  <c r="Q25" i="29" s="1"/>
  <c r="X25" i="29" s="1"/>
  <c r="AH25" i="29" s="1"/>
  <c r="M26" i="29"/>
  <c r="Q26" i="29" s="1"/>
  <c r="X26" i="29" s="1"/>
  <c r="AH26" i="29" s="1"/>
  <c r="M27" i="29"/>
  <c r="Q27" i="29" s="1"/>
  <c r="X27" i="29" s="1"/>
  <c r="AH27" i="29" s="1"/>
  <c r="M28" i="29"/>
  <c r="Q28" i="29" s="1"/>
  <c r="X28" i="29" s="1"/>
  <c r="AH28" i="29" s="1"/>
  <c r="M29" i="29"/>
  <c r="Q29" i="29" s="1"/>
  <c r="X29" i="29" s="1"/>
  <c r="AH29" i="29" s="1"/>
  <c r="M30" i="29"/>
  <c r="Q30" i="29" s="1"/>
  <c r="X30" i="29" s="1"/>
  <c r="AH30" i="29" s="1"/>
  <c r="M31" i="29"/>
  <c r="Q31" i="29" s="1"/>
  <c r="X31" i="29" s="1"/>
  <c r="AH31" i="29" s="1"/>
  <c r="M32" i="29"/>
  <c r="Q32" i="29" s="1"/>
  <c r="X32" i="29" s="1"/>
  <c r="AH32" i="29" s="1"/>
  <c r="M33" i="29"/>
  <c r="Q33" i="29" s="1"/>
  <c r="X33" i="29" s="1"/>
  <c r="AH33" i="29" s="1"/>
  <c r="M34" i="29"/>
  <c r="Q34" i="29" s="1"/>
  <c r="X34" i="29" s="1"/>
  <c r="AH34" i="29" s="1"/>
  <c r="M35" i="29"/>
  <c r="Q35" i="29" s="1"/>
  <c r="X35" i="29" s="1"/>
  <c r="AH35" i="29" s="1"/>
  <c r="M36" i="29"/>
  <c r="Q36" i="29" s="1"/>
  <c r="X36" i="29" s="1"/>
  <c r="AH36" i="29" s="1"/>
  <c r="M37" i="29"/>
  <c r="Q37" i="29" s="1"/>
  <c r="X37" i="29" s="1"/>
  <c r="AH37" i="29" s="1"/>
  <c r="M38" i="29"/>
  <c r="Q38" i="29" s="1"/>
  <c r="X38" i="29" s="1"/>
  <c r="AH38" i="29" s="1"/>
  <c r="M39" i="29"/>
  <c r="Q39" i="29" s="1"/>
  <c r="X39" i="29" s="1"/>
  <c r="AH39" i="29" s="1"/>
  <c r="M40" i="29"/>
  <c r="Q40" i="29" s="1"/>
  <c r="X40" i="29" s="1"/>
  <c r="AH40" i="29" s="1"/>
  <c r="M41" i="29"/>
  <c r="Q41" i="29" s="1"/>
  <c r="X41" i="29" s="1"/>
  <c r="AH41" i="29" s="1"/>
  <c r="M42" i="29"/>
  <c r="Q42" i="29" s="1"/>
  <c r="X42" i="29" s="1"/>
  <c r="AH42" i="29" s="1"/>
  <c r="M43" i="29"/>
  <c r="Q43" i="29" s="1"/>
  <c r="X43" i="29" s="1"/>
  <c r="AH43" i="29" s="1"/>
  <c r="M44" i="29"/>
  <c r="Q44" i="29" s="1"/>
  <c r="X44" i="29" s="1"/>
  <c r="AH44" i="29" s="1"/>
  <c r="M45" i="29"/>
  <c r="Q45" i="29" s="1"/>
  <c r="X45" i="29" s="1"/>
  <c r="AH45" i="29" s="1"/>
  <c r="M46" i="29"/>
  <c r="Q46" i="29" s="1"/>
  <c r="X46" i="29" s="1"/>
  <c r="AH46" i="29" s="1"/>
  <c r="M47" i="29"/>
  <c r="Q47" i="29" s="1"/>
  <c r="X47" i="29" s="1"/>
  <c r="AH47" i="29" s="1"/>
  <c r="M48" i="29"/>
  <c r="Q48" i="29" s="1"/>
  <c r="X48" i="29" s="1"/>
  <c r="AH48" i="29" s="1"/>
  <c r="M49" i="29"/>
  <c r="Q49" i="29" s="1"/>
  <c r="X49" i="29" s="1"/>
  <c r="AH49" i="29" s="1"/>
  <c r="M50" i="29"/>
  <c r="Q50" i="29" s="1"/>
  <c r="X50" i="29" s="1"/>
  <c r="AH50" i="29" s="1"/>
  <c r="M51" i="29"/>
  <c r="Q51" i="29" s="1"/>
  <c r="X51" i="29" s="1"/>
  <c r="AH51" i="29" s="1"/>
  <c r="M52" i="29"/>
  <c r="Q52" i="29" s="1"/>
  <c r="X52" i="29" s="1"/>
  <c r="AH52" i="29" s="1"/>
  <c r="M53" i="29"/>
  <c r="Q53" i="29" s="1"/>
  <c r="X53" i="29" s="1"/>
  <c r="AH53" i="29" s="1"/>
  <c r="M54" i="29"/>
  <c r="Q54" i="29" s="1"/>
  <c r="X54" i="29" s="1"/>
  <c r="AH54" i="29" s="1"/>
  <c r="M55" i="29"/>
  <c r="Q55" i="29" s="1"/>
  <c r="X55" i="29" s="1"/>
  <c r="AH55" i="29" s="1"/>
  <c r="M56" i="29"/>
  <c r="Q56" i="29" s="1"/>
  <c r="X56" i="29" s="1"/>
  <c r="AH56" i="29" s="1"/>
  <c r="M57" i="29"/>
  <c r="Q57" i="29" s="1"/>
  <c r="X57" i="29" s="1"/>
  <c r="AH57" i="29" s="1"/>
  <c r="M58" i="29"/>
  <c r="Q58" i="29" s="1"/>
  <c r="X58" i="29" s="1"/>
  <c r="AH58" i="29" s="1"/>
  <c r="M59" i="29"/>
  <c r="Q59" i="29" s="1"/>
  <c r="X59" i="29" s="1"/>
  <c r="AH59" i="29" s="1"/>
  <c r="M60" i="29"/>
  <c r="Q60" i="29" s="1"/>
  <c r="X60" i="29" s="1"/>
  <c r="AH60" i="29" s="1"/>
  <c r="M61" i="29"/>
  <c r="Q61" i="29" s="1"/>
  <c r="X61" i="29" s="1"/>
  <c r="AH61" i="29" s="1"/>
  <c r="M62" i="29"/>
  <c r="Q62" i="29" s="1"/>
  <c r="X62" i="29" s="1"/>
  <c r="AH62" i="29" s="1"/>
  <c r="M63" i="29"/>
  <c r="Q63" i="29" s="1"/>
  <c r="X63" i="29" s="1"/>
  <c r="AH63" i="29" s="1"/>
  <c r="M64" i="29"/>
  <c r="Q64" i="29" s="1"/>
  <c r="X64" i="29" s="1"/>
  <c r="AH64" i="29" s="1"/>
  <c r="M65" i="29"/>
  <c r="Q65" i="29" s="1"/>
  <c r="X65" i="29" s="1"/>
  <c r="AH65" i="29" s="1"/>
  <c r="M66" i="29"/>
  <c r="Q66" i="29" s="1"/>
  <c r="X66" i="29" s="1"/>
  <c r="AH66" i="29" s="1"/>
  <c r="M67" i="29"/>
  <c r="Q67" i="29" s="1"/>
  <c r="X67" i="29" s="1"/>
  <c r="AH67" i="29" s="1"/>
  <c r="M68" i="29"/>
  <c r="Q68" i="29" s="1"/>
  <c r="X68" i="29" s="1"/>
  <c r="AH68" i="29" s="1"/>
  <c r="M69" i="29"/>
  <c r="Q69" i="29" s="1"/>
  <c r="X69" i="29" s="1"/>
  <c r="AH69" i="29" s="1"/>
  <c r="M70" i="29"/>
  <c r="Q70" i="29" s="1"/>
  <c r="X70" i="29" s="1"/>
  <c r="AH70" i="29" s="1"/>
  <c r="M71" i="29"/>
  <c r="Q71" i="29" s="1"/>
  <c r="X71" i="29" s="1"/>
  <c r="AH71" i="29" s="1"/>
  <c r="M72" i="29"/>
  <c r="Q72" i="29" s="1"/>
  <c r="X72" i="29" s="1"/>
  <c r="AH72" i="29" s="1"/>
  <c r="M73" i="29"/>
  <c r="Q73" i="29" s="1"/>
  <c r="X73" i="29" s="1"/>
  <c r="AH73" i="29" s="1"/>
  <c r="M74" i="29"/>
  <c r="Q74" i="29" s="1"/>
  <c r="X74" i="29" s="1"/>
  <c r="AH74" i="29" s="1"/>
  <c r="M77" i="29"/>
  <c r="Q77" i="29" s="1"/>
  <c r="X77" i="29" s="1"/>
  <c r="AH77" i="29" s="1"/>
  <c r="M78" i="29"/>
  <c r="Q78" i="29" s="1"/>
  <c r="X78" i="29" s="1"/>
  <c r="AH78" i="29" s="1"/>
  <c r="M79" i="29"/>
  <c r="Q79" i="29" s="1"/>
  <c r="X79" i="29" s="1"/>
  <c r="AH79" i="29" s="1"/>
  <c r="M80" i="29"/>
  <c r="Q80" i="29" s="1"/>
  <c r="X80" i="29" s="1"/>
  <c r="AH80" i="29" s="1"/>
  <c r="M81" i="29"/>
  <c r="Q81" i="29" s="1"/>
  <c r="X81" i="29" s="1"/>
  <c r="AH81" i="29" s="1"/>
  <c r="M82" i="29"/>
  <c r="Q82" i="29" s="1"/>
  <c r="X82" i="29" s="1"/>
  <c r="AH82" i="29" s="1"/>
  <c r="M83" i="29"/>
  <c r="Q83" i="29" s="1"/>
  <c r="X83" i="29" s="1"/>
  <c r="AH83" i="29" s="1"/>
  <c r="M84" i="29"/>
  <c r="Q84" i="29" s="1"/>
  <c r="X84" i="29" s="1"/>
  <c r="AH84" i="29" s="1"/>
  <c r="M85" i="29"/>
  <c r="Q85" i="29" s="1"/>
  <c r="X85" i="29" s="1"/>
  <c r="AH85" i="29" s="1"/>
  <c r="M86" i="29"/>
  <c r="Q86" i="29" s="1"/>
  <c r="X86" i="29" s="1"/>
  <c r="AH86" i="29" s="1"/>
  <c r="M87" i="29"/>
  <c r="Q87" i="29" s="1"/>
  <c r="X87" i="29" s="1"/>
  <c r="AH87" i="29" s="1"/>
  <c r="M88" i="29"/>
  <c r="Q88" i="29" s="1"/>
  <c r="X88" i="29" s="1"/>
  <c r="AH88" i="29" s="1"/>
  <c r="M89" i="29"/>
  <c r="Q89" i="29" s="1"/>
  <c r="X89" i="29" s="1"/>
  <c r="AH89" i="29" s="1"/>
  <c r="M90" i="29"/>
  <c r="Q90" i="29" s="1"/>
  <c r="X90" i="29" s="1"/>
  <c r="AH90" i="29" s="1"/>
  <c r="M91" i="29"/>
  <c r="Q91" i="29" s="1"/>
  <c r="X91" i="29" s="1"/>
  <c r="AH91" i="29" s="1"/>
  <c r="M92" i="29"/>
  <c r="Q92" i="29" s="1"/>
  <c r="X92" i="29" s="1"/>
  <c r="AH92" i="29" s="1"/>
  <c r="M93" i="29"/>
  <c r="Q93" i="29" s="1"/>
  <c r="X93" i="29" s="1"/>
  <c r="AH93" i="29" s="1"/>
  <c r="M94" i="29"/>
  <c r="Q94" i="29" s="1"/>
  <c r="X94" i="29" s="1"/>
  <c r="AH94" i="29" s="1"/>
  <c r="M95" i="29"/>
  <c r="Q95" i="29" s="1"/>
  <c r="X95" i="29" s="1"/>
  <c r="AH95" i="29" s="1"/>
  <c r="M96" i="29"/>
  <c r="Q96" i="29" s="1"/>
  <c r="X96" i="29" s="1"/>
  <c r="AH96" i="29" s="1"/>
  <c r="M97" i="29"/>
  <c r="Q97" i="29" s="1"/>
  <c r="X97" i="29" s="1"/>
  <c r="AH97" i="29" s="1"/>
  <c r="M98" i="29"/>
  <c r="Q98" i="29" s="1"/>
  <c r="X98" i="29" s="1"/>
  <c r="AH98" i="29" s="1"/>
  <c r="M99" i="29"/>
  <c r="Q99" i="29" s="1"/>
  <c r="X99" i="29" s="1"/>
  <c r="AH99" i="29" s="1"/>
  <c r="M100" i="29"/>
  <c r="Q100" i="29" s="1"/>
  <c r="X100" i="29" s="1"/>
  <c r="AH100" i="29" s="1"/>
  <c r="M101" i="29"/>
  <c r="Q101" i="29" s="1"/>
  <c r="X101" i="29" s="1"/>
  <c r="AH101" i="29" s="1"/>
  <c r="M102" i="29"/>
  <c r="Q102" i="29" s="1"/>
  <c r="X102" i="29" s="1"/>
  <c r="AH102" i="29" s="1"/>
  <c r="M103" i="29"/>
  <c r="Q103" i="29" s="1"/>
  <c r="X103" i="29" s="1"/>
  <c r="AH103" i="29" s="1"/>
  <c r="M104" i="29"/>
  <c r="Q104" i="29" s="1"/>
  <c r="X104" i="29" s="1"/>
  <c r="AH104" i="29" s="1"/>
  <c r="M105" i="29"/>
  <c r="Q105" i="29" s="1"/>
  <c r="X105" i="29" s="1"/>
  <c r="AH105" i="29" s="1"/>
  <c r="M106" i="29"/>
  <c r="Q106" i="29" s="1"/>
  <c r="X106" i="29" s="1"/>
  <c r="AH106" i="29" s="1"/>
  <c r="M107" i="29"/>
  <c r="Q107" i="29" s="1"/>
  <c r="X107" i="29" s="1"/>
  <c r="AH107" i="29" s="1"/>
  <c r="M108" i="29"/>
  <c r="Q108" i="29" s="1"/>
  <c r="X108" i="29" s="1"/>
  <c r="AH108" i="29" s="1"/>
  <c r="M109" i="29"/>
  <c r="Q109" i="29" s="1"/>
  <c r="X109" i="29" s="1"/>
  <c r="AH109" i="29" s="1"/>
  <c r="M110" i="29"/>
  <c r="Q110" i="29" s="1"/>
  <c r="X110" i="29" s="1"/>
  <c r="AH110" i="29" s="1"/>
  <c r="M111" i="29"/>
  <c r="Q111" i="29" s="1"/>
  <c r="X111" i="29" s="1"/>
  <c r="AH111" i="29" s="1"/>
  <c r="M112" i="29"/>
  <c r="Q112" i="29" s="1"/>
  <c r="X112" i="29" s="1"/>
  <c r="AH112" i="29" s="1"/>
  <c r="M113" i="29"/>
  <c r="Q113" i="29" s="1"/>
  <c r="X113" i="29" s="1"/>
  <c r="AH113" i="29" s="1"/>
  <c r="M114" i="29"/>
  <c r="Q114" i="29" s="1"/>
  <c r="X114" i="29" s="1"/>
  <c r="AH114" i="29" s="1"/>
  <c r="M115" i="29"/>
  <c r="Q115" i="29" s="1"/>
  <c r="X115" i="29" s="1"/>
  <c r="AH115" i="29" s="1"/>
  <c r="M116" i="29"/>
  <c r="Q116" i="29" s="1"/>
  <c r="X116" i="29" s="1"/>
  <c r="AH116" i="29" s="1"/>
  <c r="M117" i="29"/>
  <c r="Q117" i="29" s="1"/>
  <c r="X117" i="29" s="1"/>
  <c r="AH117" i="29" s="1"/>
  <c r="M118" i="29"/>
  <c r="Q118" i="29" s="1"/>
  <c r="X118" i="29" s="1"/>
  <c r="AH118" i="29" s="1"/>
  <c r="M119" i="29"/>
  <c r="Q119" i="29" s="1"/>
  <c r="X119" i="29" s="1"/>
  <c r="AH119" i="29" s="1"/>
  <c r="M120" i="29"/>
  <c r="Q120" i="29" s="1"/>
  <c r="X120" i="29" s="1"/>
  <c r="AH120" i="29" s="1"/>
  <c r="M121" i="29"/>
  <c r="Q121" i="29" s="1"/>
  <c r="X121" i="29" s="1"/>
  <c r="AH121" i="29" s="1"/>
  <c r="M122" i="29"/>
  <c r="Q122" i="29" s="1"/>
  <c r="X122" i="29" s="1"/>
  <c r="AH122" i="29" s="1"/>
  <c r="M123" i="29"/>
  <c r="Q123" i="29" s="1"/>
  <c r="X123" i="29" s="1"/>
  <c r="AH123" i="29" s="1"/>
  <c r="M124" i="29"/>
  <c r="Q124" i="29" s="1"/>
  <c r="X124" i="29" s="1"/>
  <c r="AH124" i="29" s="1"/>
  <c r="M125" i="29"/>
  <c r="Q125" i="29" s="1"/>
  <c r="X125" i="29" s="1"/>
  <c r="AH125" i="29" s="1"/>
  <c r="M3" i="29"/>
  <c r="O3" i="29" s="1"/>
  <c r="L77" i="29"/>
  <c r="P77" i="29" s="1"/>
  <c r="W77" i="29" s="1"/>
  <c r="AG77" i="29" s="1"/>
  <c r="U76" i="29"/>
  <c r="AB76" i="29" s="1"/>
  <c r="AL76" i="29" s="1"/>
  <c r="T76" i="29"/>
  <c r="AA76" i="29" s="1"/>
  <c r="AK76" i="29" s="1"/>
  <c r="U75" i="29"/>
  <c r="AB75" i="29" s="1"/>
  <c r="AL75" i="29" s="1"/>
  <c r="T75" i="29"/>
  <c r="AA75" i="29" s="1"/>
  <c r="AK75" i="29" s="1"/>
  <c r="AG42" i="30" l="1"/>
  <c r="AQ42" i="30" s="1"/>
  <c r="AG89" i="30"/>
  <c r="AQ89" i="30" s="1"/>
  <c r="AG49" i="30"/>
  <c r="AQ49" i="30" s="1"/>
  <c r="AG33" i="30"/>
  <c r="AQ33" i="30" s="1"/>
  <c r="AG25" i="30"/>
  <c r="AQ25" i="30" s="1"/>
  <c r="AG50" i="30"/>
  <c r="AQ50" i="30" s="1"/>
  <c r="AG26" i="30"/>
  <c r="AQ26" i="30" s="1"/>
  <c r="AG48" i="30"/>
  <c r="AQ48" i="30" s="1"/>
  <c r="AG32" i="30"/>
  <c r="AQ32" i="30" s="1"/>
  <c r="AG95" i="30"/>
  <c r="AQ95" i="30" s="1"/>
  <c r="AG87" i="30"/>
  <c r="AQ87" i="30" s="1"/>
  <c r="AG55" i="30"/>
  <c r="AQ55" i="30" s="1"/>
  <c r="AG47" i="30"/>
  <c r="AQ47" i="30" s="1"/>
  <c r="AG39" i="30"/>
  <c r="AQ39" i="30" s="1"/>
  <c r="AG31" i="30"/>
  <c r="AQ31" i="30" s="1"/>
  <c r="AG94" i="30"/>
  <c r="AQ94" i="30" s="1"/>
  <c r="AG46" i="30"/>
  <c r="AQ46" i="30" s="1"/>
  <c r="AG30" i="30"/>
  <c r="AQ30" i="30" s="1"/>
  <c r="AG90" i="30"/>
  <c r="AQ90" i="30" s="1"/>
  <c r="AG93" i="30"/>
  <c r="AQ93" i="30" s="1"/>
  <c r="AG53" i="30"/>
  <c r="AQ53" i="30" s="1"/>
  <c r="AG45" i="30"/>
  <c r="AQ45" i="30" s="1"/>
  <c r="AG37" i="30"/>
  <c r="AQ37" i="30" s="1"/>
  <c r="AG29" i="30"/>
  <c r="AQ29" i="30" s="1"/>
  <c r="AG92" i="30"/>
  <c r="AQ92" i="30" s="1"/>
  <c r="AG52" i="30"/>
  <c r="AQ52" i="30" s="1"/>
  <c r="AG44" i="30"/>
  <c r="AQ44" i="30" s="1"/>
  <c r="AG36" i="30"/>
  <c r="AQ36" i="30" s="1"/>
  <c r="AG28" i="30"/>
  <c r="AQ28" i="30" s="1"/>
  <c r="AG91" i="30"/>
  <c r="AQ91" i="30" s="1"/>
  <c r="AG35" i="30"/>
  <c r="AQ35" i="30" s="1"/>
  <c r="AG27" i="30"/>
  <c r="AQ27" i="30" s="1"/>
  <c r="AG82" i="30"/>
  <c r="AQ82" i="30" s="1"/>
  <c r="AG74" i="30"/>
  <c r="AQ74" i="30" s="1"/>
  <c r="AG66" i="30"/>
  <c r="AQ66" i="30" s="1"/>
  <c r="AG58" i="30"/>
  <c r="AQ58" i="30" s="1"/>
  <c r="AG81" i="30"/>
  <c r="AQ81" i="30" s="1"/>
  <c r="AG73" i="30"/>
  <c r="AQ73" i="30" s="1"/>
  <c r="AG65" i="30"/>
  <c r="AQ65" i="30" s="1"/>
  <c r="AG57" i="30"/>
  <c r="AQ57" i="30" s="1"/>
  <c r="AG72" i="30"/>
  <c r="AQ72" i="30" s="1"/>
  <c r="AG64" i="30"/>
  <c r="AQ64" i="30" s="1"/>
  <c r="AG79" i="30"/>
  <c r="AQ79" i="30" s="1"/>
  <c r="AG71" i="30"/>
  <c r="AQ71" i="30" s="1"/>
  <c r="AG63" i="30"/>
  <c r="AQ63" i="30" s="1"/>
  <c r="AG86" i="30"/>
  <c r="AQ86" i="30" s="1"/>
  <c r="AG78" i="30"/>
  <c r="AQ78" i="30" s="1"/>
  <c r="AG70" i="30"/>
  <c r="AQ70" i="30" s="1"/>
  <c r="AG62" i="30"/>
  <c r="AQ62" i="30" s="1"/>
  <c r="AG85" i="30"/>
  <c r="AQ85" i="30" s="1"/>
  <c r="AG77" i="30"/>
  <c r="AQ77" i="30" s="1"/>
  <c r="AQ69" i="30"/>
  <c r="AG61" i="30"/>
  <c r="AQ61" i="30" s="1"/>
  <c r="AG80" i="30"/>
  <c r="AQ80" i="30" s="1"/>
  <c r="AG84" i="30"/>
  <c r="AQ84" i="30" s="1"/>
  <c r="AG76" i="30"/>
  <c r="AQ76" i="30" s="1"/>
  <c r="AG68" i="30"/>
  <c r="AQ68" i="30" s="1"/>
  <c r="AG60" i="30"/>
  <c r="AQ60" i="30" s="1"/>
  <c r="AG83" i="30"/>
  <c r="AQ83" i="30" s="1"/>
  <c r="AG75" i="30"/>
  <c r="AQ75" i="30" s="1"/>
  <c r="AG67" i="30"/>
  <c r="AQ67" i="30" s="1"/>
  <c r="AG59" i="30"/>
  <c r="AQ59" i="30" s="1"/>
  <c r="AG21" i="30"/>
  <c r="AQ21" i="30" s="1"/>
  <c r="AG34" i="30"/>
  <c r="AQ34" i="30" s="1"/>
  <c r="AG18" i="30"/>
  <c r="AQ18" i="30" s="1"/>
  <c r="AG10" i="30"/>
  <c r="AQ10" i="30" s="1"/>
  <c r="AG88" i="30"/>
  <c r="AQ88" i="30" s="1"/>
  <c r="AG16" i="30"/>
  <c r="AQ16" i="30" s="1"/>
  <c r="AG20" i="30"/>
  <c r="AQ20" i="30" s="1"/>
  <c r="AG12" i="30"/>
  <c r="AQ12" i="30" s="1"/>
  <c r="AG56" i="30"/>
  <c r="AQ56" i="30" s="1"/>
  <c r="P56" i="30"/>
  <c r="AG17" i="30"/>
  <c r="AQ17" i="30" s="1"/>
  <c r="AG24" i="30"/>
  <c r="AQ24" i="30" s="1"/>
  <c r="AG8" i="30"/>
  <c r="AQ8" i="30" s="1"/>
  <c r="AG22" i="30"/>
  <c r="AQ22" i="30" s="1"/>
  <c r="AG14" i="30"/>
  <c r="AQ14" i="30" s="1"/>
  <c r="AG6" i="30"/>
  <c r="AQ6" i="30" s="1"/>
  <c r="A3" i="30"/>
  <c r="L3" i="30" s="1"/>
  <c r="S3" i="30" s="1"/>
  <c r="AG19" i="30"/>
  <c r="AQ19" i="30" s="1"/>
  <c r="AG11" i="30"/>
  <c r="AQ11" i="30" s="1"/>
  <c r="A74" i="30"/>
  <c r="L74" i="30" s="1"/>
  <c r="S74" i="30" s="1"/>
  <c r="A58" i="30"/>
  <c r="L58" i="30" s="1"/>
  <c r="S58" i="30" s="1"/>
  <c r="A26" i="30"/>
  <c r="L26" i="30" s="1"/>
  <c r="S26" i="30" s="1"/>
  <c r="A10" i="30"/>
  <c r="L10" i="30" s="1"/>
  <c r="S10" i="30" s="1"/>
  <c r="A82" i="30"/>
  <c r="L82" i="30" s="1"/>
  <c r="S82" i="30" s="1"/>
  <c r="A66" i="30"/>
  <c r="L66" i="30" s="1"/>
  <c r="S66" i="30" s="1"/>
  <c r="A50" i="30"/>
  <c r="L50" i="30" s="1"/>
  <c r="S50" i="30" s="1"/>
  <c r="A42" i="30"/>
  <c r="L42" i="30" s="1"/>
  <c r="S42" i="30" s="1"/>
  <c r="A18" i="30"/>
  <c r="L18" i="30" s="1"/>
  <c r="S18" i="30" s="1"/>
  <c r="A95" i="30"/>
  <c r="L95" i="30" s="1"/>
  <c r="S95" i="30" s="1"/>
  <c r="A87" i="30"/>
  <c r="L87" i="30" s="1"/>
  <c r="S87" i="30" s="1"/>
  <c r="A79" i="30"/>
  <c r="L79" i="30" s="1"/>
  <c r="S79" i="30" s="1"/>
  <c r="A47" i="30"/>
  <c r="L47" i="30" s="1"/>
  <c r="S47" i="30" s="1"/>
  <c r="A31" i="30"/>
  <c r="L31" i="30" s="1"/>
  <c r="S31" i="30" s="1"/>
  <c r="A23" i="30"/>
  <c r="L23" i="30" s="1"/>
  <c r="S23" i="30" s="1"/>
  <c r="A15" i="30"/>
  <c r="L15" i="30" s="1"/>
  <c r="S15" i="30" s="1"/>
  <c r="U63" i="30"/>
  <c r="AC63" i="30" s="1"/>
  <c r="AM63" i="30" s="1"/>
  <c r="U39" i="30"/>
  <c r="AC39" i="30" s="1"/>
  <c r="AM39" i="30" s="1"/>
  <c r="U7" i="30"/>
  <c r="AC7" i="30" s="1"/>
  <c r="AM7" i="30" s="1"/>
  <c r="V94" i="30"/>
  <c r="V86" i="30"/>
  <c r="V78" i="30"/>
  <c r="V70" i="30"/>
  <c r="V62" i="30"/>
  <c r="V54" i="30"/>
  <c r="V46" i="30"/>
  <c r="Z46" i="30" s="1"/>
  <c r="V38" i="30"/>
  <c r="V30" i="30"/>
  <c r="V22" i="30"/>
  <c r="Z22" i="30" s="1"/>
  <c r="V14" i="30"/>
  <c r="V6" i="30"/>
  <c r="Z6" i="30" s="1"/>
  <c r="U94" i="30"/>
  <c r="AC94" i="30" s="1"/>
  <c r="AM94" i="30" s="1"/>
  <c r="U78" i="30"/>
  <c r="AC78" i="30" s="1"/>
  <c r="AM78" i="30" s="1"/>
  <c r="U70" i="30"/>
  <c r="AC70" i="30" s="1"/>
  <c r="AM70" i="30" s="1"/>
  <c r="U62" i="30"/>
  <c r="AC62" i="30" s="1"/>
  <c r="AM62" i="30" s="1"/>
  <c r="U54" i="30"/>
  <c r="AC54" i="30" s="1"/>
  <c r="AM54" i="30" s="1"/>
  <c r="U46" i="30"/>
  <c r="AC46" i="30" s="1"/>
  <c r="AM46" i="30" s="1"/>
  <c r="U38" i="30"/>
  <c r="AC38" i="30" s="1"/>
  <c r="AM38" i="30" s="1"/>
  <c r="U30" i="30"/>
  <c r="AC30" i="30" s="1"/>
  <c r="AM30" i="30" s="1"/>
  <c r="U22" i="30"/>
  <c r="AC22" i="30" s="1"/>
  <c r="AM22" i="30" s="1"/>
  <c r="U14" i="30"/>
  <c r="AC14" i="30" s="1"/>
  <c r="AM14" i="30" s="1"/>
  <c r="U6" i="30"/>
  <c r="AC6" i="30" s="1"/>
  <c r="AM6" i="30" s="1"/>
  <c r="V91" i="30"/>
  <c r="V83" i="30"/>
  <c r="V75" i="30"/>
  <c r="V67" i="30"/>
  <c r="V59" i="30"/>
  <c r="Z59" i="30" s="1"/>
  <c r="V51" i="30"/>
  <c r="Z51" i="30" s="1"/>
  <c r="V43" i="30"/>
  <c r="V35" i="30"/>
  <c r="Z35" i="30" s="1"/>
  <c r="V27" i="30"/>
  <c r="V19" i="30"/>
  <c r="V11" i="30"/>
  <c r="U58" i="30"/>
  <c r="AC58" i="30" s="1"/>
  <c r="AM58" i="30" s="1"/>
  <c r="U85" i="30"/>
  <c r="AC85" i="30" s="1"/>
  <c r="AM85" i="30" s="1"/>
  <c r="U77" i="30"/>
  <c r="AC77" i="30" s="1"/>
  <c r="AM77" i="30" s="1"/>
  <c r="U45" i="30"/>
  <c r="AC45" i="30" s="1"/>
  <c r="AM45" i="30" s="1"/>
  <c r="U29" i="30"/>
  <c r="AC29" i="30" s="1"/>
  <c r="AM29" i="30" s="1"/>
  <c r="U21" i="30"/>
  <c r="AC21" i="30" s="1"/>
  <c r="AM21" i="30" s="1"/>
  <c r="U13" i="30"/>
  <c r="AC13" i="30" s="1"/>
  <c r="AM13" i="30" s="1"/>
  <c r="U5" i="30"/>
  <c r="AC5" i="30" s="1"/>
  <c r="AM5" i="30" s="1"/>
  <c r="V88" i="30"/>
  <c r="Z88" i="30" s="1"/>
  <c r="V80" i="30"/>
  <c r="Z80" i="30" s="1"/>
  <c r="V72" i="30"/>
  <c r="V64" i="30"/>
  <c r="V56" i="30"/>
  <c r="Z56" i="30" s="1"/>
  <c r="V48" i="30"/>
  <c r="V40" i="30"/>
  <c r="V32" i="30"/>
  <c r="Z32" i="30" s="1"/>
  <c r="V24" i="30"/>
  <c r="Z24" i="30" s="1"/>
  <c r="V16" i="30"/>
  <c r="V8" i="30"/>
  <c r="Z8" i="30" s="1"/>
  <c r="U59" i="30"/>
  <c r="AC59" i="30" s="1"/>
  <c r="AM59" i="30" s="1"/>
  <c r="U92" i="30"/>
  <c r="AC92" i="30" s="1"/>
  <c r="AM92" i="30" s="1"/>
  <c r="U84" i="30"/>
  <c r="AC84" i="30" s="1"/>
  <c r="AM84" i="30" s="1"/>
  <c r="U76" i="30"/>
  <c r="AC76" i="30" s="1"/>
  <c r="AM76" i="30" s="1"/>
  <c r="U68" i="30"/>
  <c r="AC68" i="30" s="1"/>
  <c r="AM68" i="30" s="1"/>
  <c r="U60" i="30"/>
  <c r="AC60" i="30" s="1"/>
  <c r="AM60" i="30" s="1"/>
  <c r="U52" i="30"/>
  <c r="AC52" i="30" s="1"/>
  <c r="AM52" i="30" s="1"/>
  <c r="U44" i="30"/>
  <c r="AC44" i="30" s="1"/>
  <c r="AM44" i="30" s="1"/>
  <c r="U36" i="30"/>
  <c r="AC36" i="30" s="1"/>
  <c r="AM36" i="30" s="1"/>
  <c r="U4" i="30"/>
  <c r="AC4" i="30" s="1"/>
  <c r="AM4" i="30" s="1"/>
  <c r="V93" i="30"/>
  <c r="V85" i="30"/>
  <c r="V77" i="30"/>
  <c r="Z77" i="30" s="1"/>
  <c r="V69" i="30"/>
  <c r="V61" i="30"/>
  <c r="Z61" i="30" s="1"/>
  <c r="V53" i="30"/>
  <c r="Z53" i="30" s="1"/>
  <c r="V45" i="30"/>
  <c r="Z45" i="30" s="1"/>
  <c r="V37" i="30"/>
  <c r="V29" i="30"/>
  <c r="Z29" i="30" s="1"/>
  <c r="V21" i="30"/>
  <c r="Z21" i="30" s="1"/>
  <c r="V13" i="30"/>
  <c r="U82" i="30"/>
  <c r="AC82" i="30" s="1"/>
  <c r="AM82" i="30" s="1"/>
  <c r="U91" i="30"/>
  <c r="AC91" i="30" s="1"/>
  <c r="AM91" i="30" s="1"/>
  <c r="U83" i="30"/>
  <c r="AC83" i="30" s="1"/>
  <c r="AM83" i="30" s="1"/>
  <c r="U75" i="30"/>
  <c r="AC75" i="30" s="1"/>
  <c r="AM75" i="30" s="1"/>
  <c r="U67" i="30"/>
  <c r="AC67" i="30" s="1"/>
  <c r="AM67" i="30" s="1"/>
  <c r="U51" i="30"/>
  <c r="AC51" i="30" s="1"/>
  <c r="AM51" i="30" s="1"/>
  <c r="U43" i="30"/>
  <c r="AC43" i="30" s="1"/>
  <c r="AM43" i="30" s="1"/>
  <c r="U35" i="30"/>
  <c r="AC35" i="30" s="1"/>
  <c r="AM35" i="30" s="1"/>
  <c r="U27" i="30"/>
  <c r="AC27" i="30" s="1"/>
  <c r="AM27" i="30" s="1"/>
  <c r="U19" i="30"/>
  <c r="AC19" i="30" s="1"/>
  <c r="AM19" i="30" s="1"/>
  <c r="U11" i="30"/>
  <c r="AC11" i="30" s="1"/>
  <c r="AM11" i="30" s="1"/>
  <c r="V90" i="30"/>
  <c r="V82" i="30"/>
  <c r="Z82" i="30" s="1"/>
  <c r="V74" i="30"/>
  <c r="V66" i="30"/>
  <c r="Z66" i="30" s="1"/>
  <c r="V58" i="30"/>
  <c r="Z58" i="30" s="1"/>
  <c r="V50" i="30"/>
  <c r="Z50" i="30" s="1"/>
  <c r="V42" i="30"/>
  <c r="Z42" i="30" s="1"/>
  <c r="V34" i="30"/>
  <c r="V26" i="30"/>
  <c r="Z26" i="30" s="1"/>
  <c r="V18" i="30"/>
  <c r="V10" i="30"/>
  <c r="Z10" i="30" s="1"/>
  <c r="U90" i="30"/>
  <c r="AC90" i="30" s="1"/>
  <c r="AM90" i="30" s="1"/>
  <c r="U34" i="30"/>
  <c r="AC34" i="30" s="1"/>
  <c r="AM34" i="30" s="1"/>
  <c r="V95" i="30"/>
  <c r="V87" i="30"/>
  <c r="V79" i="30"/>
  <c r="V71" i="30"/>
  <c r="V63" i="30"/>
  <c r="V55" i="30"/>
  <c r="V47" i="30"/>
  <c r="V39" i="30"/>
  <c r="V31" i="30"/>
  <c r="V23" i="30"/>
  <c r="V15" i="30"/>
  <c r="V7" i="30"/>
  <c r="U74" i="30"/>
  <c r="AC74" i="30" s="1"/>
  <c r="AM74" i="30" s="1"/>
  <c r="U89" i="30"/>
  <c r="AC89" i="30" s="1"/>
  <c r="AM89" i="30" s="1"/>
  <c r="U81" i="30"/>
  <c r="AC81" i="30" s="1"/>
  <c r="AM81" i="30" s="1"/>
  <c r="U73" i="30"/>
  <c r="AC73" i="30" s="1"/>
  <c r="AM73" i="30" s="1"/>
  <c r="U65" i="30"/>
  <c r="AC65" i="30" s="1"/>
  <c r="AM65" i="30" s="1"/>
  <c r="U57" i="30"/>
  <c r="AC57" i="30" s="1"/>
  <c r="AM57" i="30" s="1"/>
  <c r="U49" i="30"/>
  <c r="AC49" i="30" s="1"/>
  <c r="AM49" i="30" s="1"/>
  <c r="U41" i="30"/>
  <c r="AC41" i="30" s="1"/>
  <c r="AM41" i="30" s="1"/>
  <c r="U33" i="30"/>
  <c r="AC33" i="30" s="1"/>
  <c r="AM33" i="30" s="1"/>
  <c r="U25" i="30"/>
  <c r="AC25" i="30" s="1"/>
  <c r="AM25" i="30" s="1"/>
  <c r="U17" i="30"/>
  <c r="AC17" i="30" s="1"/>
  <c r="AM17" i="30" s="1"/>
  <c r="U9" i="30"/>
  <c r="AC9" i="30" s="1"/>
  <c r="AM9" i="30" s="1"/>
  <c r="V92" i="30"/>
  <c r="V84" i="30"/>
  <c r="V76" i="30"/>
  <c r="V68" i="30"/>
  <c r="V60" i="30"/>
  <c r="V52" i="30"/>
  <c r="V44" i="30"/>
  <c r="V36" i="30"/>
  <c r="V28" i="30"/>
  <c r="V20" i="30"/>
  <c r="V12" i="30"/>
  <c r="U66" i="30"/>
  <c r="AC66" i="30" s="1"/>
  <c r="AM66" i="30" s="1"/>
  <c r="U88" i="30"/>
  <c r="AC88" i="30" s="1"/>
  <c r="AM88" i="30" s="1"/>
  <c r="U80" i="30"/>
  <c r="AC80" i="30" s="1"/>
  <c r="AM80" i="30" s="1"/>
  <c r="U72" i="30"/>
  <c r="AC72" i="30" s="1"/>
  <c r="AM72" i="30" s="1"/>
  <c r="U64" i="30"/>
  <c r="AC64" i="30" s="1"/>
  <c r="AM64" i="30" s="1"/>
  <c r="U40" i="30"/>
  <c r="AC40" i="30" s="1"/>
  <c r="AM40" i="30" s="1"/>
  <c r="U32" i="30"/>
  <c r="AC32" i="30" s="1"/>
  <c r="AM32" i="30" s="1"/>
  <c r="U24" i="30"/>
  <c r="AC24" i="30" s="1"/>
  <c r="AM24" i="30" s="1"/>
  <c r="U16" i="30"/>
  <c r="AC16" i="30" s="1"/>
  <c r="AM16" i="30" s="1"/>
  <c r="U8" i="30"/>
  <c r="AC8" i="30" s="1"/>
  <c r="AM8" i="30" s="1"/>
  <c r="V89" i="30"/>
  <c r="V81" i="30"/>
  <c r="Z81" i="30" s="1"/>
  <c r="V73" i="30"/>
  <c r="V65" i="30"/>
  <c r="V57" i="30"/>
  <c r="V49" i="30"/>
  <c r="Z49" i="30" s="1"/>
  <c r="V41" i="30"/>
  <c r="V33" i="30"/>
  <c r="V25" i="30"/>
  <c r="V17" i="30"/>
  <c r="V9" i="30"/>
  <c r="AC55" i="30"/>
  <c r="AM55" i="30" s="1"/>
  <c r="P15" i="30"/>
  <c r="A71" i="30"/>
  <c r="L71" i="30" s="1"/>
  <c r="S71" i="30" s="1"/>
  <c r="A28" i="30"/>
  <c r="L28" i="30" s="1"/>
  <c r="S28" i="30" s="1"/>
  <c r="A20" i="30"/>
  <c r="L20" i="30" s="1"/>
  <c r="S20" i="30" s="1"/>
  <c r="A12" i="30"/>
  <c r="L12" i="30" s="1"/>
  <c r="S12" i="30" s="1"/>
  <c r="A48" i="30"/>
  <c r="L48" i="30" s="1"/>
  <c r="S48" i="30" s="1"/>
  <c r="A86" i="30"/>
  <c r="L86" i="30" s="1"/>
  <c r="S86" i="30" s="1"/>
  <c r="P95" i="30"/>
  <c r="P47" i="30"/>
  <c r="P23" i="30"/>
  <c r="P71" i="30"/>
  <c r="P31" i="30"/>
  <c r="P79" i="30"/>
  <c r="P28" i="30"/>
  <c r="A59" i="30"/>
  <c r="L59" i="30" s="1"/>
  <c r="S59" i="30" s="1"/>
  <c r="A63" i="30"/>
  <c r="L63" i="30" s="1"/>
  <c r="S63" i="30" s="1"/>
  <c r="P3" i="30"/>
  <c r="P10" i="30"/>
  <c r="P50" i="30"/>
  <c r="P26" i="30"/>
  <c r="P42" i="30"/>
  <c r="P87" i="30"/>
  <c r="P20" i="30"/>
  <c r="P18" i="30"/>
  <c r="A55" i="30"/>
  <c r="L55" i="30" s="1"/>
  <c r="S55" i="30" s="1"/>
  <c r="A39" i="30"/>
  <c r="L39" i="30" s="1"/>
  <c r="S39" i="30" s="1"/>
  <c r="P12" i="30"/>
  <c r="A93" i="30"/>
  <c r="L93" i="30" s="1"/>
  <c r="S93" i="30" s="1"/>
  <c r="A77" i="30"/>
  <c r="L77" i="30" s="1"/>
  <c r="S77" i="30" s="1"/>
  <c r="A69" i="30"/>
  <c r="L69" i="30" s="1"/>
  <c r="S69" i="30" s="1"/>
  <c r="A61" i="30"/>
  <c r="L61" i="30" s="1"/>
  <c r="S61" i="30" s="1"/>
  <c r="A53" i="30"/>
  <c r="L53" i="30" s="1"/>
  <c r="S53" i="30" s="1"/>
  <c r="A37" i="30"/>
  <c r="L37" i="30" s="1"/>
  <c r="S37" i="30" s="1"/>
  <c r="A13" i="30"/>
  <c r="L13" i="30" s="1"/>
  <c r="S13" i="30" s="1"/>
  <c r="A5" i="30"/>
  <c r="L5" i="30" s="1"/>
  <c r="S5" i="30" s="1"/>
  <c r="A7" i="30"/>
  <c r="L7" i="30" s="1"/>
  <c r="S7" i="30" s="1"/>
  <c r="A21" i="30"/>
  <c r="L21" i="30" s="1"/>
  <c r="S21" i="30" s="1"/>
  <c r="A92" i="30"/>
  <c r="L92" i="30" s="1"/>
  <c r="S92" i="30" s="1"/>
  <c r="A84" i="30"/>
  <c r="L84" i="30" s="1"/>
  <c r="S84" i="30" s="1"/>
  <c r="A76" i="30"/>
  <c r="L76" i="30" s="1"/>
  <c r="S76" i="30" s="1"/>
  <c r="A68" i="30"/>
  <c r="L68" i="30" s="1"/>
  <c r="S68" i="30" s="1"/>
  <c r="A60" i="30"/>
  <c r="L60" i="30" s="1"/>
  <c r="S60" i="30" s="1"/>
  <c r="A52" i="30"/>
  <c r="L52" i="30" s="1"/>
  <c r="S52" i="30" s="1"/>
  <c r="A44" i="30"/>
  <c r="L44" i="30" s="1"/>
  <c r="S44" i="30" s="1"/>
  <c r="A36" i="30"/>
  <c r="L36" i="30" s="1"/>
  <c r="S36" i="30" s="1"/>
  <c r="A4" i="30"/>
  <c r="L4" i="30" s="1"/>
  <c r="S4" i="30" s="1"/>
  <c r="P37" i="30"/>
  <c r="P53" i="30"/>
  <c r="A91" i="30"/>
  <c r="L91" i="30" s="1"/>
  <c r="S91" i="30" s="1"/>
  <c r="A83" i="30"/>
  <c r="L83" i="30" s="1"/>
  <c r="S83" i="30" s="1"/>
  <c r="A75" i="30"/>
  <c r="L75" i="30" s="1"/>
  <c r="S75" i="30" s="1"/>
  <c r="A67" i="30"/>
  <c r="L67" i="30" s="1"/>
  <c r="S67" i="30" s="1"/>
  <c r="A51" i="30"/>
  <c r="L51" i="30" s="1"/>
  <c r="S51" i="30" s="1"/>
  <c r="A43" i="30"/>
  <c r="L43" i="30" s="1"/>
  <c r="S43" i="30" s="1"/>
  <c r="A35" i="30"/>
  <c r="L35" i="30" s="1"/>
  <c r="S35" i="30" s="1"/>
  <c r="A27" i="30"/>
  <c r="L27" i="30" s="1"/>
  <c r="S27" i="30" s="1"/>
  <c r="A19" i="30"/>
  <c r="L19" i="30" s="1"/>
  <c r="S19" i="30" s="1"/>
  <c r="A11" i="30"/>
  <c r="L11" i="30" s="1"/>
  <c r="S11" i="30" s="1"/>
  <c r="P48" i="30"/>
  <c r="P61" i="30"/>
  <c r="P69" i="30"/>
  <c r="A90" i="30"/>
  <c r="L90" i="30" s="1"/>
  <c r="S90" i="30" s="1"/>
  <c r="A34" i="30"/>
  <c r="L34" i="30" s="1"/>
  <c r="S34" i="30" s="1"/>
  <c r="A85" i="30"/>
  <c r="L85" i="30" s="1"/>
  <c r="S85" i="30" s="1"/>
  <c r="A45" i="30"/>
  <c r="L45" i="30" s="1"/>
  <c r="S45" i="30" s="1"/>
  <c r="A29" i="30"/>
  <c r="L29" i="30" s="1"/>
  <c r="S29" i="30" s="1"/>
  <c r="P93" i="30"/>
  <c r="P86" i="30"/>
  <c r="U86" i="30" s="1"/>
  <c r="A89" i="30"/>
  <c r="L89" i="30" s="1"/>
  <c r="S89" i="30" s="1"/>
  <c r="A81" i="30"/>
  <c r="L81" i="30" s="1"/>
  <c r="S81" i="30" s="1"/>
  <c r="A73" i="30"/>
  <c r="L73" i="30" s="1"/>
  <c r="S73" i="30" s="1"/>
  <c r="A65" i="30"/>
  <c r="L65" i="30" s="1"/>
  <c r="S65" i="30" s="1"/>
  <c r="A57" i="30"/>
  <c r="L57" i="30" s="1"/>
  <c r="S57" i="30" s="1"/>
  <c r="A49" i="30"/>
  <c r="L49" i="30" s="1"/>
  <c r="S49" i="30" s="1"/>
  <c r="A41" i="30"/>
  <c r="L41" i="30" s="1"/>
  <c r="S41" i="30" s="1"/>
  <c r="A33" i="30"/>
  <c r="L33" i="30" s="1"/>
  <c r="S33" i="30" s="1"/>
  <c r="A25" i="30"/>
  <c r="L25" i="30" s="1"/>
  <c r="S25" i="30" s="1"/>
  <c r="A17" i="30"/>
  <c r="L17" i="30" s="1"/>
  <c r="S17" i="30" s="1"/>
  <c r="A9" i="30"/>
  <c r="L9" i="30" s="1"/>
  <c r="S9" i="30" s="1"/>
  <c r="A88" i="30"/>
  <c r="L88" i="30" s="1"/>
  <c r="S88" i="30" s="1"/>
  <c r="A80" i="30"/>
  <c r="L80" i="30" s="1"/>
  <c r="S80" i="30" s="1"/>
  <c r="A72" i="30"/>
  <c r="L72" i="30" s="1"/>
  <c r="S72" i="30" s="1"/>
  <c r="A64" i="30"/>
  <c r="L64" i="30" s="1"/>
  <c r="S64" i="30" s="1"/>
  <c r="A56" i="30"/>
  <c r="L56" i="30" s="1"/>
  <c r="S56" i="30" s="1"/>
  <c r="A40" i="30"/>
  <c r="L40" i="30" s="1"/>
  <c r="S40" i="30" s="1"/>
  <c r="A32" i="30"/>
  <c r="L32" i="30" s="1"/>
  <c r="S32" i="30" s="1"/>
  <c r="A24" i="30"/>
  <c r="L24" i="30" s="1"/>
  <c r="S24" i="30" s="1"/>
  <c r="A16" i="30"/>
  <c r="L16" i="30" s="1"/>
  <c r="S16" i="30" s="1"/>
  <c r="A8" i="30"/>
  <c r="L8" i="30" s="1"/>
  <c r="S8" i="30" s="1"/>
  <c r="A94" i="30"/>
  <c r="L94" i="30" s="1"/>
  <c r="S94" i="30" s="1"/>
  <c r="A78" i="30"/>
  <c r="L78" i="30" s="1"/>
  <c r="S78" i="30" s="1"/>
  <c r="A70" i="30"/>
  <c r="L70" i="30" s="1"/>
  <c r="S70" i="30" s="1"/>
  <c r="A62" i="30"/>
  <c r="L62" i="30" s="1"/>
  <c r="S62" i="30" s="1"/>
  <c r="A54" i="30"/>
  <c r="L54" i="30" s="1"/>
  <c r="S54" i="30" s="1"/>
  <c r="A46" i="30"/>
  <c r="L46" i="30" s="1"/>
  <c r="S46" i="30" s="1"/>
  <c r="A38" i="30"/>
  <c r="L38" i="30" s="1"/>
  <c r="S38" i="30" s="1"/>
  <c r="A30" i="30"/>
  <c r="L30" i="30" s="1"/>
  <c r="S30" i="30" s="1"/>
  <c r="A22" i="30"/>
  <c r="L22" i="30" s="1"/>
  <c r="S22" i="30" s="1"/>
  <c r="A14" i="30"/>
  <c r="L14" i="30" s="1"/>
  <c r="S14" i="30" s="1"/>
  <c r="A6" i="30"/>
  <c r="L6" i="30" s="1"/>
  <c r="S6" i="30" s="1"/>
  <c r="V75" i="29"/>
  <c r="V76" i="29"/>
  <c r="L125" i="29"/>
  <c r="P125" i="29" s="1"/>
  <c r="W125" i="29" s="1"/>
  <c r="AG125" i="29" s="1"/>
  <c r="L124" i="29"/>
  <c r="P124" i="29" s="1"/>
  <c r="W124" i="29" s="1"/>
  <c r="AG124" i="29" s="1"/>
  <c r="V123" i="29"/>
  <c r="L123" i="29"/>
  <c r="P123" i="29" s="1"/>
  <c r="W123" i="29" s="1"/>
  <c r="AG123" i="29" s="1"/>
  <c r="L122" i="29"/>
  <c r="P122" i="29" s="1"/>
  <c r="W122" i="29" s="1"/>
  <c r="AG122" i="29" s="1"/>
  <c r="L121" i="29"/>
  <c r="P121" i="29" s="1"/>
  <c r="W121" i="29" s="1"/>
  <c r="AG121" i="29" s="1"/>
  <c r="V120" i="29"/>
  <c r="L120" i="29"/>
  <c r="P120" i="29" s="1"/>
  <c r="W120" i="29" s="1"/>
  <c r="AG120" i="29" s="1"/>
  <c r="L119" i="29"/>
  <c r="P119" i="29" s="1"/>
  <c r="W119" i="29" s="1"/>
  <c r="AG119" i="29" s="1"/>
  <c r="V118" i="29"/>
  <c r="L118" i="29"/>
  <c r="P118" i="29" s="1"/>
  <c r="W118" i="29" s="1"/>
  <c r="AG118" i="29" s="1"/>
  <c r="L117" i="29"/>
  <c r="P117" i="29" s="1"/>
  <c r="W117" i="29" s="1"/>
  <c r="AG117" i="29" s="1"/>
  <c r="L116" i="29"/>
  <c r="P116" i="29" s="1"/>
  <c r="W116" i="29" s="1"/>
  <c r="AG116" i="29" s="1"/>
  <c r="L115" i="29"/>
  <c r="P115" i="29" s="1"/>
  <c r="W115" i="29" s="1"/>
  <c r="AG115" i="29" s="1"/>
  <c r="L114" i="29"/>
  <c r="P114" i="29" s="1"/>
  <c r="W114" i="29" s="1"/>
  <c r="AG114" i="29" s="1"/>
  <c r="L113" i="29"/>
  <c r="P113" i="29" s="1"/>
  <c r="W113" i="29" s="1"/>
  <c r="AG113" i="29" s="1"/>
  <c r="L112" i="29"/>
  <c r="P112" i="29" s="1"/>
  <c r="W112" i="29" s="1"/>
  <c r="AG112" i="29" s="1"/>
  <c r="L111" i="29"/>
  <c r="P111" i="29" s="1"/>
  <c r="W111" i="29" s="1"/>
  <c r="AG111" i="29" s="1"/>
  <c r="V110" i="29"/>
  <c r="L110" i="29"/>
  <c r="P110" i="29" s="1"/>
  <c r="W110" i="29" s="1"/>
  <c r="AG110" i="29" s="1"/>
  <c r="L109" i="29"/>
  <c r="P109" i="29" s="1"/>
  <c r="W109" i="29" s="1"/>
  <c r="AG109" i="29" s="1"/>
  <c r="L108" i="29"/>
  <c r="P108" i="29" s="1"/>
  <c r="W108" i="29" s="1"/>
  <c r="AG108" i="29" s="1"/>
  <c r="L107" i="29"/>
  <c r="P107" i="29" s="1"/>
  <c r="W107" i="29" s="1"/>
  <c r="AG107" i="29" s="1"/>
  <c r="L106" i="29"/>
  <c r="P106" i="29" s="1"/>
  <c r="W106" i="29" s="1"/>
  <c r="AG106" i="29" s="1"/>
  <c r="L105" i="29"/>
  <c r="P105" i="29" s="1"/>
  <c r="W105" i="29" s="1"/>
  <c r="AG105" i="29" s="1"/>
  <c r="L104" i="29"/>
  <c r="P104" i="29" s="1"/>
  <c r="W104" i="29" s="1"/>
  <c r="AG104" i="29" s="1"/>
  <c r="L103" i="29"/>
  <c r="P103" i="29" s="1"/>
  <c r="W103" i="29" s="1"/>
  <c r="AG103" i="29" s="1"/>
  <c r="L102" i="29"/>
  <c r="P102" i="29" s="1"/>
  <c r="W102" i="29" s="1"/>
  <c r="AG102" i="29" s="1"/>
  <c r="L101" i="29"/>
  <c r="P101" i="29" s="1"/>
  <c r="W101" i="29" s="1"/>
  <c r="AG101" i="29" s="1"/>
  <c r="L100" i="29"/>
  <c r="P100" i="29" s="1"/>
  <c r="W100" i="29" s="1"/>
  <c r="AG100" i="29" s="1"/>
  <c r="L99" i="29"/>
  <c r="P99" i="29" s="1"/>
  <c r="W99" i="29" s="1"/>
  <c r="AG99" i="29" s="1"/>
  <c r="L98" i="29"/>
  <c r="P98" i="29" s="1"/>
  <c r="W98" i="29" s="1"/>
  <c r="AG98" i="29" s="1"/>
  <c r="L97" i="29"/>
  <c r="P97" i="29" s="1"/>
  <c r="W97" i="29" s="1"/>
  <c r="AG97" i="29" s="1"/>
  <c r="L96" i="29"/>
  <c r="P96" i="29" s="1"/>
  <c r="W96" i="29" s="1"/>
  <c r="AG96" i="29" s="1"/>
  <c r="L95" i="29"/>
  <c r="P95" i="29" s="1"/>
  <c r="W95" i="29" s="1"/>
  <c r="AG95" i="29" s="1"/>
  <c r="V94" i="29"/>
  <c r="L94" i="29"/>
  <c r="P94" i="29" s="1"/>
  <c r="W94" i="29" s="1"/>
  <c r="AG94" i="29" s="1"/>
  <c r="L93" i="29"/>
  <c r="P93" i="29" s="1"/>
  <c r="W93" i="29" s="1"/>
  <c r="AG93" i="29" s="1"/>
  <c r="L92" i="29"/>
  <c r="P92" i="29" s="1"/>
  <c r="W92" i="29" s="1"/>
  <c r="AG92" i="29" s="1"/>
  <c r="L91" i="29"/>
  <c r="P91" i="29" s="1"/>
  <c r="W91" i="29" s="1"/>
  <c r="AG91" i="29" s="1"/>
  <c r="L90" i="29"/>
  <c r="P90" i="29" s="1"/>
  <c r="W90" i="29" s="1"/>
  <c r="AG90" i="29" s="1"/>
  <c r="L89" i="29"/>
  <c r="P89" i="29" s="1"/>
  <c r="W89" i="29" s="1"/>
  <c r="AG89" i="29" s="1"/>
  <c r="V88" i="29"/>
  <c r="L88" i="29"/>
  <c r="P88" i="29" s="1"/>
  <c r="W88" i="29" s="1"/>
  <c r="AG88" i="29" s="1"/>
  <c r="L87" i="29"/>
  <c r="P87" i="29" s="1"/>
  <c r="W87" i="29" s="1"/>
  <c r="AG87" i="29" s="1"/>
  <c r="L86" i="29"/>
  <c r="P86" i="29" s="1"/>
  <c r="W86" i="29" s="1"/>
  <c r="AG86" i="29" s="1"/>
  <c r="L85" i="29"/>
  <c r="P85" i="29" s="1"/>
  <c r="W85" i="29" s="1"/>
  <c r="AG85" i="29" s="1"/>
  <c r="V84" i="29"/>
  <c r="L84" i="29"/>
  <c r="P84" i="29" s="1"/>
  <c r="W84" i="29" s="1"/>
  <c r="AG84" i="29" s="1"/>
  <c r="L83" i="29"/>
  <c r="P83" i="29" s="1"/>
  <c r="W83" i="29" s="1"/>
  <c r="AG83" i="29" s="1"/>
  <c r="L82" i="29"/>
  <c r="P82" i="29" s="1"/>
  <c r="W82" i="29" s="1"/>
  <c r="AG82" i="29" s="1"/>
  <c r="L81" i="29"/>
  <c r="P81" i="29" s="1"/>
  <c r="W81" i="29" s="1"/>
  <c r="AG81" i="29" s="1"/>
  <c r="L80" i="29"/>
  <c r="P80" i="29" s="1"/>
  <c r="W80" i="29" s="1"/>
  <c r="AG80" i="29" s="1"/>
  <c r="L79" i="29"/>
  <c r="P79" i="29" s="1"/>
  <c r="W79" i="29" s="1"/>
  <c r="AG79" i="29" s="1"/>
  <c r="L78" i="29"/>
  <c r="P78" i="29" s="1"/>
  <c r="W78" i="29" s="1"/>
  <c r="AG78" i="29" s="1"/>
  <c r="L74" i="29"/>
  <c r="P74" i="29" s="1"/>
  <c r="W74" i="29" s="1"/>
  <c r="AG74" i="29" s="1"/>
  <c r="L73" i="29"/>
  <c r="P73" i="29" s="1"/>
  <c r="W73" i="29" s="1"/>
  <c r="AG73" i="29" s="1"/>
  <c r="L72" i="29"/>
  <c r="P72" i="29" s="1"/>
  <c r="W72" i="29" s="1"/>
  <c r="AG72" i="29" s="1"/>
  <c r="L71" i="29"/>
  <c r="P71" i="29" s="1"/>
  <c r="W71" i="29" s="1"/>
  <c r="AG71" i="29" s="1"/>
  <c r="L70" i="29"/>
  <c r="P70" i="29" s="1"/>
  <c r="W70" i="29" s="1"/>
  <c r="AG70" i="29" s="1"/>
  <c r="L69" i="29"/>
  <c r="P69" i="29" s="1"/>
  <c r="W69" i="29" s="1"/>
  <c r="AG69" i="29" s="1"/>
  <c r="V68" i="29"/>
  <c r="L68" i="29"/>
  <c r="P68" i="29" s="1"/>
  <c r="W68" i="29" s="1"/>
  <c r="AG68" i="29" s="1"/>
  <c r="L67" i="29"/>
  <c r="P67" i="29" s="1"/>
  <c r="W67" i="29" s="1"/>
  <c r="AG67" i="29" s="1"/>
  <c r="L66" i="29"/>
  <c r="P66" i="29" s="1"/>
  <c r="W66" i="29" s="1"/>
  <c r="AG66" i="29" s="1"/>
  <c r="V65" i="29"/>
  <c r="L65" i="29"/>
  <c r="P65" i="29" s="1"/>
  <c r="W65" i="29" s="1"/>
  <c r="AG65" i="29" s="1"/>
  <c r="V64" i="29"/>
  <c r="L64" i="29"/>
  <c r="P64" i="29" s="1"/>
  <c r="W64" i="29" s="1"/>
  <c r="AG64" i="29" s="1"/>
  <c r="V63" i="29"/>
  <c r="L63" i="29"/>
  <c r="P63" i="29" s="1"/>
  <c r="W63" i="29" s="1"/>
  <c r="AG63" i="29" s="1"/>
  <c r="L62" i="29"/>
  <c r="P62" i="29" s="1"/>
  <c r="W62" i="29" s="1"/>
  <c r="AG62" i="29" s="1"/>
  <c r="L61" i="29"/>
  <c r="P61" i="29" s="1"/>
  <c r="W61" i="29" s="1"/>
  <c r="AG61" i="29" s="1"/>
  <c r="L60" i="29"/>
  <c r="P60" i="29" s="1"/>
  <c r="W60" i="29" s="1"/>
  <c r="AG60" i="29" s="1"/>
  <c r="V59" i="29"/>
  <c r="L59" i="29"/>
  <c r="P59" i="29" s="1"/>
  <c r="W59" i="29" s="1"/>
  <c r="AG59" i="29" s="1"/>
  <c r="L58" i="29"/>
  <c r="P58" i="29" s="1"/>
  <c r="W58" i="29" s="1"/>
  <c r="AG58" i="29" s="1"/>
  <c r="L57" i="29"/>
  <c r="P57" i="29" s="1"/>
  <c r="W57" i="29" s="1"/>
  <c r="AG57" i="29" s="1"/>
  <c r="L56" i="29"/>
  <c r="P56" i="29" s="1"/>
  <c r="W56" i="29" s="1"/>
  <c r="AG56" i="29" s="1"/>
  <c r="V55" i="29"/>
  <c r="L55" i="29"/>
  <c r="P55" i="29" s="1"/>
  <c r="W55" i="29" s="1"/>
  <c r="AG55" i="29" s="1"/>
  <c r="L54" i="29"/>
  <c r="P54" i="29" s="1"/>
  <c r="W54" i="29" s="1"/>
  <c r="AG54" i="29" s="1"/>
  <c r="V53" i="29"/>
  <c r="L53" i="29"/>
  <c r="P53" i="29" s="1"/>
  <c r="W53" i="29" s="1"/>
  <c r="AG53" i="29" s="1"/>
  <c r="V52" i="29"/>
  <c r="L52" i="29"/>
  <c r="P52" i="29" s="1"/>
  <c r="W52" i="29" s="1"/>
  <c r="AG52" i="29" s="1"/>
  <c r="L51" i="29"/>
  <c r="P51" i="29" s="1"/>
  <c r="W51" i="29" s="1"/>
  <c r="AG51" i="29" s="1"/>
  <c r="L50" i="29"/>
  <c r="P50" i="29" s="1"/>
  <c r="W50" i="29" s="1"/>
  <c r="AG50" i="29" s="1"/>
  <c r="L49" i="29"/>
  <c r="P49" i="29" s="1"/>
  <c r="W49" i="29" s="1"/>
  <c r="AG49" i="29" s="1"/>
  <c r="L48" i="29"/>
  <c r="P48" i="29" s="1"/>
  <c r="W48" i="29" s="1"/>
  <c r="AG48" i="29" s="1"/>
  <c r="L47" i="29"/>
  <c r="P47" i="29" s="1"/>
  <c r="W47" i="29" s="1"/>
  <c r="AG47" i="29" s="1"/>
  <c r="L46" i="29"/>
  <c r="P46" i="29" s="1"/>
  <c r="W46" i="29" s="1"/>
  <c r="AG46" i="29" s="1"/>
  <c r="V45" i="29"/>
  <c r="L45" i="29"/>
  <c r="P45" i="29" s="1"/>
  <c r="W45" i="29" s="1"/>
  <c r="AG45" i="29" s="1"/>
  <c r="L44" i="29"/>
  <c r="P44" i="29" s="1"/>
  <c r="W44" i="29" s="1"/>
  <c r="AG44" i="29" s="1"/>
  <c r="L43" i="29"/>
  <c r="P43" i="29" s="1"/>
  <c r="W43" i="29" s="1"/>
  <c r="AG43" i="29" s="1"/>
  <c r="L42" i="29"/>
  <c r="P42" i="29" s="1"/>
  <c r="W42" i="29" s="1"/>
  <c r="AG42" i="29" s="1"/>
  <c r="V41" i="29"/>
  <c r="L41" i="29"/>
  <c r="P41" i="29" s="1"/>
  <c r="W41" i="29" s="1"/>
  <c r="AG41" i="29" s="1"/>
  <c r="L40" i="29"/>
  <c r="P40" i="29" s="1"/>
  <c r="W40" i="29" s="1"/>
  <c r="AG40" i="29" s="1"/>
  <c r="V39" i="29"/>
  <c r="L39" i="29"/>
  <c r="P39" i="29" s="1"/>
  <c r="W39" i="29" s="1"/>
  <c r="AG39" i="29" s="1"/>
  <c r="L38" i="29"/>
  <c r="P38" i="29" s="1"/>
  <c r="W38" i="29" s="1"/>
  <c r="AG38" i="29" s="1"/>
  <c r="L37" i="29"/>
  <c r="P37" i="29" s="1"/>
  <c r="W37" i="29" s="1"/>
  <c r="AG37" i="29" s="1"/>
  <c r="L36" i="29"/>
  <c r="P36" i="29" s="1"/>
  <c r="W36" i="29" s="1"/>
  <c r="AG36" i="29" s="1"/>
  <c r="L35" i="29"/>
  <c r="P35" i="29" s="1"/>
  <c r="W35" i="29" s="1"/>
  <c r="AG35" i="29" s="1"/>
  <c r="L34" i="29"/>
  <c r="P34" i="29" s="1"/>
  <c r="W34" i="29" s="1"/>
  <c r="AG34" i="29" s="1"/>
  <c r="L33" i="29"/>
  <c r="P33" i="29" s="1"/>
  <c r="W33" i="29" s="1"/>
  <c r="AG33" i="29" s="1"/>
  <c r="L32" i="29"/>
  <c r="P32" i="29" s="1"/>
  <c r="W32" i="29" s="1"/>
  <c r="AG32" i="29" s="1"/>
  <c r="V31" i="29"/>
  <c r="L31" i="29"/>
  <c r="P31" i="29" s="1"/>
  <c r="W31" i="29" s="1"/>
  <c r="AG31" i="29" s="1"/>
  <c r="L30" i="29"/>
  <c r="P30" i="29" s="1"/>
  <c r="W30" i="29" s="1"/>
  <c r="AG30" i="29" s="1"/>
  <c r="L29" i="29"/>
  <c r="P29" i="29" s="1"/>
  <c r="W29" i="29" s="1"/>
  <c r="AG29" i="29" s="1"/>
  <c r="L28" i="29"/>
  <c r="P28" i="29" s="1"/>
  <c r="W28" i="29" s="1"/>
  <c r="AG28" i="29" s="1"/>
  <c r="V27" i="29"/>
  <c r="L27" i="29"/>
  <c r="P27" i="29" s="1"/>
  <c r="W27" i="29" s="1"/>
  <c r="AG27" i="29" s="1"/>
  <c r="L26" i="29"/>
  <c r="P26" i="29" s="1"/>
  <c r="W26" i="29" s="1"/>
  <c r="AG26" i="29" s="1"/>
  <c r="L25" i="29"/>
  <c r="P25" i="29" s="1"/>
  <c r="W25" i="29" s="1"/>
  <c r="AG25" i="29" s="1"/>
  <c r="V24" i="29"/>
  <c r="L24" i="29"/>
  <c r="P24" i="29" s="1"/>
  <c r="W24" i="29" s="1"/>
  <c r="AG24" i="29" s="1"/>
  <c r="V23" i="29"/>
  <c r="L23" i="29"/>
  <c r="P23" i="29" s="1"/>
  <c r="W23" i="29" s="1"/>
  <c r="AG23" i="29" s="1"/>
  <c r="L22" i="29"/>
  <c r="P22" i="29" s="1"/>
  <c r="W22" i="29" s="1"/>
  <c r="AG22" i="29" s="1"/>
  <c r="L21" i="29"/>
  <c r="P21" i="29" s="1"/>
  <c r="W21" i="29" s="1"/>
  <c r="AG21" i="29" s="1"/>
  <c r="L20" i="29"/>
  <c r="P20" i="29" s="1"/>
  <c r="W20" i="29" s="1"/>
  <c r="AG20" i="29" s="1"/>
  <c r="L19" i="29"/>
  <c r="P19" i="29" s="1"/>
  <c r="W19" i="29" s="1"/>
  <c r="AG19" i="29" s="1"/>
  <c r="L18" i="29"/>
  <c r="P18" i="29" s="1"/>
  <c r="W18" i="29" s="1"/>
  <c r="AG18" i="29" s="1"/>
  <c r="L17" i="29"/>
  <c r="P17" i="29" s="1"/>
  <c r="W17" i="29" s="1"/>
  <c r="AG17" i="29" s="1"/>
  <c r="Q16" i="29"/>
  <c r="V16" i="29" s="1"/>
  <c r="P16" i="29"/>
  <c r="W16" i="29" s="1"/>
  <c r="AG16" i="29" s="1"/>
  <c r="Q5" i="29"/>
  <c r="V5" i="29" s="1"/>
  <c r="Q6" i="29"/>
  <c r="V6" i="29" s="1"/>
  <c r="Q7" i="29"/>
  <c r="V7" i="29" s="1"/>
  <c r="Q9" i="29"/>
  <c r="V9" i="29" s="1"/>
  <c r="Q11" i="29"/>
  <c r="V11" i="29" s="1"/>
  <c r="Q13" i="29"/>
  <c r="V13" i="29" s="1"/>
  <c r="Q3" i="29"/>
  <c r="V3" i="29" s="1"/>
  <c r="L3" i="29"/>
  <c r="P3" i="29" s="1"/>
  <c r="W3" i="29" s="1"/>
  <c r="AG3" i="29" s="1"/>
  <c r="L4" i="29"/>
  <c r="P4" i="29" s="1"/>
  <c r="W4" i="29" s="1"/>
  <c r="AG4" i="29" s="1"/>
  <c r="L5" i="29"/>
  <c r="P5" i="29" s="1"/>
  <c r="W5" i="29" s="1"/>
  <c r="AG5" i="29" s="1"/>
  <c r="L6" i="29"/>
  <c r="P6" i="29" s="1"/>
  <c r="W6" i="29" s="1"/>
  <c r="AG6" i="29" s="1"/>
  <c r="L7" i="29"/>
  <c r="P7" i="29" s="1"/>
  <c r="W7" i="29" s="1"/>
  <c r="AG7" i="29" s="1"/>
  <c r="L8" i="29"/>
  <c r="P8" i="29" s="1"/>
  <c r="W8" i="29" s="1"/>
  <c r="AG8" i="29" s="1"/>
  <c r="L9" i="29"/>
  <c r="P9" i="29" s="1"/>
  <c r="W9" i="29" s="1"/>
  <c r="AG9" i="29" s="1"/>
  <c r="L10" i="29"/>
  <c r="P10" i="29" s="1"/>
  <c r="W10" i="29" s="1"/>
  <c r="AG10" i="29" s="1"/>
  <c r="L11" i="29"/>
  <c r="P11" i="29" s="1"/>
  <c r="W11" i="29" s="1"/>
  <c r="AG11" i="29" s="1"/>
  <c r="L12" i="29"/>
  <c r="P12" i="29" s="1"/>
  <c r="W12" i="29" s="1"/>
  <c r="AG12" i="29" s="1"/>
  <c r="L13" i="29"/>
  <c r="P13" i="29" s="1"/>
  <c r="W13" i="29" s="1"/>
  <c r="AG13" i="29" s="1"/>
  <c r="L14" i="29"/>
  <c r="P14" i="29" s="1"/>
  <c r="W14" i="29" s="1"/>
  <c r="AG14" i="29" s="1"/>
  <c r="V38" i="29"/>
  <c r="V44" i="29"/>
  <c r="V56" i="29"/>
  <c r="V83" i="29"/>
  <c r="V86" i="29"/>
  <c r="V103" i="29"/>
  <c r="U125" i="29"/>
  <c r="AB125" i="29" s="1"/>
  <c r="AL125" i="29" s="1"/>
  <c r="U103" i="29"/>
  <c r="AB103" i="29" s="1"/>
  <c r="AL103" i="29" s="1"/>
  <c r="U88" i="29"/>
  <c r="AB88" i="29" s="1"/>
  <c r="AL88" i="29" s="1"/>
  <c r="U86" i="29"/>
  <c r="AB86" i="29" s="1"/>
  <c r="AL86" i="29" s="1"/>
  <c r="U65" i="29"/>
  <c r="AB65" i="29" s="1"/>
  <c r="AL65" i="29" s="1"/>
  <c r="U58" i="29"/>
  <c r="AB58" i="29" s="1"/>
  <c r="AL58" i="29" s="1"/>
  <c r="U46" i="29"/>
  <c r="AB46" i="29" s="1"/>
  <c r="AL46" i="29" s="1"/>
  <c r="U44" i="29"/>
  <c r="AB44" i="29" s="1"/>
  <c r="AL44" i="29" s="1"/>
  <c r="U41" i="29"/>
  <c r="AB41" i="29" s="1"/>
  <c r="AL41" i="29" s="1"/>
  <c r="U38" i="29"/>
  <c r="AB38" i="29" s="1"/>
  <c r="AL38" i="29" s="1"/>
  <c r="U31" i="29"/>
  <c r="AB31" i="29" s="1"/>
  <c r="AL31" i="29" s="1"/>
  <c r="T125" i="29"/>
  <c r="AA125" i="29" s="1"/>
  <c r="AK125" i="29" s="1"/>
  <c r="T103" i="29"/>
  <c r="AA103" i="29" s="1"/>
  <c r="AK103" i="29" s="1"/>
  <c r="T88" i="29"/>
  <c r="AA88" i="29" s="1"/>
  <c r="AK88" i="29" s="1"/>
  <c r="T86" i="29"/>
  <c r="AA86" i="29" s="1"/>
  <c r="AK86" i="29" s="1"/>
  <c r="T65" i="29"/>
  <c r="AA65" i="29" s="1"/>
  <c r="AK65" i="29" s="1"/>
  <c r="T58" i="29"/>
  <c r="AA58" i="29" s="1"/>
  <c r="AK58" i="29" s="1"/>
  <c r="T46" i="29"/>
  <c r="AA46" i="29" s="1"/>
  <c r="AK46" i="29" s="1"/>
  <c r="T44" i="29"/>
  <c r="AA44" i="29" s="1"/>
  <c r="AK44" i="29" s="1"/>
  <c r="T41" i="29"/>
  <c r="AA41" i="29" s="1"/>
  <c r="AK41" i="29" s="1"/>
  <c r="T38" i="29"/>
  <c r="AA38" i="29" s="1"/>
  <c r="AK38" i="29" s="1"/>
  <c r="T31" i="29"/>
  <c r="AA31" i="29" s="1"/>
  <c r="AK31" i="29" s="1"/>
  <c r="T14" i="29"/>
  <c r="AA14" i="29" s="1"/>
  <c r="AK14" i="29" s="1"/>
  <c r="V125" i="29"/>
  <c r="V58" i="29"/>
  <c r="V46" i="29"/>
  <c r="U123" i="29"/>
  <c r="AB123" i="29" s="1"/>
  <c r="AL123" i="29" s="1"/>
  <c r="U118" i="29"/>
  <c r="AB118" i="29" s="1"/>
  <c r="AL118" i="29" s="1"/>
  <c r="U110" i="29"/>
  <c r="AB110" i="29" s="1"/>
  <c r="AL110" i="29" s="1"/>
  <c r="U101" i="29"/>
  <c r="AB101" i="29" s="1"/>
  <c r="AL101" i="29" s="1"/>
  <c r="U97" i="29"/>
  <c r="AB97" i="29" s="1"/>
  <c r="AL97" i="29" s="1"/>
  <c r="U94" i="29"/>
  <c r="AB94" i="29" s="1"/>
  <c r="AL94" i="29" s="1"/>
  <c r="U84" i="29"/>
  <c r="AB84" i="29" s="1"/>
  <c r="AL84" i="29" s="1"/>
  <c r="U83" i="29"/>
  <c r="AB83" i="29" s="1"/>
  <c r="AL83" i="29" s="1"/>
  <c r="U78" i="29"/>
  <c r="AB78" i="29" s="1"/>
  <c r="AL78" i="29" s="1"/>
  <c r="U68" i="29"/>
  <c r="AB68" i="29" s="1"/>
  <c r="AL68" i="29" s="1"/>
  <c r="U64" i="29"/>
  <c r="AB64" i="29" s="1"/>
  <c r="AL64" i="29" s="1"/>
  <c r="U63" i="29"/>
  <c r="AB63" i="29" s="1"/>
  <c r="AL63" i="29" s="1"/>
  <c r="U60" i="29"/>
  <c r="AB60" i="29" s="1"/>
  <c r="AL60" i="29" s="1"/>
  <c r="U59" i="29"/>
  <c r="AB59" i="29" s="1"/>
  <c r="AL59" i="29" s="1"/>
  <c r="U57" i="29"/>
  <c r="AB57" i="29" s="1"/>
  <c r="AL57" i="29" s="1"/>
  <c r="U56" i="29"/>
  <c r="AB56" i="29" s="1"/>
  <c r="AL56" i="29" s="1"/>
  <c r="U55" i="29"/>
  <c r="AB55" i="29" s="1"/>
  <c r="AL55" i="29" s="1"/>
  <c r="U54" i="29"/>
  <c r="AB54" i="29" s="1"/>
  <c r="AL54" i="29" s="1"/>
  <c r="U53" i="29"/>
  <c r="AB53" i="29" s="1"/>
  <c r="AL53" i="29" s="1"/>
  <c r="U45" i="29"/>
  <c r="AB45" i="29" s="1"/>
  <c r="AL45" i="29" s="1"/>
  <c r="U35" i="29"/>
  <c r="AB35" i="29" s="1"/>
  <c r="AL35" i="29" s="1"/>
  <c r="U27" i="29"/>
  <c r="AB27" i="29" s="1"/>
  <c r="AL27" i="29" s="1"/>
  <c r="U26" i="29"/>
  <c r="AB26" i="29" s="1"/>
  <c r="AL26" i="29" s="1"/>
  <c r="U23" i="29"/>
  <c r="AB23" i="29" s="1"/>
  <c r="AL23" i="29" s="1"/>
  <c r="T123" i="29"/>
  <c r="AA123" i="29" s="1"/>
  <c r="AK123" i="29" s="1"/>
  <c r="T118" i="29"/>
  <c r="AA118" i="29" s="1"/>
  <c r="AK118" i="29" s="1"/>
  <c r="T110" i="29"/>
  <c r="AA110" i="29" s="1"/>
  <c r="AK110" i="29" s="1"/>
  <c r="T101" i="29"/>
  <c r="AA101" i="29" s="1"/>
  <c r="AK101" i="29" s="1"/>
  <c r="T97" i="29"/>
  <c r="AA97" i="29" s="1"/>
  <c r="AK97" i="29" s="1"/>
  <c r="T94" i="29"/>
  <c r="AA94" i="29" s="1"/>
  <c r="AK94" i="29" s="1"/>
  <c r="T84" i="29"/>
  <c r="AA84" i="29" s="1"/>
  <c r="AK84" i="29" s="1"/>
  <c r="T83" i="29"/>
  <c r="AA83" i="29" s="1"/>
  <c r="AK83" i="29" s="1"/>
  <c r="T78" i="29"/>
  <c r="AA78" i="29" s="1"/>
  <c r="AK78" i="29" s="1"/>
  <c r="T68" i="29"/>
  <c r="AA68" i="29" s="1"/>
  <c r="AK68" i="29" s="1"/>
  <c r="T64" i="29"/>
  <c r="AA64" i="29" s="1"/>
  <c r="AK64" i="29" s="1"/>
  <c r="T63" i="29"/>
  <c r="AA63" i="29" s="1"/>
  <c r="AK63" i="29" s="1"/>
  <c r="T60" i="29"/>
  <c r="AA60" i="29" s="1"/>
  <c r="AK60" i="29" s="1"/>
  <c r="T59" i="29"/>
  <c r="AA59" i="29" s="1"/>
  <c r="AK59" i="29" s="1"/>
  <c r="T57" i="29"/>
  <c r="AA57" i="29" s="1"/>
  <c r="AK57" i="29" s="1"/>
  <c r="T56" i="29"/>
  <c r="AA56" i="29" s="1"/>
  <c r="AK56" i="29" s="1"/>
  <c r="T55" i="29"/>
  <c r="AA55" i="29" s="1"/>
  <c r="AK55" i="29" s="1"/>
  <c r="T54" i="29"/>
  <c r="AA54" i="29" s="1"/>
  <c r="AK54" i="29" s="1"/>
  <c r="T53" i="29"/>
  <c r="AA53" i="29" s="1"/>
  <c r="AK53" i="29" s="1"/>
  <c r="T45" i="29"/>
  <c r="AA45" i="29" s="1"/>
  <c r="AK45" i="29" s="1"/>
  <c r="T35" i="29"/>
  <c r="AA35" i="29" s="1"/>
  <c r="AK35" i="29" s="1"/>
  <c r="T27" i="29"/>
  <c r="AA27" i="29" s="1"/>
  <c r="AK27" i="29" s="1"/>
  <c r="T26" i="29"/>
  <c r="AA26" i="29" s="1"/>
  <c r="AK26" i="29" s="1"/>
  <c r="T23" i="29"/>
  <c r="AA23" i="29" s="1"/>
  <c r="AK23" i="29" s="1"/>
  <c r="T11" i="29"/>
  <c r="AA11" i="29" s="1"/>
  <c r="AK11" i="29" s="1"/>
  <c r="V101" i="29"/>
  <c r="V97" i="29"/>
  <c r="V78" i="29"/>
  <c r="V60" i="29"/>
  <c r="V57" i="29"/>
  <c r="V54" i="29"/>
  <c r="V35" i="29"/>
  <c r="V26" i="29"/>
  <c r="U102" i="29"/>
  <c r="AB102" i="29" s="1"/>
  <c r="AL102" i="29" s="1"/>
  <c r="U100" i="29"/>
  <c r="AB100" i="29" s="1"/>
  <c r="AL100" i="29" s="1"/>
  <c r="U96" i="29"/>
  <c r="AB96" i="29" s="1"/>
  <c r="AL96" i="29" s="1"/>
  <c r="U95" i="29"/>
  <c r="AB95" i="29" s="1"/>
  <c r="AL95" i="29" s="1"/>
  <c r="U89" i="29"/>
  <c r="AB89" i="29" s="1"/>
  <c r="AL89" i="29" s="1"/>
  <c r="U37" i="29"/>
  <c r="AB37" i="29" s="1"/>
  <c r="AL37" i="29" s="1"/>
  <c r="U34" i="29"/>
  <c r="AB34" i="29" s="1"/>
  <c r="AL34" i="29" s="1"/>
  <c r="T102" i="29"/>
  <c r="AA102" i="29" s="1"/>
  <c r="AK102" i="29" s="1"/>
  <c r="T100" i="29"/>
  <c r="AA100" i="29" s="1"/>
  <c r="AK100" i="29" s="1"/>
  <c r="T96" i="29"/>
  <c r="AA96" i="29" s="1"/>
  <c r="AK96" i="29" s="1"/>
  <c r="T95" i="29"/>
  <c r="AA95" i="29" s="1"/>
  <c r="AK95" i="29" s="1"/>
  <c r="T89" i="29"/>
  <c r="AA89" i="29" s="1"/>
  <c r="AK89" i="29" s="1"/>
  <c r="T37" i="29"/>
  <c r="AA37" i="29" s="1"/>
  <c r="AK37" i="29" s="1"/>
  <c r="T34" i="29"/>
  <c r="AA34" i="29" s="1"/>
  <c r="AK34" i="29" s="1"/>
  <c r="S102" i="29"/>
  <c r="Z102" i="29" s="1"/>
  <c r="AJ102" i="29" s="1"/>
  <c r="S100" i="29"/>
  <c r="Z100" i="29" s="1"/>
  <c r="AJ100" i="29" s="1"/>
  <c r="S96" i="29"/>
  <c r="Z96" i="29" s="1"/>
  <c r="AJ96" i="29" s="1"/>
  <c r="S95" i="29"/>
  <c r="Z95" i="29" s="1"/>
  <c r="AJ95" i="29" s="1"/>
  <c r="S89" i="29"/>
  <c r="Z89" i="29" s="1"/>
  <c r="AJ89" i="29" s="1"/>
  <c r="S37" i="29"/>
  <c r="Z37" i="29" s="1"/>
  <c r="AJ37" i="29" s="1"/>
  <c r="S34" i="29"/>
  <c r="Z34" i="29" s="1"/>
  <c r="AJ34" i="29" s="1"/>
  <c r="T124" i="29"/>
  <c r="AA124" i="29" s="1"/>
  <c r="AK124" i="29" s="1"/>
  <c r="T99" i="29"/>
  <c r="AA99" i="29" s="1"/>
  <c r="AK99" i="29" s="1"/>
  <c r="T85" i="29"/>
  <c r="AA85" i="29" s="1"/>
  <c r="AK85" i="29" s="1"/>
  <c r="V67" i="29"/>
  <c r="T120" i="29"/>
  <c r="AA120" i="29" s="1"/>
  <c r="AK120" i="29" s="1"/>
  <c r="T67" i="29"/>
  <c r="AA67" i="29" s="1"/>
  <c r="AK67" i="29" s="1"/>
  <c r="T52" i="29"/>
  <c r="AA52" i="29" s="1"/>
  <c r="AK52" i="29" s="1"/>
  <c r="T39" i="29"/>
  <c r="AA39" i="29" s="1"/>
  <c r="AK39" i="29" s="1"/>
  <c r="T24" i="29"/>
  <c r="AA24" i="29" s="1"/>
  <c r="AK24" i="29" s="1"/>
  <c r="Z4" i="29"/>
  <c r="AJ4" i="29" s="1"/>
  <c r="Z5" i="29"/>
  <c r="AJ5" i="29" s="1"/>
  <c r="Z6" i="29"/>
  <c r="AJ6" i="29" s="1"/>
  <c r="Z7" i="29"/>
  <c r="AJ7" i="29" s="1"/>
  <c r="Z8" i="29"/>
  <c r="AJ8" i="29" s="1"/>
  <c r="Z9" i="29"/>
  <c r="AJ9" i="29" s="1"/>
  <c r="Z10" i="29"/>
  <c r="AJ10" i="29" s="1"/>
  <c r="Z11" i="29"/>
  <c r="AJ11" i="29" s="1"/>
  <c r="Z12" i="29"/>
  <c r="AJ12" i="29" s="1"/>
  <c r="Z13" i="29"/>
  <c r="AJ13" i="29" s="1"/>
  <c r="Z14" i="29"/>
  <c r="AJ14" i="29" s="1"/>
  <c r="Z15" i="29"/>
  <c r="AJ15" i="29" s="1"/>
  <c r="Z16" i="29"/>
  <c r="AJ16" i="29" s="1"/>
  <c r="Z3" i="29"/>
  <c r="AJ3" i="29" s="1"/>
  <c r="Y16" i="29"/>
  <c r="AI16" i="29" s="1"/>
  <c r="Y15" i="29"/>
  <c r="AI15" i="29" s="1"/>
  <c r="Y14" i="29"/>
  <c r="AI14" i="29" s="1"/>
  <c r="Y13" i="29"/>
  <c r="AI13" i="29" s="1"/>
  <c r="Y12" i="29"/>
  <c r="AI12" i="29" s="1"/>
  <c r="Y11" i="29"/>
  <c r="AI11" i="29" s="1"/>
  <c r="Y10" i="29"/>
  <c r="AI10" i="29" s="1"/>
  <c r="Y9" i="29"/>
  <c r="AI9" i="29" s="1"/>
  <c r="Y8" i="29"/>
  <c r="AI8" i="29" s="1"/>
  <c r="Y7" i="29"/>
  <c r="AI7" i="29" s="1"/>
  <c r="Y6" i="29"/>
  <c r="AI6" i="29" s="1"/>
  <c r="Y5" i="29"/>
  <c r="AI5" i="29" s="1"/>
  <c r="Y4" i="29"/>
  <c r="AI4" i="29" s="1"/>
  <c r="Y3" i="29"/>
  <c r="AI3" i="29" s="1"/>
  <c r="T9" i="29"/>
  <c r="AA9" i="29" s="1"/>
  <c r="AK9" i="29" s="1"/>
  <c r="T10" i="29"/>
  <c r="AA10" i="29" s="1"/>
  <c r="AK10" i="29" s="1"/>
  <c r="T12" i="29"/>
  <c r="AA12" i="29" s="1"/>
  <c r="AK12" i="29" s="1"/>
  <c r="T13" i="29"/>
  <c r="AA13" i="29" s="1"/>
  <c r="AK13" i="29" s="1"/>
  <c r="T15" i="29"/>
  <c r="AA15" i="29" s="1"/>
  <c r="AK15" i="29" s="1"/>
  <c r="T16" i="29"/>
  <c r="AA16" i="29" s="1"/>
  <c r="AK16" i="29" s="1"/>
  <c r="AB15" i="29"/>
  <c r="AL15" i="29" s="1"/>
  <c r="AB16" i="29"/>
  <c r="AL16" i="29" s="1"/>
  <c r="AB10" i="29"/>
  <c r="AL10" i="29" s="1"/>
  <c r="AB12" i="29"/>
  <c r="AL12" i="29" s="1"/>
  <c r="AB13" i="29"/>
  <c r="AL13" i="29" s="1"/>
  <c r="AB14" i="29"/>
  <c r="AL14" i="29" s="1"/>
  <c r="AB8" i="29"/>
  <c r="AL8" i="29" s="1"/>
  <c r="Q8" i="29"/>
  <c r="Q10" i="29"/>
  <c r="V10" i="29" s="1"/>
  <c r="Q12" i="29"/>
  <c r="V12" i="29" s="1"/>
  <c r="Q14" i="29"/>
  <c r="V14" i="29" s="1"/>
  <c r="Q15" i="29"/>
  <c r="V15" i="29" s="1"/>
  <c r="P15" i="29"/>
  <c r="W15" i="29" s="1"/>
  <c r="AG15" i="29" s="1"/>
  <c r="T8" i="29"/>
  <c r="AA8" i="29" s="1"/>
  <c r="AK8" i="29" s="1"/>
  <c r="AB7" i="29"/>
  <c r="AL7" i="29" s="1"/>
  <c r="T7" i="29"/>
  <c r="AA7" i="29" s="1"/>
  <c r="AK7" i="29" s="1"/>
  <c r="AB6" i="29"/>
  <c r="AL6" i="29" s="1"/>
  <c r="T6" i="29"/>
  <c r="AA6" i="29" s="1"/>
  <c r="AK6" i="29" s="1"/>
  <c r="AB5" i="29"/>
  <c r="AL5" i="29" s="1"/>
  <c r="T5" i="29"/>
  <c r="AA5" i="29" s="1"/>
  <c r="AK5" i="29" s="1"/>
  <c r="AB4" i="29"/>
  <c r="AL4" i="29" s="1"/>
  <c r="T4" i="29"/>
  <c r="AA4" i="29" s="1"/>
  <c r="AK4" i="29" s="1"/>
  <c r="Q4" i="29"/>
  <c r="V4" i="29" s="1"/>
  <c r="U3" i="29"/>
  <c r="AB3" i="29" s="1"/>
  <c r="AL3" i="29" s="1"/>
  <c r="T3" i="29"/>
  <c r="AA3" i="29" s="1"/>
  <c r="AK3" i="29" s="1"/>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56" i="27"/>
  <c r="B57" i="27"/>
  <c r="B58" i="27"/>
  <c r="B59" i="27"/>
  <c r="B60" i="27"/>
  <c r="B61" i="27"/>
  <c r="B62"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B97" i="27"/>
  <c r="B98" i="27"/>
  <c r="B99" i="27"/>
  <c r="B100" i="27"/>
  <c r="B101" i="27"/>
  <c r="B102" i="27"/>
  <c r="B103" i="27"/>
  <c r="B104" i="27"/>
  <c r="B105" i="27"/>
  <c r="B106" i="27"/>
  <c r="B107" i="27"/>
  <c r="B108" i="27"/>
  <c r="B109" i="27"/>
  <c r="B110" i="27"/>
  <c r="B111" i="27"/>
  <c r="B112" i="27"/>
  <c r="B113" i="27"/>
  <c r="B114" i="27"/>
  <c r="B115" i="27"/>
  <c r="B116" i="27"/>
  <c r="B117" i="27"/>
  <c r="B2" i="27"/>
  <c r="A2" i="27"/>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R9" i="41" l="1"/>
  <c r="Q9" i="41"/>
  <c r="P9" i="41"/>
  <c r="R6" i="41"/>
  <c r="Q6" i="41"/>
  <c r="P6" i="41"/>
  <c r="R8" i="41"/>
  <c r="Q8" i="41"/>
  <c r="P8" i="41"/>
  <c r="R5" i="41"/>
  <c r="Q5" i="41"/>
  <c r="P5" i="41"/>
  <c r="T3" i="41"/>
  <c r="R7" i="41"/>
  <c r="Q7" i="41"/>
  <c r="P7" i="41"/>
  <c r="R4" i="41"/>
  <c r="Q4" i="41"/>
  <c r="P4" i="41"/>
  <c r="P16" i="36"/>
  <c r="Q16" i="36"/>
  <c r="R16" i="36"/>
  <c r="E8" i="30"/>
  <c r="E57" i="30"/>
  <c r="E19" i="30"/>
  <c r="E55" i="30"/>
  <c r="E23" i="30"/>
  <c r="E85" i="30"/>
  <c r="E63" i="30"/>
  <c r="E24" i="30"/>
  <c r="E61" i="30"/>
  <c r="E54" i="30"/>
  <c r="E81" i="30"/>
  <c r="E4" i="30"/>
  <c r="E92" i="30"/>
  <c r="E69" i="30"/>
  <c r="E48" i="30"/>
  <c r="E79" i="30"/>
  <c r="E10" i="30"/>
  <c r="E30" i="30"/>
  <c r="E80" i="30"/>
  <c r="E45" i="30"/>
  <c r="E91" i="30"/>
  <c r="E37" i="30"/>
  <c r="E50" i="30"/>
  <c r="E16" i="30"/>
  <c r="E76" i="30"/>
  <c r="E66" i="30"/>
  <c r="E9" i="30"/>
  <c r="E35" i="30"/>
  <c r="E86" i="30"/>
  <c r="E82" i="30"/>
  <c r="E17" i="30"/>
  <c r="E43" i="30"/>
  <c r="E62" i="30"/>
  <c r="E40" i="30"/>
  <c r="E25" i="30"/>
  <c r="E89" i="30"/>
  <c r="E51" i="30"/>
  <c r="E36" i="30"/>
  <c r="E21" i="30"/>
  <c r="E77" i="30"/>
  <c r="E12" i="30"/>
  <c r="E87" i="30"/>
  <c r="E26" i="30"/>
  <c r="E38" i="30"/>
  <c r="E88" i="30"/>
  <c r="E27" i="30"/>
  <c r="E31" i="30"/>
  <c r="E73" i="30"/>
  <c r="E34" i="30"/>
  <c r="E59" i="30"/>
  <c r="E47" i="30"/>
  <c r="E32" i="30"/>
  <c r="E90" i="30"/>
  <c r="E6" i="30"/>
  <c r="E70" i="30"/>
  <c r="E56" i="30"/>
  <c r="E33" i="30"/>
  <c r="E67" i="30"/>
  <c r="E44" i="30"/>
  <c r="E7" i="30"/>
  <c r="E93" i="30"/>
  <c r="E20" i="30"/>
  <c r="E95" i="30"/>
  <c r="E58" i="30"/>
  <c r="E68" i="30"/>
  <c r="E14" i="30"/>
  <c r="E78" i="30"/>
  <c r="E64" i="30"/>
  <c r="E41" i="30"/>
  <c r="E75" i="30"/>
  <c r="E52" i="30"/>
  <c r="E5" i="30"/>
  <c r="E28" i="30"/>
  <c r="E18" i="30"/>
  <c r="E74" i="30"/>
  <c r="E65" i="30"/>
  <c r="E53" i="30"/>
  <c r="E46" i="30"/>
  <c r="E84" i="30"/>
  <c r="F32" i="30"/>
  <c r="E118" i="30"/>
  <c r="E100" i="30"/>
  <c r="E121" i="30"/>
  <c r="E119" i="30"/>
  <c r="E120" i="30"/>
  <c r="E112" i="30"/>
  <c r="E104" i="30"/>
  <c r="E96" i="30"/>
  <c r="E110" i="30"/>
  <c r="E115" i="30"/>
  <c r="E113" i="30"/>
  <c r="E111" i="30"/>
  <c r="E102" i="30"/>
  <c r="E107" i="30"/>
  <c r="E105" i="30"/>
  <c r="E103" i="30"/>
  <c r="E122" i="30"/>
  <c r="E101" i="30"/>
  <c r="E106" i="30"/>
  <c r="E98" i="30"/>
  <c r="E117" i="30"/>
  <c r="E99" i="30"/>
  <c r="E97" i="30"/>
  <c r="E109" i="30"/>
  <c r="E114" i="30"/>
  <c r="E116" i="30"/>
  <c r="E108" i="30"/>
  <c r="E22" i="30"/>
  <c r="E94" i="30"/>
  <c r="E72" i="30"/>
  <c r="E49" i="30"/>
  <c r="E29" i="30"/>
  <c r="E11" i="30"/>
  <c r="E83" i="30"/>
  <c r="E60" i="30"/>
  <c r="E13" i="30"/>
  <c r="E39" i="30"/>
  <c r="E71" i="30"/>
  <c r="E15" i="30"/>
  <c r="E42" i="30"/>
  <c r="E3" i="30"/>
  <c r="T10" i="36"/>
  <c r="R14" i="36"/>
  <c r="R18" i="36"/>
  <c r="R13" i="36"/>
  <c r="Q13" i="36"/>
  <c r="P13" i="36"/>
  <c r="R6" i="36"/>
  <c r="Q6" i="36"/>
  <c r="P6" i="36"/>
  <c r="N30" i="30"/>
  <c r="N8" i="30"/>
  <c r="N80" i="30"/>
  <c r="N57" i="30"/>
  <c r="N45" i="30"/>
  <c r="N19" i="30"/>
  <c r="N91" i="30"/>
  <c r="N68" i="30"/>
  <c r="N37" i="30"/>
  <c r="N55" i="30"/>
  <c r="N23" i="30"/>
  <c r="N50" i="30"/>
  <c r="N38" i="30"/>
  <c r="N16" i="30"/>
  <c r="N88" i="30"/>
  <c r="N65" i="30"/>
  <c r="N85" i="30"/>
  <c r="N27" i="30"/>
  <c r="N76" i="30"/>
  <c r="N53" i="30"/>
  <c r="N63" i="30"/>
  <c r="N31" i="30"/>
  <c r="N66" i="30"/>
  <c r="N3" i="30"/>
  <c r="N46" i="30"/>
  <c r="N24" i="30"/>
  <c r="N9" i="30"/>
  <c r="N73" i="30"/>
  <c r="N34" i="30"/>
  <c r="N35" i="30"/>
  <c r="N84" i="30"/>
  <c r="N61" i="30"/>
  <c r="N59" i="30"/>
  <c r="N86" i="30"/>
  <c r="N47" i="30"/>
  <c r="N82" i="30"/>
  <c r="N54" i="30"/>
  <c r="N32" i="30"/>
  <c r="N17" i="30"/>
  <c r="N81" i="30"/>
  <c r="N90" i="30"/>
  <c r="N43" i="30"/>
  <c r="N4" i="30"/>
  <c r="N92" i="30"/>
  <c r="N69" i="30"/>
  <c r="N48" i="30"/>
  <c r="N79" i="30"/>
  <c r="N10" i="30"/>
  <c r="N62" i="30"/>
  <c r="N40" i="30"/>
  <c r="N25" i="30"/>
  <c r="N89" i="30"/>
  <c r="N51" i="30"/>
  <c r="N36" i="30"/>
  <c r="N21" i="30"/>
  <c r="N77" i="30"/>
  <c r="N12" i="30"/>
  <c r="N87" i="30"/>
  <c r="N26" i="30"/>
  <c r="N6" i="30"/>
  <c r="N70" i="30"/>
  <c r="N56" i="30"/>
  <c r="N33" i="30"/>
  <c r="N67" i="30"/>
  <c r="N44" i="30"/>
  <c r="N7" i="30"/>
  <c r="N93" i="30"/>
  <c r="N20" i="30"/>
  <c r="N95" i="30"/>
  <c r="N58" i="30"/>
  <c r="N14" i="30"/>
  <c r="N78" i="30"/>
  <c r="N64" i="30"/>
  <c r="N41" i="30"/>
  <c r="N75" i="30"/>
  <c r="N52" i="30"/>
  <c r="N5" i="30"/>
  <c r="N28" i="30"/>
  <c r="N18" i="30"/>
  <c r="N74" i="30"/>
  <c r="N109" i="30"/>
  <c r="N108" i="30"/>
  <c r="N106" i="30"/>
  <c r="N101" i="30"/>
  <c r="N100" i="30"/>
  <c r="N120" i="30"/>
  <c r="N98" i="30"/>
  <c r="N117" i="30"/>
  <c r="N96" i="30"/>
  <c r="N116" i="30"/>
  <c r="N115" i="30"/>
  <c r="N113" i="30"/>
  <c r="N112" i="30"/>
  <c r="N107" i="30"/>
  <c r="N105" i="30"/>
  <c r="N104" i="30"/>
  <c r="N118" i="30"/>
  <c r="N99" i="30"/>
  <c r="N97" i="30"/>
  <c r="N110" i="30"/>
  <c r="N122" i="30"/>
  <c r="N102" i="30"/>
  <c r="N114" i="30"/>
  <c r="N121" i="30"/>
  <c r="N119" i="30"/>
  <c r="N111" i="30"/>
  <c r="N103" i="30"/>
  <c r="N22" i="30"/>
  <c r="N94" i="30"/>
  <c r="N72" i="30"/>
  <c r="N49" i="30"/>
  <c r="N29" i="30"/>
  <c r="N11" i="30"/>
  <c r="N83" i="30"/>
  <c r="N60" i="30"/>
  <c r="N13" i="30"/>
  <c r="N39" i="30"/>
  <c r="N71" i="30"/>
  <c r="N15" i="30"/>
  <c r="N42" i="30"/>
  <c r="AB65" i="30"/>
  <c r="Z65" i="30"/>
  <c r="AB28" i="30"/>
  <c r="Z28" i="30"/>
  <c r="AB92" i="30"/>
  <c r="Z92" i="30"/>
  <c r="AB31" i="30"/>
  <c r="Z31" i="30"/>
  <c r="AB95" i="30"/>
  <c r="Z95" i="30"/>
  <c r="AB69" i="30"/>
  <c r="Z69" i="30"/>
  <c r="AB67" i="30"/>
  <c r="Z67" i="30"/>
  <c r="AB14" i="30"/>
  <c r="Z14" i="30"/>
  <c r="AB78" i="30"/>
  <c r="Z78" i="30"/>
  <c r="AB70" i="30"/>
  <c r="Z70" i="30"/>
  <c r="AB9" i="30"/>
  <c r="Z9" i="30"/>
  <c r="AB73" i="30"/>
  <c r="Z73" i="30"/>
  <c r="AB36" i="30"/>
  <c r="Z36" i="30"/>
  <c r="AB39" i="30"/>
  <c r="Z39" i="30"/>
  <c r="AB13" i="30"/>
  <c r="Z13" i="30"/>
  <c r="AB11" i="30"/>
  <c r="Z11" i="30"/>
  <c r="AB75" i="30"/>
  <c r="Z75" i="30"/>
  <c r="AB86" i="30"/>
  <c r="Z86" i="30"/>
  <c r="AB20" i="30"/>
  <c r="Z20" i="30"/>
  <c r="AB84" i="30"/>
  <c r="Z84" i="30"/>
  <c r="AB87" i="30"/>
  <c r="Z87" i="30"/>
  <c r="AB17" i="30"/>
  <c r="Z17" i="30"/>
  <c r="AB44" i="30"/>
  <c r="Z44" i="30"/>
  <c r="AB47" i="30"/>
  <c r="Z47" i="30"/>
  <c r="AB85" i="30"/>
  <c r="Z85" i="30"/>
  <c r="AB40" i="30"/>
  <c r="Z40" i="30"/>
  <c r="AB19" i="30"/>
  <c r="Z19" i="30"/>
  <c r="AB83" i="30"/>
  <c r="Z83" i="30"/>
  <c r="AB30" i="30"/>
  <c r="Z30" i="30"/>
  <c r="AB94" i="30"/>
  <c r="Z94" i="30"/>
  <c r="AB57" i="30"/>
  <c r="Z57" i="30"/>
  <c r="AB25" i="30"/>
  <c r="Z25" i="30"/>
  <c r="AB89" i="30"/>
  <c r="Z89" i="30"/>
  <c r="AB52" i="30"/>
  <c r="Z52" i="30"/>
  <c r="AB55" i="30"/>
  <c r="Z55" i="30"/>
  <c r="AB74" i="30"/>
  <c r="Z74" i="30"/>
  <c r="AB93" i="30"/>
  <c r="Z93" i="30"/>
  <c r="AB48" i="30"/>
  <c r="Z48" i="30"/>
  <c r="AB27" i="30"/>
  <c r="Z27" i="30"/>
  <c r="AB91" i="30"/>
  <c r="Z91" i="30"/>
  <c r="AB38" i="30"/>
  <c r="Z38" i="30"/>
  <c r="AB33" i="30"/>
  <c r="Z33" i="30"/>
  <c r="AB60" i="30"/>
  <c r="Z60" i="30"/>
  <c r="AB63" i="30"/>
  <c r="Z63" i="30"/>
  <c r="AB18" i="30"/>
  <c r="Z18" i="30"/>
  <c r="AB37" i="30"/>
  <c r="Z37" i="30"/>
  <c r="AB23" i="30"/>
  <c r="Z23" i="30"/>
  <c r="AB41" i="30"/>
  <c r="Z41" i="30"/>
  <c r="AB68" i="30"/>
  <c r="Z68" i="30"/>
  <c r="AB7" i="30"/>
  <c r="Z7" i="30"/>
  <c r="AB71" i="30"/>
  <c r="Z71" i="30"/>
  <c r="AB90" i="30"/>
  <c r="Z90" i="30"/>
  <c r="AB64" i="30"/>
  <c r="Z64" i="30"/>
  <c r="AB43" i="30"/>
  <c r="Z43" i="30"/>
  <c r="AB54" i="30"/>
  <c r="Z54" i="30"/>
  <c r="AB16" i="30"/>
  <c r="Z16" i="30"/>
  <c r="AB12" i="30"/>
  <c r="Z12" i="30"/>
  <c r="AB76" i="30"/>
  <c r="Z76" i="30"/>
  <c r="AB15" i="30"/>
  <c r="Z15" i="30"/>
  <c r="AB79" i="30"/>
  <c r="Z79" i="30"/>
  <c r="AB34" i="30"/>
  <c r="Z34" i="30"/>
  <c r="AB72" i="30"/>
  <c r="Z72" i="30"/>
  <c r="AB62" i="30"/>
  <c r="Z62" i="30"/>
  <c r="K11" i="30"/>
  <c r="K19" i="30"/>
  <c r="K27" i="30"/>
  <c r="K35" i="30"/>
  <c r="K43" i="30"/>
  <c r="K51" i="30"/>
  <c r="K59" i="30"/>
  <c r="K67" i="30"/>
  <c r="K75" i="30"/>
  <c r="K83" i="30"/>
  <c r="K91" i="30"/>
  <c r="K99" i="30"/>
  <c r="K107" i="30"/>
  <c r="K115" i="30"/>
  <c r="K34" i="30"/>
  <c r="K4" i="30"/>
  <c r="K12" i="30"/>
  <c r="K20" i="30"/>
  <c r="K28" i="30"/>
  <c r="K36" i="30"/>
  <c r="K44" i="30"/>
  <c r="K52" i="30"/>
  <c r="K60" i="30"/>
  <c r="K68" i="30"/>
  <c r="K76" i="30"/>
  <c r="K84" i="30"/>
  <c r="K92" i="30"/>
  <c r="K100" i="30"/>
  <c r="K108" i="30"/>
  <c r="K116" i="30"/>
  <c r="K42" i="30"/>
  <c r="K5" i="30"/>
  <c r="K13" i="30"/>
  <c r="K21" i="30"/>
  <c r="K29" i="30"/>
  <c r="K37" i="30"/>
  <c r="K45" i="30"/>
  <c r="K53" i="30"/>
  <c r="K61" i="30"/>
  <c r="K69" i="30"/>
  <c r="K77" i="30"/>
  <c r="K85" i="30"/>
  <c r="K93" i="30"/>
  <c r="K101" i="30"/>
  <c r="K109" i="30"/>
  <c r="K117" i="30"/>
  <c r="K3" i="30"/>
  <c r="K50" i="30"/>
  <c r="K6" i="30"/>
  <c r="K14" i="30"/>
  <c r="K22" i="30"/>
  <c r="K30" i="30"/>
  <c r="K38" i="30"/>
  <c r="K46" i="30"/>
  <c r="K54" i="30"/>
  <c r="K62" i="30"/>
  <c r="K70" i="30"/>
  <c r="K78" i="30"/>
  <c r="K86" i="30"/>
  <c r="K94" i="30"/>
  <c r="K102" i="30"/>
  <c r="K110" i="30"/>
  <c r="K118" i="30"/>
  <c r="K26" i="30"/>
  <c r="K7" i="30"/>
  <c r="K15" i="30"/>
  <c r="K23" i="30"/>
  <c r="K31" i="30"/>
  <c r="K39" i="30"/>
  <c r="K47" i="30"/>
  <c r="K55" i="30"/>
  <c r="K63" i="30"/>
  <c r="K71" i="30"/>
  <c r="K79" i="30"/>
  <c r="K87" i="30"/>
  <c r="K95" i="30"/>
  <c r="K103" i="30"/>
  <c r="K111" i="30"/>
  <c r="K119" i="30"/>
  <c r="K8" i="30"/>
  <c r="K16" i="30"/>
  <c r="K24" i="30"/>
  <c r="K32" i="30"/>
  <c r="K40" i="30"/>
  <c r="K48" i="30"/>
  <c r="K56" i="30"/>
  <c r="K64" i="30"/>
  <c r="K72" i="30"/>
  <c r="K80" i="30"/>
  <c r="K88" i="30"/>
  <c r="K96" i="30"/>
  <c r="K104" i="30"/>
  <c r="K112" i="30"/>
  <c r="K120" i="30"/>
  <c r="K18" i="30"/>
  <c r="K58" i="30"/>
  <c r="K74" i="30"/>
  <c r="K90" i="30"/>
  <c r="K114" i="30"/>
  <c r="K9" i="30"/>
  <c r="K17" i="30"/>
  <c r="K25" i="30"/>
  <c r="K33" i="30"/>
  <c r="K41" i="30"/>
  <c r="K49" i="30"/>
  <c r="K57" i="30"/>
  <c r="K65" i="30"/>
  <c r="K73" i="30"/>
  <c r="K81" i="30"/>
  <c r="K89" i="30"/>
  <c r="K97" i="30"/>
  <c r="K105" i="30"/>
  <c r="K113" i="30"/>
  <c r="K121" i="30"/>
  <c r="K10" i="30"/>
  <c r="K66" i="30"/>
  <c r="K82" i="30"/>
  <c r="K98" i="30"/>
  <c r="K106" i="30"/>
  <c r="K122" i="30"/>
  <c r="I117" i="30"/>
  <c r="I113" i="30"/>
  <c r="I101" i="30"/>
  <c r="I97" i="30"/>
  <c r="I100" i="30"/>
  <c r="G115" i="30"/>
  <c r="I98" i="30"/>
  <c r="I120" i="30"/>
  <c r="I104" i="30"/>
  <c r="G119" i="30"/>
  <c r="G103" i="30"/>
  <c r="F115" i="30"/>
  <c r="O5" i="41" s="1"/>
  <c r="G113" i="30"/>
  <c r="F122" i="30"/>
  <c r="G120" i="30"/>
  <c r="G104" i="30"/>
  <c r="F119" i="30"/>
  <c r="F103" i="30"/>
  <c r="I110" i="30"/>
  <c r="G110" i="30"/>
  <c r="G117" i="30"/>
  <c r="F102" i="30"/>
  <c r="I111" i="30"/>
  <c r="G100" i="30"/>
  <c r="F113" i="30"/>
  <c r="G97" i="30"/>
  <c r="I99" i="30"/>
  <c r="G98" i="30"/>
  <c r="F120" i="30"/>
  <c r="F104" i="30"/>
  <c r="F99" i="30"/>
  <c r="F96" i="30"/>
  <c r="I109" i="30"/>
  <c r="G107" i="30"/>
  <c r="F97" i="30"/>
  <c r="I115" i="30"/>
  <c r="I106" i="30"/>
  <c r="I114" i="30"/>
  <c r="F110" i="30"/>
  <c r="G101" i="30"/>
  <c r="G122" i="30"/>
  <c r="I103" i="30"/>
  <c r="I105" i="30"/>
  <c r="I119" i="30"/>
  <c r="I116" i="30"/>
  <c r="F100" i="30"/>
  <c r="F107" i="30"/>
  <c r="G106" i="30"/>
  <c r="G114" i="30"/>
  <c r="I112" i="30"/>
  <c r="I96" i="30"/>
  <c r="G111" i="30"/>
  <c r="F117" i="30"/>
  <c r="F101" i="30"/>
  <c r="G116" i="30"/>
  <c r="I108" i="30"/>
  <c r="G121" i="30"/>
  <c r="G105" i="30"/>
  <c r="F98" i="30"/>
  <c r="G112" i="30"/>
  <c r="F111" i="30"/>
  <c r="I118" i="30"/>
  <c r="I102" i="30"/>
  <c r="F109" i="30"/>
  <c r="F116" i="30"/>
  <c r="G108" i="30"/>
  <c r="G99" i="30"/>
  <c r="F121" i="30"/>
  <c r="F105" i="30"/>
  <c r="I122" i="30"/>
  <c r="F106" i="30"/>
  <c r="F114" i="30"/>
  <c r="F112" i="30"/>
  <c r="G96" i="30"/>
  <c r="O96" i="30" s="1"/>
  <c r="G118" i="30"/>
  <c r="G102" i="30"/>
  <c r="G109" i="30"/>
  <c r="I107" i="30"/>
  <c r="F108" i="30"/>
  <c r="F118" i="30"/>
  <c r="I121" i="30"/>
  <c r="F27" i="30"/>
  <c r="I27" i="30"/>
  <c r="G27" i="30"/>
  <c r="O27" i="30" s="1"/>
  <c r="C27" i="30"/>
  <c r="I46" i="30"/>
  <c r="G46" i="30"/>
  <c r="O46" i="30" s="1"/>
  <c r="F46" i="30"/>
  <c r="C46" i="30"/>
  <c r="F9" i="30"/>
  <c r="I9" i="30"/>
  <c r="G9" i="30"/>
  <c r="O9" i="30" s="1"/>
  <c r="C9" i="30"/>
  <c r="F35" i="30"/>
  <c r="I35" i="30"/>
  <c r="G35" i="30"/>
  <c r="O35" i="30" s="1"/>
  <c r="C35" i="30"/>
  <c r="I84" i="30"/>
  <c r="G84" i="30"/>
  <c r="F84" i="30"/>
  <c r="C84" i="30"/>
  <c r="F59" i="30"/>
  <c r="I59" i="30"/>
  <c r="G59" i="30"/>
  <c r="O59" i="30" s="1"/>
  <c r="C59" i="30"/>
  <c r="F65" i="30"/>
  <c r="I65" i="30"/>
  <c r="G65" i="30"/>
  <c r="O65" i="30" s="1"/>
  <c r="C65" i="30"/>
  <c r="F63" i="30"/>
  <c r="I63" i="30"/>
  <c r="G63" i="30"/>
  <c r="O63" i="30" s="1"/>
  <c r="C63" i="30"/>
  <c r="I24" i="30"/>
  <c r="G24" i="30"/>
  <c r="O24" i="30" s="1"/>
  <c r="F24" i="30"/>
  <c r="C24" i="30"/>
  <c r="G73" i="30"/>
  <c r="O73" i="30" s="1"/>
  <c r="F73" i="30"/>
  <c r="I73" i="30"/>
  <c r="C73" i="30"/>
  <c r="I34" i="30"/>
  <c r="G34" i="30"/>
  <c r="O34" i="30" s="1"/>
  <c r="F34" i="30"/>
  <c r="C34" i="30"/>
  <c r="F61" i="30"/>
  <c r="I61" i="30"/>
  <c r="G61" i="30"/>
  <c r="O61" i="30" s="1"/>
  <c r="C61" i="30"/>
  <c r="I86" i="30"/>
  <c r="G86" i="30"/>
  <c r="F86" i="30"/>
  <c r="C86" i="30"/>
  <c r="F47" i="30"/>
  <c r="I47" i="30"/>
  <c r="G47" i="30"/>
  <c r="O47" i="30" s="1"/>
  <c r="C47" i="30"/>
  <c r="I82" i="30"/>
  <c r="G82" i="30"/>
  <c r="O82" i="30" s="1"/>
  <c r="F82" i="30"/>
  <c r="C82" i="30"/>
  <c r="I54" i="30"/>
  <c r="G54" i="30"/>
  <c r="O54" i="30" s="1"/>
  <c r="F54" i="30"/>
  <c r="C54" i="30"/>
  <c r="I32" i="30"/>
  <c r="G32" i="30"/>
  <c r="O32" i="30" s="1"/>
  <c r="C32" i="30"/>
  <c r="F17" i="30"/>
  <c r="I17" i="30"/>
  <c r="G17" i="30"/>
  <c r="O17" i="30" s="1"/>
  <c r="C17" i="30"/>
  <c r="G81" i="30"/>
  <c r="O81" i="30" s="1"/>
  <c r="F81" i="30"/>
  <c r="I81" i="30"/>
  <c r="C81" i="30"/>
  <c r="I90" i="30"/>
  <c r="G90" i="30"/>
  <c r="O90" i="30" s="1"/>
  <c r="F90" i="30"/>
  <c r="C90" i="30"/>
  <c r="F43" i="30"/>
  <c r="I43" i="30"/>
  <c r="G43" i="30"/>
  <c r="O43" i="30" s="1"/>
  <c r="C43" i="30"/>
  <c r="I4" i="30"/>
  <c r="G4" i="30"/>
  <c r="O4" i="30" s="1"/>
  <c r="F4" i="30"/>
  <c r="I92" i="30"/>
  <c r="G92" i="30"/>
  <c r="F92" i="30"/>
  <c r="C92" i="30"/>
  <c r="F69" i="30"/>
  <c r="C69" i="30"/>
  <c r="I69" i="30"/>
  <c r="G69" i="30"/>
  <c r="I48" i="30"/>
  <c r="G48" i="30"/>
  <c r="O48" i="30" s="1"/>
  <c r="C48" i="30"/>
  <c r="F48" i="30"/>
  <c r="G79" i="30"/>
  <c r="O79" i="30" s="1"/>
  <c r="F79" i="30"/>
  <c r="C79" i="30"/>
  <c r="I79" i="30"/>
  <c r="I10" i="30"/>
  <c r="G10" i="30"/>
  <c r="O10" i="30" s="1"/>
  <c r="F10" i="30"/>
  <c r="C10" i="30"/>
  <c r="I38" i="30"/>
  <c r="G38" i="30"/>
  <c r="O38" i="30" s="1"/>
  <c r="F38" i="30"/>
  <c r="C38" i="30"/>
  <c r="I76" i="30"/>
  <c r="G76" i="30"/>
  <c r="O76" i="30" s="1"/>
  <c r="F76" i="30"/>
  <c r="C76" i="30"/>
  <c r="F25" i="30"/>
  <c r="I25" i="30"/>
  <c r="G25" i="30"/>
  <c r="O25" i="30" s="1"/>
  <c r="C25" i="30"/>
  <c r="I36" i="30"/>
  <c r="G36" i="30"/>
  <c r="O36" i="30" s="1"/>
  <c r="F36" i="30"/>
  <c r="C36" i="30"/>
  <c r="I26" i="30"/>
  <c r="G26" i="30"/>
  <c r="O26" i="30" s="1"/>
  <c r="F26" i="30"/>
  <c r="C26" i="30"/>
  <c r="I56" i="30"/>
  <c r="G56" i="30"/>
  <c r="O56" i="30" s="1"/>
  <c r="F56" i="30"/>
  <c r="C56" i="30"/>
  <c r="F67" i="30"/>
  <c r="I67" i="30"/>
  <c r="G67" i="30"/>
  <c r="O67" i="30" s="1"/>
  <c r="C67" i="30"/>
  <c r="I44" i="30"/>
  <c r="G44" i="30"/>
  <c r="O44" i="30" s="1"/>
  <c r="F44" i="30"/>
  <c r="C44" i="30"/>
  <c r="F7" i="30"/>
  <c r="I7" i="30"/>
  <c r="G7" i="30"/>
  <c r="O7" i="30" s="1"/>
  <c r="G93" i="30"/>
  <c r="O93" i="30" s="1"/>
  <c r="F93" i="30"/>
  <c r="C93" i="30"/>
  <c r="I93" i="30"/>
  <c r="I20" i="30"/>
  <c r="G20" i="30"/>
  <c r="O20" i="30" s="1"/>
  <c r="F20" i="30"/>
  <c r="C20" i="30"/>
  <c r="G95" i="30"/>
  <c r="F95" i="30"/>
  <c r="I95" i="30"/>
  <c r="C95" i="30"/>
  <c r="I58" i="30"/>
  <c r="G58" i="30"/>
  <c r="O58" i="30" s="1"/>
  <c r="F58" i="30"/>
  <c r="C58" i="30"/>
  <c r="I88" i="30"/>
  <c r="G88" i="30"/>
  <c r="O88" i="30" s="1"/>
  <c r="F88" i="30"/>
  <c r="C88" i="30"/>
  <c r="G89" i="30"/>
  <c r="O89" i="30" s="1"/>
  <c r="F89" i="30"/>
  <c r="I89" i="30"/>
  <c r="C89" i="30"/>
  <c r="F21" i="30"/>
  <c r="I21" i="30"/>
  <c r="G21" i="30"/>
  <c r="O21" i="30" s="1"/>
  <c r="C21" i="30"/>
  <c r="I12" i="30"/>
  <c r="G12" i="30"/>
  <c r="O12" i="30" s="1"/>
  <c r="F12" i="30"/>
  <c r="C12" i="30"/>
  <c r="G87" i="30"/>
  <c r="O87" i="30" s="1"/>
  <c r="F87" i="30"/>
  <c r="I87" i="30"/>
  <c r="C87" i="30"/>
  <c r="F33" i="30"/>
  <c r="I33" i="30"/>
  <c r="G33" i="30"/>
  <c r="O33" i="30" s="1"/>
  <c r="C33" i="30"/>
  <c r="I14" i="30"/>
  <c r="G14" i="30"/>
  <c r="O14" i="30" s="1"/>
  <c r="F14" i="30"/>
  <c r="C14" i="30"/>
  <c r="I78" i="30"/>
  <c r="G78" i="30"/>
  <c r="O78" i="30" s="1"/>
  <c r="F78" i="30"/>
  <c r="C78" i="30"/>
  <c r="I64" i="30"/>
  <c r="G64" i="30"/>
  <c r="O64" i="30" s="1"/>
  <c r="C64" i="30"/>
  <c r="F64" i="30"/>
  <c r="F41" i="30"/>
  <c r="G41" i="30"/>
  <c r="O41" i="30" s="1"/>
  <c r="I41" i="30"/>
  <c r="C41" i="30"/>
  <c r="G75" i="30"/>
  <c r="O75" i="30" s="1"/>
  <c r="F75" i="30"/>
  <c r="I75" i="30"/>
  <c r="C75" i="30"/>
  <c r="I52" i="30"/>
  <c r="G52" i="30"/>
  <c r="O52" i="30" s="1"/>
  <c r="F52" i="30"/>
  <c r="C52" i="30"/>
  <c r="F5" i="30"/>
  <c r="I5" i="30"/>
  <c r="G5" i="30"/>
  <c r="O5" i="30" s="1"/>
  <c r="I28" i="30"/>
  <c r="G28" i="30"/>
  <c r="O28" i="30" s="1"/>
  <c r="F28" i="30"/>
  <c r="C28" i="30"/>
  <c r="I18" i="30"/>
  <c r="G18" i="30"/>
  <c r="O18" i="30" s="1"/>
  <c r="F18" i="30"/>
  <c r="C18" i="30"/>
  <c r="I74" i="30"/>
  <c r="G74" i="30"/>
  <c r="O74" i="30" s="1"/>
  <c r="F74" i="30"/>
  <c r="C74" i="30"/>
  <c r="F3" i="30"/>
  <c r="J3" i="30"/>
  <c r="X3" i="30" s="1"/>
  <c r="I3" i="30"/>
  <c r="G3" i="30"/>
  <c r="O3" i="30" s="1"/>
  <c r="I40" i="30"/>
  <c r="G40" i="30"/>
  <c r="O40" i="30" s="1"/>
  <c r="C40" i="30"/>
  <c r="F40" i="30"/>
  <c r="F51" i="30"/>
  <c r="I51" i="30"/>
  <c r="G51" i="30"/>
  <c r="O51" i="30" s="1"/>
  <c r="C51" i="30"/>
  <c r="I6" i="30"/>
  <c r="G6" i="30"/>
  <c r="O6" i="30" s="1"/>
  <c r="F6" i="30"/>
  <c r="I22" i="30"/>
  <c r="G22" i="30"/>
  <c r="O22" i="30" s="1"/>
  <c r="F22" i="30"/>
  <c r="C22" i="30"/>
  <c r="I94" i="30"/>
  <c r="G94" i="30"/>
  <c r="O94" i="30" s="1"/>
  <c r="F94" i="30"/>
  <c r="C94" i="30"/>
  <c r="I72" i="30"/>
  <c r="G72" i="30"/>
  <c r="O72" i="30" s="1"/>
  <c r="F72" i="30"/>
  <c r="C72" i="30"/>
  <c r="F49" i="30"/>
  <c r="I49" i="30"/>
  <c r="G49" i="30"/>
  <c r="O49" i="30" s="1"/>
  <c r="C49" i="30"/>
  <c r="F29" i="30"/>
  <c r="I29" i="30"/>
  <c r="G29" i="30"/>
  <c r="O29" i="30" s="1"/>
  <c r="C29" i="30"/>
  <c r="F11" i="30"/>
  <c r="I11" i="30"/>
  <c r="G11" i="30"/>
  <c r="O11" i="30" s="1"/>
  <c r="C11" i="30"/>
  <c r="G83" i="30"/>
  <c r="O83" i="30" s="1"/>
  <c r="F83" i="30"/>
  <c r="C83" i="30"/>
  <c r="I83" i="30"/>
  <c r="I60" i="30"/>
  <c r="G60" i="30"/>
  <c r="O60" i="30" s="1"/>
  <c r="F60" i="30"/>
  <c r="C60" i="30"/>
  <c r="F13" i="30"/>
  <c r="I13" i="30"/>
  <c r="G13" i="30"/>
  <c r="O13" i="30" s="1"/>
  <c r="C13" i="30"/>
  <c r="F39" i="30"/>
  <c r="I39" i="30"/>
  <c r="G39" i="30"/>
  <c r="O39" i="30" s="1"/>
  <c r="C39" i="30"/>
  <c r="G71" i="30"/>
  <c r="O71" i="30" s="1"/>
  <c r="F71" i="30"/>
  <c r="I71" i="30"/>
  <c r="C71" i="30"/>
  <c r="F15" i="30"/>
  <c r="I15" i="30"/>
  <c r="G15" i="30"/>
  <c r="O15" i="30" s="1"/>
  <c r="C15" i="30"/>
  <c r="I42" i="30"/>
  <c r="G42" i="30"/>
  <c r="O42" i="30" s="1"/>
  <c r="F42" i="30"/>
  <c r="C42" i="30"/>
  <c r="F53" i="30"/>
  <c r="I53" i="30"/>
  <c r="G53" i="30"/>
  <c r="O53" i="30" s="1"/>
  <c r="C53" i="30"/>
  <c r="I62" i="30"/>
  <c r="G62" i="30"/>
  <c r="O62" i="30" s="1"/>
  <c r="F62" i="30"/>
  <c r="C62" i="30"/>
  <c r="G77" i="30"/>
  <c r="O77" i="30" s="1"/>
  <c r="F77" i="30"/>
  <c r="C77" i="30"/>
  <c r="I77" i="30"/>
  <c r="I70" i="30"/>
  <c r="G70" i="30"/>
  <c r="O70" i="30" s="1"/>
  <c r="F70" i="30"/>
  <c r="C70" i="30"/>
  <c r="I30" i="30"/>
  <c r="G30" i="30"/>
  <c r="O30" i="30" s="1"/>
  <c r="F30" i="30"/>
  <c r="C30" i="30"/>
  <c r="I8" i="30"/>
  <c r="G8" i="30"/>
  <c r="O8" i="30" s="1"/>
  <c r="F8" i="30"/>
  <c r="C8" i="30"/>
  <c r="I80" i="30"/>
  <c r="G80" i="30"/>
  <c r="O80" i="30" s="1"/>
  <c r="F80" i="30"/>
  <c r="C80" i="30"/>
  <c r="F57" i="30"/>
  <c r="G57" i="30"/>
  <c r="O57" i="30" s="1"/>
  <c r="I57" i="30"/>
  <c r="C57" i="30"/>
  <c r="F45" i="30"/>
  <c r="I45" i="30"/>
  <c r="G45" i="30"/>
  <c r="O45" i="30" s="1"/>
  <c r="C45" i="30"/>
  <c r="F19" i="30"/>
  <c r="I19" i="30"/>
  <c r="G19" i="30"/>
  <c r="O19" i="30" s="1"/>
  <c r="C19" i="30"/>
  <c r="G91" i="30"/>
  <c r="O91" i="30" s="1"/>
  <c r="F91" i="30"/>
  <c r="I91" i="30"/>
  <c r="C91" i="30"/>
  <c r="I68" i="30"/>
  <c r="G68" i="30"/>
  <c r="O68" i="30" s="1"/>
  <c r="F68" i="30"/>
  <c r="C68" i="30"/>
  <c r="F37" i="30"/>
  <c r="I37" i="30"/>
  <c r="G37" i="30"/>
  <c r="O37" i="30" s="1"/>
  <c r="C37" i="30"/>
  <c r="F55" i="30"/>
  <c r="I55" i="30"/>
  <c r="G55" i="30"/>
  <c r="O55" i="30" s="1"/>
  <c r="C55" i="30"/>
  <c r="F23" i="30"/>
  <c r="I23" i="30"/>
  <c r="G23" i="30"/>
  <c r="O23" i="30" s="1"/>
  <c r="C23" i="30"/>
  <c r="I50" i="30"/>
  <c r="G50" i="30"/>
  <c r="O50" i="30" s="1"/>
  <c r="F50" i="30"/>
  <c r="C50" i="30"/>
  <c r="I16" i="30"/>
  <c r="G16" i="30"/>
  <c r="O16" i="30" s="1"/>
  <c r="C16" i="30"/>
  <c r="F16" i="30"/>
  <c r="G85" i="30"/>
  <c r="O85" i="30" s="1"/>
  <c r="F85" i="30"/>
  <c r="I85" i="30"/>
  <c r="C85" i="30"/>
  <c r="F31" i="30"/>
  <c r="I31" i="30"/>
  <c r="G31" i="30"/>
  <c r="O31" i="30" s="1"/>
  <c r="C31" i="30"/>
  <c r="I66" i="30"/>
  <c r="G66" i="30"/>
  <c r="O66" i="30" s="1"/>
  <c r="F66" i="30"/>
  <c r="C66" i="30"/>
  <c r="H30" i="30"/>
  <c r="W30" i="30" s="1"/>
  <c r="J30" i="30"/>
  <c r="X30" i="30" s="1"/>
  <c r="AF30" i="30" s="1"/>
  <c r="J90" i="30"/>
  <c r="X90" i="30" s="1"/>
  <c r="AF90" i="30" s="1"/>
  <c r="H90" i="30"/>
  <c r="W90" i="30" s="1"/>
  <c r="H65" i="30"/>
  <c r="W65" i="30" s="1"/>
  <c r="J65" i="30"/>
  <c r="X65" i="30" s="1"/>
  <c r="AF65" i="30" s="1"/>
  <c r="H60" i="30"/>
  <c r="W60" i="30" s="1"/>
  <c r="J60" i="30"/>
  <c r="X60" i="30" s="1"/>
  <c r="AF60" i="30" s="1"/>
  <c r="H7" i="30"/>
  <c r="W7" i="30" s="1"/>
  <c r="J7" i="30"/>
  <c r="X7" i="30" s="1"/>
  <c r="AF7" i="30" s="1"/>
  <c r="C7" i="30"/>
  <c r="J28" i="30"/>
  <c r="X28" i="30" s="1"/>
  <c r="AF28" i="30" s="1"/>
  <c r="H28" i="30"/>
  <c r="W28" i="30" s="1"/>
  <c r="J26" i="30"/>
  <c r="H26" i="30"/>
  <c r="W26" i="30" s="1"/>
  <c r="J70" i="30"/>
  <c r="X70" i="30" s="1"/>
  <c r="AF70" i="30" s="1"/>
  <c r="H70" i="30"/>
  <c r="W70" i="30" s="1"/>
  <c r="J75" i="30"/>
  <c r="X75" i="30" s="1"/>
  <c r="AF75" i="30" s="1"/>
  <c r="H75" i="30"/>
  <c r="W75" i="30" s="1"/>
  <c r="H4" i="30"/>
  <c r="W4" i="30" s="1"/>
  <c r="J4" i="30"/>
  <c r="X4" i="30" s="1"/>
  <c r="AF4" i="30" s="1"/>
  <c r="C4" i="30"/>
  <c r="J53" i="30"/>
  <c r="X53" i="30" s="1"/>
  <c r="AF53" i="30" s="1"/>
  <c r="H53" i="30"/>
  <c r="W53" i="30" s="1"/>
  <c r="H86" i="30"/>
  <c r="W86" i="30" s="1"/>
  <c r="J86" i="30"/>
  <c r="X86" i="30" s="1"/>
  <c r="AF86" i="30" s="1"/>
  <c r="H14" i="30"/>
  <c r="W14" i="30" s="1"/>
  <c r="J14" i="30"/>
  <c r="X14" i="30" s="1"/>
  <c r="AF14" i="30" s="1"/>
  <c r="H78" i="30"/>
  <c r="W78" i="30" s="1"/>
  <c r="J78" i="30"/>
  <c r="X78" i="30" s="1"/>
  <c r="AF78" i="30" s="1"/>
  <c r="H41" i="30"/>
  <c r="W41" i="30" s="1"/>
  <c r="J41" i="30"/>
  <c r="X41" i="30" s="1"/>
  <c r="AF41" i="30" s="1"/>
  <c r="H83" i="30"/>
  <c r="W83" i="30" s="1"/>
  <c r="J83" i="30"/>
  <c r="X83" i="30" s="1"/>
  <c r="AF83" i="30" s="1"/>
  <c r="J48" i="30"/>
  <c r="X48" i="30" s="1"/>
  <c r="AF48" i="30" s="1"/>
  <c r="H48" i="30"/>
  <c r="W48" i="30" s="1"/>
  <c r="H22" i="30"/>
  <c r="W22" i="30" s="1"/>
  <c r="J22" i="30"/>
  <c r="X22" i="30" s="1"/>
  <c r="AF22" i="30" s="1"/>
  <c r="J94" i="30"/>
  <c r="X94" i="30" s="1"/>
  <c r="AF94" i="30" s="1"/>
  <c r="H94" i="30"/>
  <c r="W94" i="30" s="1"/>
  <c r="J40" i="30"/>
  <c r="X40" i="30" s="1"/>
  <c r="AF40" i="30" s="1"/>
  <c r="H40" i="30"/>
  <c r="W40" i="30" s="1"/>
  <c r="J49" i="30"/>
  <c r="X49" i="30" s="1"/>
  <c r="AF49" i="30" s="1"/>
  <c r="H49" i="30"/>
  <c r="W49" i="30" s="1"/>
  <c r="J34" i="30"/>
  <c r="X34" i="30" s="1"/>
  <c r="AF34" i="30" s="1"/>
  <c r="H34" i="30"/>
  <c r="W34" i="30" s="1"/>
  <c r="H19" i="30"/>
  <c r="W19" i="30" s="1"/>
  <c r="J19" i="30"/>
  <c r="X19" i="30" s="1"/>
  <c r="AF19" i="30" s="1"/>
  <c r="H91" i="30"/>
  <c r="W91" i="30" s="1"/>
  <c r="J91" i="30"/>
  <c r="X91" i="30" s="1"/>
  <c r="AF91" i="30" s="1"/>
  <c r="H44" i="30"/>
  <c r="W44" i="30" s="1"/>
  <c r="J44" i="30"/>
  <c r="X44" i="30" s="1"/>
  <c r="AF44" i="30" s="1"/>
  <c r="H69" i="30"/>
  <c r="W69" i="30" s="1"/>
  <c r="J69" i="30"/>
  <c r="X69" i="30" s="1"/>
  <c r="AF69" i="30" s="1"/>
  <c r="R10" i="36" s="1"/>
  <c r="H39" i="30"/>
  <c r="W39" i="30" s="1"/>
  <c r="J39" i="30"/>
  <c r="X39" i="30" s="1"/>
  <c r="AF39" i="30" s="1"/>
  <c r="J12" i="30"/>
  <c r="X12" i="30" s="1"/>
  <c r="AF12" i="30" s="1"/>
  <c r="H12" i="30"/>
  <c r="W12" i="30" s="1"/>
  <c r="H47" i="30"/>
  <c r="W47" i="30" s="1"/>
  <c r="J47" i="30"/>
  <c r="J82" i="30"/>
  <c r="X82" i="30" s="1"/>
  <c r="AF82" i="30" s="1"/>
  <c r="AP82" i="30" s="1"/>
  <c r="H82" i="30"/>
  <c r="W82" i="30" s="1"/>
  <c r="H52" i="30"/>
  <c r="W52" i="30" s="1"/>
  <c r="J52" i="30"/>
  <c r="X52" i="30" s="1"/>
  <c r="AF52" i="30" s="1"/>
  <c r="J21" i="30"/>
  <c r="X21" i="30" s="1"/>
  <c r="AF21" i="30" s="1"/>
  <c r="H21" i="30"/>
  <c r="W21" i="30" s="1"/>
  <c r="H77" i="30"/>
  <c r="W77" i="30" s="1"/>
  <c r="J77" i="30"/>
  <c r="X77" i="30" s="1"/>
  <c r="AF77" i="30" s="1"/>
  <c r="J20" i="30"/>
  <c r="X20" i="30" s="1"/>
  <c r="AF20" i="30" s="1"/>
  <c r="H20" i="30"/>
  <c r="W20" i="30" s="1"/>
  <c r="H79" i="30"/>
  <c r="W79" i="30" s="1"/>
  <c r="J79" i="30"/>
  <c r="J10" i="30"/>
  <c r="H10" i="30"/>
  <c r="W10" i="30" s="1"/>
  <c r="H55" i="30"/>
  <c r="W55" i="30" s="1"/>
  <c r="J55" i="30"/>
  <c r="X55" i="30" s="1"/>
  <c r="AF55" i="30" s="1"/>
  <c r="J58" i="30"/>
  <c r="H58" i="30"/>
  <c r="W58" i="30" s="1"/>
  <c r="J73" i="30"/>
  <c r="X73" i="30" s="1"/>
  <c r="AF73" i="30" s="1"/>
  <c r="H73" i="30"/>
  <c r="W73" i="30" s="1"/>
  <c r="H5" i="30"/>
  <c r="W5" i="30" s="1"/>
  <c r="C5" i="30"/>
  <c r="J5" i="30"/>
  <c r="X5" i="30" s="1"/>
  <c r="AF5" i="30" s="1"/>
  <c r="J17" i="30"/>
  <c r="X17" i="30" s="1"/>
  <c r="AF17" i="30" s="1"/>
  <c r="H17" i="30"/>
  <c r="W17" i="30" s="1"/>
  <c r="H45" i="30"/>
  <c r="W45" i="30" s="1"/>
  <c r="J45" i="30"/>
  <c r="X45" i="30" s="1"/>
  <c r="AF45" i="30" s="1"/>
  <c r="H51" i="30"/>
  <c r="W51" i="30" s="1"/>
  <c r="J51" i="30"/>
  <c r="X51" i="30" s="1"/>
  <c r="AF51" i="30" s="1"/>
  <c r="J76" i="30"/>
  <c r="X76" i="30" s="1"/>
  <c r="AF76" i="30" s="1"/>
  <c r="H76" i="30"/>
  <c r="W76" i="30" s="1"/>
  <c r="H63" i="30"/>
  <c r="W63" i="30" s="1"/>
  <c r="J63" i="30"/>
  <c r="X63" i="30" s="1"/>
  <c r="AF63" i="30" s="1"/>
  <c r="J18" i="30"/>
  <c r="H18" i="30"/>
  <c r="W18" i="30" s="1"/>
  <c r="J74" i="30"/>
  <c r="X74" i="30" s="1"/>
  <c r="AF74" i="30" s="1"/>
  <c r="AP74" i="30" s="1"/>
  <c r="H74" i="30"/>
  <c r="W74" i="30" s="1"/>
  <c r="H56" i="30"/>
  <c r="W56" i="30" s="1"/>
  <c r="J56" i="30"/>
  <c r="X56" i="30" s="1"/>
  <c r="AF56" i="30" s="1"/>
  <c r="H27" i="30"/>
  <c r="W27" i="30" s="1"/>
  <c r="J27" i="30"/>
  <c r="X27" i="30" s="1"/>
  <c r="AF27" i="30" s="1"/>
  <c r="J38" i="30"/>
  <c r="X38" i="30" s="1"/>
  <c r="AF38" i="30" s="1"/>
  <c r="H38" i="30"/>
  <c r="W38" i="30" s="1"/>
  <c r="J64" i="30"/>
  <c r="X64" i="30" s="1"/>
  <c r="AF64" i="30" s="1"/>
  <c r="H64" i="30"/>
  <c r="W64" i="30" s="1"/>
  <c r="J93" i="30"/>
  <c r="X93" i="30" s="1"/>
  <c r="AF93" i="30" s="1"/>
  <c r="H93" i="30"/>
  <c r="W93" i="30" s="1"/>
  <c r="C3" i="30"/>
  <c r="H3" i="30"/>
  <c r="W3" i="30" s="1"/>
  <c r="M3" i="30"/>
  <c r="AH3" i="30" s="1"/>
  <c r="AR3" i="30" s="1"/>
  <c r="J46" i="30"/>
  <c r="X46" i="30" s="1"/>
  <c r="AF46" i="30" s="1"/>
  <c r="H46" i="30"/>
  <c r="W46" i="30" s="1"/>
  <c r="H72" i="30"/>
  <c r="W72" i="30" s="1"/>
  <c r="J72" i="30"/>
  <c r="X72" i="30" s="1"/>
  <c r="AF72" i="30" s="1"/>
  <c r="J9" i="30"/>
  <c r="X9" i="30" s="1"/>
  <c r="AF9" i="30" s="1"/>
  <c r="H9" i="30"/>
  <c r="W9" i="30" s="1"/>
  <c r="J29" i="30"/>
  <c r="X29" i="30" s="1"/>
  <c r="AF29" i="30" s="1"/>
  <c r="H29" i="30"/>
  <c r="W29" i="30" s="1"/>
  <c r="H43" i="30"/>
  <c r="W43" i="30" s="1"/>
  <c r="J43" i="30"/>
  <c r="X43" i="30" s="1"/>
  <c r="AF43" i="30" s="1"/>
  <c r="H68" i="30"/>
  <c r="W68" i="30" s="1"/>
  <c r="J68" i="30"/>
  <c r="X68" i="30" s="1"/>
  <c r="AF68" i="30" s="1"/>
  <c r="H71" i="30"/>
  <c r="W71" i="30" s="1"/>
  <c r="J71" i="30"/>
  <c r="X71" i="30" s="1"/>
  <c r="AF71" i="30" s="1"/>
  <c r="H95" i="30"/>
  <c r="W95" i="30" s="1"/>
  <c r="J95" i="30"/>
  <c r="H54" i="30"/>
  <c r="W54" i="30" s="1"/>
  <c r="J54" i="30"/>
  <c r="X54" i="30" s="1"/>
  <c r="AF54" i="30" s="1"/>
  <c r="J8" i="30"/>
  <c r="X8" i="30" s="1"/>
  <c r="AF8" i="30" s="1"/>
  <c r="H8" i="30"/>
  <c r="W8" i="30" s="1"/>
  <c r="H80" i="30"/>
  <c r="W80" i="30" s="1"/>
  <c r="J80" i="30"/>
  <c r="X80" i="30" s="1"/>
  <c r="AF80" i="30" s="1"/>
  <c r="J81" i="30"/>
  <c r="X81" i="30" s="1"/>
  <c r="AF81" i="30" s="1"/>
  <c r="H81" i="30"/>
  <c r="W81" i="30" s="1"/>
  <c r="H13" i="30"/>
  <c r="W13" i="30" s="1"/>
  <c r="J13" i="30"/>
  <c r="X13" i="30" s="1"/>
  <c r="AF13" i="30" s="1"/>
  <c r="H62" i="30"/>
  <c r="W62" i="30" s="1"/>
  <c r="J62" i="30"/>
  <c r="X62" i="30" s="1"/>
  <c r="AF62" i="30" s="1"/>
  <c r="H16" i="30"/>
  <c r="W16" i="30" s="1"/>
  <c r="J16" i="30"/>
  <c r="X16" i="30" s="1"/>
  <c r="AF16" i="30" s="1"/>
  <c r="H88" i="30"/>
  <c r="W88" i="30" s="1"/>
  <c r="J88" i="30"/>
  <c r="X88" i="30" s="1"/>
  <c r="AF88" i="30" s="1"/>
  <c r="H25" i="30"/>
  <c r="W25" i="30" s="1"/>
  <c r="J25" i="30"/>
  <c r="X25" i="30" s="1"/>
  <c r="AF25" i="30" s="1"/>
  <c r="H89" i="30"/>
  <c r="W89" i="30" s="1"/>
  <c r="J89" i="30"/>
  <c r="X89" i="30" s="1"/>
  <c r="AF89" i="30" s="1"/>
  <c r="J85" i="30"/>
  <c r="X85" i="30" s="1"/>
  <c r="AF85" i="30" s="1"/>
  <c r="H85" i="30"/>
  <c r="W85" i="30" s="1"/>
  <c r="H67" i="30"/>
  <c r="W67" i="30" s="1"/>
  <c r="J67" i="30"/>
  <c r="X67" i="30" s="1"/>
  <c r="AF67" i="30" s="1"/>
  <c r="J84" i="30"/>
  <c r="X84" i="30" s="1"/>
  <c r="AF84" i="30" s="1"/>
  <c r="H84" i="30"/>
  <c r="W84" i="30" s="1"/>
  <c r="J37" i="30"/>
  <c r="X37" i="30" s="1"/>
  <c r="AF37" i="30" s="1"/>
  <c r="H37" i="30"/>
  <c r="W37" i="30" s="1"/>
  <c r="H59" i="30"/>
  <c r="W59" i="30" s="1"/>
  <c r="J59" i="30"/>
  <c r="X59" i="30" s="1"/>
  <c r="AF59" i="30" s="1"/>
  <c r="H15" i="30"/>
  <c r="W15" i="30" s="1"/>
  <c r="J15" i="30"/>
  <c r="J42" i="30"/>
  <c r="X42" i="30" s="1"/>
  <c r="AF42" i="30" s="1"/>
  <c r="H42" i="30"/>
  <c r="W42" i="30" s="1"/>
  <c r="H87" i="30"/>
  <c r="W87" i="30" s="1"/>
  <c r="J87" i="30"/>
  <c r="H23" i="30"/>
  <c r="W23" i="30" s="1"/>
  <c r="J23" i="30"/>
  <c r="J50" i="30"/>
  <c r="H50" i="30"/>
  <c r="W50" i="30" s="1"/>
  <c r="J57" i="30"/>
  <c r="X57" i="30" s="1"/>
  <c r="AF57" i="30" s="1"/>
  <c r="H57" i="30"/>
  <c r="W57" i="30" s="1"/>
  <c r="H35" i="30"/>
  <c r="W35" i="30" s="1"/>
  <c r="J35" i="30"/>
  <c r="X35" i="30" s="1"/>
  <c r="AF35" i="30" s="1"/>
  <c r="H6" i="30"/>
  <c r="W6" i="30" s="1"/>
  <c r="C6" i="30"/>
  <c r="J6" i="30"/>
  <c r="X6" i="30" s="1"/>
  <c r="AF6" i="30" s="1"/>
  <c r="H24" i="30"/>
  <c r="W24" i="30" s="1"/>
  <c r="J24" i="30"/>
  <c r="X24" i="30" s="1"/>
  <c r="AF24" i="30" s="1"/>
  <c r="H33" i="30"/>
  <c r="W33" i="30" s="1"/>
  <c r="J33" i="30"/>
  <c r="X33" i="30" s="1"/>
  <c r="AF33" i="30" s="1"/>
  <c r="J92" i="30"/>
  <c r="X92" i="30" s="1"/>
  <c r="AF92" i="30" s="1"/>
  <c r="H92" i="30"/>
  <c r="W92" i="30" s="1"/>
  <c r="H32" i="30"/>
  <c r="W32" i="30" s="1"/>
  <c r="J32" i="30"/>
  <c r="X32" i="30" s="1"/>
  <c r="AF32" i="30" s="1"/>
  <c r="H11" i="30"/>
  <c r="W11" i="30" s="1"/>
  <c r="J11" i="30"/>
  <c r="X11" i="30" s="1"/>
  <c r="AF11" i="30" s="1"/>
  <c r="H36" i="30"/>
  <c r="W36" i="30" s="1"/>
  <c r="J36" i="30"/>
  <c r="X36" i="30" s="1"/>
  <c r="AF36" i="30" s="1"/>
  <c r="H61" i="30"/>
  <c r="W61" i="30" s="1"/>
  <c r="J61" i="30"/>
  <c r="X61" i="30" s="1"/>
  <c r="AF61" i="30" s="1"/>
  <c r="H31" i="30"/>
  <c r="W31" i="30" s="1"/>
  <c r="J31" i="30"/>
  <c r="J66" i="30"/>
  <c r="X66" i="30" s="1"/>
  <c r="AF66" i="30" s="1"/>
  <c r="H66" i="30"/>
  <c r="W66" i="30" s="1"/>
  <c r="AD80" i="30"/>
  <c r="AB80" i="30"/>
  <c r="AD58" i="30"/>
  <c r="AB58" i="30"/>
  <c r="AD45" i="30"/>
  <c r="AB45" i="30"/>
  <c r="AD24" i="30"/>
  <c r="AB24" i="30"/>
  <c r="AD88" i="30"/>
  <c r="AB88" i="30"/>
  <c r="AD35" i="30"/>
  <c r="AB35" i="30"/>
  <c r="AD46" i="30"/>
  <c r="AB46" i="30"/>
  <c r="AD66" i="30"/>
  <c r="AB66" i="30"/>
  <c r="AD53" i="30"/>
  <c r="AB53" i="30"/>
  <c r="AD32" i="30"/>
  <c r="AB32" i="30"/>
  <c r="AD10" i="30"/>
  <c r="AB10" i="30"/>
  <c r="AD61" i="30"/>
  <c r="AB61" i="30"/>
  <c r="AD51" i="30"/>
  <c r="AB51" i="30"/>
  <c r="AD29" i="30"/>
  <c r="AB29" i="30"/>
  <c r="AD82" i="30"/>
  <c r="AB82" i="30"/>
  <c r="AD59" i="30"/>
  <c r="AB59" i="30"/>
  <c r="AD6" i="30"/>
  <c r="AB6" i="30"/>
  <c r="AD42" i="30"/>
  <c r="AB42" i="30"/>
  <c r="AD50" i="30"/>
  <c r="AB50" i="30"/>
  <c r="AD49" i="30"/>
  <c r="AB49" i="30"/>
  <c r="AD81" i="30"/>
  <c r="AB81" i="30"/>
  <c r="AD26" i="30"/>
  <c r="AB26" i="30"/>
  <c r="AD77" i="30"/>
  <c r="AB77" i="30"/>
  <c r="AD56" i="30"/>
  <c r="AB56" i="30"/>
  <c r="AD8" i="30"/>
  <c r="AB8" i="30"/>
  <c r="AD21" i="30"/>
  <c r="AB21" i="30"/>
  <c r="AD22" i="30"/>
  <c r="AB22" i="30"/>
  <c r="U56" i="30"/>
  <c r="AC56" i="30" s="1"/>
  <c r="AM56" i="30" s="1"/>
  <c r="U3" i="30"/>
  <c r="AC3" i="30" s="1"/>
  <c r="AM3" i="30" s="1"/>
  <c r="U95" i="30"/>
  <c r="AC95" i="30" s="1"/>
  <c r="AM95" i="30" s="1"/>
  <c r="U12" i="30"/>
  <c r="AC12" i="30" s="1"/>
  <c r="AM12" i="30" s="1"/>
  <c r="U93" i="30"/>
  <c r="AC93" i="30" s="1"/>
  <c r="AM93" i="30" s="1"/>
  <c r="U50" i="30"/>
  <c r="AC50" i="30" s="1"/>
  <c r="AM50" i="30" s="1"/>
  <c r="U53" i="30"/>
  <c r="AC53" i="30" s="1"/>
  <c r="AM53" i="30" s="1"/>
  <c r="U61" i="30"/>
  <c r="AC61" i="30" s="1"/>
  <c r="AM61" i="30" s="1"/>
  <c r="U37" i="30"/>
  <c r="AC37" i="30" s="1"/>
  <c r="AM37" i="30" s="1"/>
  <c r="U20" i="30"/>
  <c r="AC20" i="30" s="1"/>
  <c r="AM20" i="30" s="1"/>
  <c r="U31" i="30"/>
  <c r="AC31" i="30" s="1"/>
  <c r="AM31" i="30" s="1"/>
  <c r="U10" i="30"/>
  <c r="AC10" i="30" s="1"/>
  <c r="AM10" i="30" s="1"/>
  <c r="U18" i="30"/>
  <c r="AC18" i="30" s="1"/>
  <c r="AM18" i="30" s="1"/>
  <c r="U48" i="30"/>
  <c r="AC48" i="30" s="1"/>
  <c r="AM48" i="30" s="1"/>
  <c r="U87" i="30"/>
  <c r="AC87" i="30" s="1"/>
  <c r="AM87" i="30" s="1"/>
  <c r="U28" i="30"/>
  <c r="AC28" i="30" s="1"/>
  <c r="AM28" i="30" s="1"/>
  <c r="U71" i="30"/>
  <c r="AC71" i="30" s="1"/>
  <c r="AM71" i="30" s="1"/>
  <c r="U69" i="30"/>
  <c r="AC69" i="30" s="1"/>
  <c r="AM69" i="30" s="1"/>
  <c r="U42" i="30"/>
  <c r="AC42" i="30" s="1"/>
  <c r="AM42" i="30" s="1"/>
  <c r="U23" i="30"/>
  <c r="AC23" i="30" s="1"/>
  <c r="AM23" i="30" s="1"/>
  <c r="U26" i="30"/>
  <c r="AC26" i="30" s="1"/>
  <c r="AM26" i="30" s="1"/>
  <c r="U79" i="30"/>
  <c r="AC79" i="30" s="1"/>
  <c r="AM79" i="30" s="1"/>
  <c r="U47" i="30"/>
  <c r="AC47" i="30" s="1"/>
  <c r="AM47" i="30" s="1"/>
  <c r="U15" i="30"/>
  <c r="AC15" i="30" s="1"/>
  <c r="AM15" i="30" s="1"/>
  <c r="AC86" i="30"/>
  <c r="AM86" i="30" s="1"/>
  <c r="AD37" i="30"/>
  <c r="AD34" i="30"/>
  <c r="AD83" i="30"/>
  <c r="AD36" i="30"/>
  <c r="AD14" i="30"/>
  <c r="AD79" i="30"/>
  <c r="AD13" i="30"/>
  <c r="AD73" i="30"/>
  <c r="AD19" i="30"/>
  <c r="AD44" i="30"/>
  <c r="AG41" i="30"/>
  <c r="AQ41" i="30" s="1"/>
  <c r="AD69" i="30"/>
  <c r="AD40" i="30"/>
  <c r="AD87" i="30"/>
  <c r="AD74" i="30"/>
  <c r="AD18" i="30"/>
  <c r="AD70" i="30"/>
  <c r="AD43" i="30"/>
  <c r="AG43" i="30"/>
  <c r="AQ43" i="30" s="1"/>
  <c r="AD52" i="30"/>
  <c r="AG40" i="30"/>
  <c r="AQ40" i="30" s="1"/>
  <c r="AD85" i="30"/>
  <c r="AD48" i="30"/>
  <c r="AD31" i="30"/>
  <c r="AD11" i="30"/>
  <c r="AD17" i="30"/>
  <c r="AD78" i="30"/>
  <c r="AD9" i="30"/>
  <c r="AD64" i="30"/>
  <c r="AD39" i="30"/>
  <c r="AD92" i="30"/>
  <c r="AD27" i="30"/>
  <c r="AD65" i="30"/>
  <c r="AD25" i="30"/>
  <c r="AD86" i="30"/>
  <c r="AD68" i="30"/>
  <c r="AD67" i="30"/>
  <c r="AG38" i="30"/>
  <c r="AQ38" i="30" s="1"/>
  <c r="AD72" i="30"/>
  <c r="AD47" i="30"/>
  <c r="AD38" i="30"/>
  <c r="AD33" i="30"/>
  <c r="AD94" i="30"/>
  <c r="AD12" i="30"/>
  <c r="AD76" i="30"/>
  <c r="AD75" i="30"/>
  <c r="AD93" i="30"/>
  <c r="AD55" i="30"/>
  <c r="AG51" i="30"/>
  <c r="AQ51" i="30" s="1"/>
  <c r="AD28" i="30"/>
  <c r="AD7" i="30"/>
  <c r="AG13" i="30"/>
  <c r="AQ13" i="30" s="1"/>
  <c r="AD54" i="30"/>
  <c r="AG54" i="30"/>
  <c r="AQ54" i="30" s="1"/>
  <c r="AD16" i="30"/>
  <c r="AD41" i="30"/>
  <c r="AD30" i="30"/>
  <c r="AD20" i="30"/>
  <c r="AD84" i="30"/>
  <c r="AD91" i="30"/>
  <c r="AD63" i="30"/>
  <c r="X8" i="29"/>
  <c r="AH8" i="29" s="1"/>
  <c r="V8" i="29"/>
  <c r="AB9" i="29"/>
  <c r="AL9" i="29" s="1"/>
  <c r="AB11" i="29"/>
  <c r="AL11" i="29" s="1"/>
  <c r="X13" i="29"/>
  <c r="AH13" i="29" s="1"/>
  <c r="X5" i="29"/>
  <c r="AH5" i="29" s="1"/>
  <c r="X6" i="29"/>
  <c r="AH6" i="29" s="1"/>
  <c r="X14" i="29"/>
  <c r="AH14" i="29" s="1"/>
  <c r="X7" i="29"/>
  <c r="AH7" i="29" s="1"/>
  <c r="X15" i="29"/>
  <c r="AH15" i="29" s="1"/>
  <c r="X16" i="29"/>
  <c r="AH16" i="29" s="1"/>
  <c r="X9" i="29"/>
  <c r="AH9" i="29" s="1"/>
  <c r="X10" i="29"/>
  <c r="AH10" i="29" s="1"/>
  <c r="X3" i="29"/>
  <c r="AH3" i="29" s="1"/>
  <c r="X11" i="29"/>
  <c r="AH11" i="29" s="1"/>
  <c r="X4" i="29"/>
  <c r="AH4" i="29" s="1"/>
  <c r="X12" i="29"/>
  <c r="AH12" i="29" s="1"/>
  <c r="O8" i="41" l="1"/>
  <c r="O9" i="41"/>
  <c r="O10" i="36"/>
  <c r="O3" i="41"/>
  <c r="O16" i="36"/>
  <c r="O6" i="41"/>
  <c r="O7" i="41"/>
  <c r="O6" i="36"/>
  <c r="O4" i="41"/>
  <c r="O13" i="36"/>
  <c r="Q18" i="36"/>
  <c r="Q14" i="36"/>
  <c r="O18" i="36"/>
  <c r="O14" i="36"/>
  <c r="O8" i="36"/>
  <c r="Q8" i="36"/>
  <c r="M22" i="30"/>
  <c r="AH22" i="30" s="1"/>
  <c r="AR22" i="30" s="1"/>
  <c r="M92" i="30"/>
  <c r="AH92" i="30" s="1"/>
  <c r="AR92" i="30" s="1"/>
  <c r="O92" i="30"/>
  <c r="M102" i="30"/>
  <c r="AH102" i="30" s="1"/>
  <c r="AR102" i="30" s="1"/>
  <c r="O102" i="30"/>
  <c r="M108" i="30"/>
  <c r="AH108" i="30" s="1"/>
  <c r="AR108" i="30" s="1"/>
  <c r="O108" i="30"/>
  <c r="M119" i="30"/>
  <c r="AH119" i="30" s="1"/>
  <c r="AR119" i="30" s="1"/>
  <c r="O119" i="30"/>
  <c r="AN75" i="30"/>
  <c r="AI75" i="30"/>
  <c r="AN39" i="30"/>
  <c r="AI39" i="30"/>
  <c r="AN85" i="30"/>
  <c r="AI85" i="30"/>
  <c r="AN87" i="30"/>
  <c r="AI87" i="30"/>
  <c r="AN79" i="30"/>
  <c r="AI79" i="30"/>
  <c r="X15" i="30"/>
  <c r="AF15" i="30" s="1"/>
  <c r="AP15" i="30" s="1"/>
  <c r="X95" i="30"/>
  <c r="AF95" i="30" s="1"/>
  <c r="AP95" i="30" s="1"/>
  <c r="X18" i="30"/>
  <c r="AF18" i="30" s="1"/>
  <c r="AP18" i="30" s="1"/>
  <c r="M118" i="30"/>
  <c r="AH118" i="30" s="1"/>
  <c r="AR118" i="30" s="1"/>
  <c r="O118" i="30"/>
  <c r="M112" i="30"/>
  <c r="AH112" i="30" s="1"/>
  <c r="S4" i="41" s="1"/>
  <c r="O112" i="30"/>
  <c r="M116" i="30"/>
  <c r="AH116" i="30" s="1"/>
  <c r="AR116" i="30" s="1"/>
  <c r="O116" i="30"/>
  <c r="M114" i="30"/>
  <c r="AH114" i="30" s="1"/>
  <c r="AR114" i="30" s="1"/>
  <c r="O114" i="30"/>
  <c r="AN12" i="30"/>
  <c r="AI12" i="30"/>
  <c r="X87" i="30"/>
  <c r="AF87" i="30" s="1"/>
  <c r="AP87" i="30" s="1"/>
  <c r="X10" i="30"/>
  <c r="AF10" i="30" s="1"/>
  <c r="AP10" i="30" s="1"/>
  <c r="M97" i="30"/>
  <c r="AH97" i="30" s="1"/>
  <c r="O97" i="30"/>
  <c r="M117" i="30"/>
  <c r="AH117" i="30" s="1"/>
  <c r="AR117" i="30" s="1"/>
  <c r="O117" i="30"/>
  <c r="M113" i="30"/>
  <c r="AH113" i="30" s="1"/>
  <c r="AR113" i="30" s="1"/>
  <c r="O113" i="30"/>
  <c r="AN56" i="30"/>
  <c r="AI56" i="30"/>
  <c r="AN66" i="30"/>
  <c r="AI66" i="30"/>
  <c r="AN9" i="30"/>
  <c r="AI9" i="30"/>
  <c r="X58" i="30"/>
  <c r="AF58" i="30" s="1"/>
  <c r="AP58" i="30" s="1"/>
  <c r="AN84" i="30"/>
  <c r="AI84" i="30"/>
  <c r="AN86" i="30"/>
  <c r="AI86" i="30"/>
  <c r="AN78" i="30"/>
  <c r="AI78" i="30"/>
  <c r="AN83" i="30"/>
  <c r="AI83" i="30"/>
  <c r="AN22" i="30"/>
  <c r="AI22" i="30"/>
  <c r="AN82" i="30"/>
  <c r="AI82" i="30"/>
  <c r="X79" i="30"/>
  <c r="AF79" i="30" s="1"/>
  <c r="AP79" i="30" s="1"/>
  <c r="X47" i="30"/>
  <c r="AF47" i="30" s="1"/>
  <c r="AP47" i="30" s="1"/>
  <c r="M106" i="30"/>
  <c r="AH106" i="30" s="1"/>
  <c r="AR106" i="30" s="1"/>
  <c r="O106" i="30"/>
  <c r="AN7" i="30"/>
  <c r="AI7" i="30"/>
  <c r="AN77" i="30"/>
  <c r="AI77" i="30"/>
  <c r="AN50" i="30"/>
  <c r="AI50" i="30"/>
  <c r="AN10" i="30"/>
  <c r="AI10" i="30"/>
  <c r="AN46" i="30"/>
  <c r="AI46" i="30"/>
  <c r="AN45" i="30"/>
  <c r="AI45" i="30"/>
  <c r="AN20" i="30"/>
  <c r="AI20" i="30"/>
  <c r="AN28" i="30"/>
  <c r="AI28" i="30"/>
  <c r="AN33" i="30"/>
  <c r="AI33" i="30"/>
  <c r="AN25" i="30"/>
  <c r="AI25" i="30"/>
  <c r="AN17" i="30"/>
  <c r="AI17" i="30"/>
  <c r="AN43" i="30"/>
  <c r="AI43" i="30"/>
  <c r="AN44" i="30"/>
  <c r="AI44" i="30"/>
  <c r="AN34" i="30"/>
  <c r="AI34" i="30"/>
  <c r="X50" i="30"/>
  <c r="AF50" i="30" s="1"/>
  <c r="AP50" i="30" s="1"/>
  <c r="M105" i="30"/>
  <c r="AH105" i="30" s="1"/>
  <c r="AR105" i="30" s="1"/>
  <c r="O105" i="30"/>
  <c r="M110" i="30"/>
  <c r="AH110" i="30" s="1"/>
  <c r="AR110" i="30" s="1"/>
  <c r="O110" i="30"/>
  <c r="M104" i="30"/>
  <c r="AH104" i="30" s="1"/>
  <c r="AR104" i="30" s="1"/>
  <c r="O104" i="30"/>
  <c r="AN63" i="30"/>
  <c r="AI63" i="30"/>
  <c r="AN76" i="30"/>
  <c r="AI76" i="30"/>
  <c r="AN14" i="30"/>
  <c r="AI14" i="30"/>
  <c r="AN49" i="30"/>
  <c r="AI49" i="30"/>
  <c r="AN61" i="30"/>
  <c r="AI61" i="30"/>
  <c r="AN24" i="30"/>
  <c r="AI24" i="30"/>
  <c r="AN91" i="30"/>
  <c r="AI91" i="30"/>
  <c r="AN68" i="30"/>
  <c r="AI68" i="30"/>
  <c r="AN52" i="30"/>
  <c r="AI52" i="30"/>
  <c r="AN69" i="30"/>
  <c r="AN36" i="30"/>
  <c r="AI36" i="30"/>
  <c r="M95" i="30"/>
  <c r="AH95" i="30" s="1"/>
  <c r="AR95" i="30" s="1"/>
  <c r="O95" i="30"/>
  <c r="AN94" i="30"/>
  <c r="AI94" i="30"/>
  <c r="AN30" i="30"/>
  <c r="AI30" i="30"/>
  <c r="AN38" i="30"/>
  <c r="AI38" i="30"/>
  <c r="AN65" i="30"/>
  <c r="AI65" i="30"/>
  <c r="AN11" i="30"/>
  <c r="AI11" i="30"/>
  <c r="AN70" i="30"/>
  <c r="AI70" i="30"/>
  <c r="AN19" i="30"/>
  <c r="AI19" i="30"/>
  <c r="AN37" i="30"/>
  <c r="AI37" i="30"/>
  <c r="AN21" i="30"/>
  <c r="AI21" i="30"/>
  <c r="AN26" i="30"/>
  <c r="AI26" i="30"/>
  <c r="AN42" i="30"/>
  <c r="AI42" i="30"/>
  <c r="AN29" i="30"/>
  <c r="AI29" i="30"/>
  <c r="AN32" i="30"/>
  <c r="AI32" i="30"/>
  <c r="AN35" i="30"/>
  <c r="AI35" i="30"/>
  <c r="AN58" i="30"/>
  <c r="AI58" i="30"/>
  <c r="X31" i="30"/>
  <c r="AF31" i="30" s="1"/>
  <c r="AP31" i="30" s="1"/>
  <c r="M121" i="30"/>
  <c r="AH121" i="30" s="1"/>
  <c r="AR121" i="30" s="1"/>
  <c r="O121" i="30"/>
  <c r="M111" i="30"/>
  <c r="AH111" i="30" s="1"/>
  <c r="AR111" i="30" s="1"/>
  <c r="O111" i="30"/>
  <c r="M122" i="30"/>
  <c r="AH122" i="30" s="1"/>
  <c r="AR122" i="30" s="1"/>
  <c r="O122" i="30"/>
  <c r="M107" i="30"/>
  <c r="AH107" i="30" s="1"/>
  <c r="AR107" i="30" s="1"/>
  <c r="O107" i="30"/>
  <c r="M120" i="30"/>
  <c r="AH120" i="30" s="1"/>
  <c r="AR120" i="30" s="1"/>
  <c r="O120" i="30"/>
  <c r="M115" i="30"/>
  <c r="AH115" i="30" s="1"/>
  <c r="S5" i="41" s="1"/>
  <c r="O115" i="30"/>
  <c r="T5" i="41" s="1"/>
  <c r="AN54" i="30"/>
  <c r="AI54" i="30"/>
  <c r="AN67" i="30"/>
  <c r="AI67" i="30"/>
  <c r="AN64" i="30"/>
  <c r="AI64" i="30"/>
  <c r="AN40" i="30"/>
  <c r="AI40" i="30"/>
  <c r="AN59" i="30"/>
  <c r="AI59" i="30"/>
  <c r="AN41" i="30"/>
  <c r="AI41" i="30"/>
  <c r="AN55" i="30"/>
  <c r="AI55" i="30"/>
  <c r="AN47" i="30"/>
  <c r="AI47" i="30"/>
  <c r="AN27" i="30"/>
  <c r="AI27" i="30"/>
  <c r="AN31" i="30"/>
  <c r="AI31" i="30"/>
  <c r="AN18" i="30"/>
  <c r="AI18" i="30"/>
  <c r="AN73" i="30"/>
  <c r="AI73" i="30"/>
  <c r="X23" i="30"/>
  <c r="AF23" i="30" s="1"/>
  <c r="AP23" i="30" s="1"/>
  <c r="M109" i="30"/>
  <c r="AH109" i="30" s="1"/>
  <c r="AR109" i="30" s="1"/>
  <c r="O109" i="30"/>
  <c r="M99" i="30"/>
  <c r="AH99" i="30" s="1"/>
  <c r="O99" i="30"/>
  <c r="M101" i="30"/>
  <c r="AH101" i="30" s="1"/>
  <c r="AR101" i="30" s="1"/>
  <c r="O101" i="30"/>
  <c r="M100" i="30"/>
  <c r="AH100" i="30" s="1"/>
  <c r="AR100" i="30" s="1"/>
  <c r="O100" i="30"/>
  <c r="AN16" i="30"/>
  <c r="AI16" i="30"/>
  <c r="AN93" i="30"/>
  <c r="AI93" i="30"/>
  <c r="AN72" i="30"/>
  <c r="AI72" i="30"/>
  <c r="AN92" i="30"/>
  <c r="AI92" i="30"/>
  <c r="AN48" i="30"/>
  <c r="AI48" i="30"/>
  <c r="AN74" i="30"/>
  <c r="AI74" i="30"/>
  <c r="AN13" i="30"/>
  <c r="AI13" i="30"/>
  <c r="AN8" i="30"/>
  <c r="AI8" i="30"/>
  <c r="AN81" i="30"/>
  <c r="AI81" i="30"/>
  <c r="AN6" i="30"/>
  <c r="AI6" i="30"/>
  <c r="AN51" i="30"/>
  <c r="AI51" i="30"/>
  <c r="AN53" i="30"/>
  <c r="AI53" i="30"/>
  <c r="AN88" i="30"/>
  <c r="AI88" i="30"/>
  <c r="AN80" i="30"/>
  <c r="AI80" i="30"/>
  <c r="X26" i="30"/>
  <c r="AF26" i="30" s="1"/>
  <c r="AP26" i="30" s="1"/>
  <c r="M86" i="30"/>
  <c r="AH86" i="30" s="1"/>
  <c r="AR86" i="30" s="1"/>
  <c r="O86" i="30"/>
  <c r="M84" i="30"/>
  <c r="O84" i="30"/>
  <c r="M98" i="30"/>
  <c r="AH98" i="30" s="1"/>
  <c r="O98" i="30"/>
  <c r="M103" i="30"/>
  <c r="AH103" i="30" s="1"/>
  <c r="AR103" i="30" s="1"/>
  <c r="O103" i="30"/>
  <c r="M67" i="30"/>
  <c r="AH67" i="30" s="1"/>
  <c r="AR67" i="30" s="1"/>
  <c r="M10" i="30"/>
  <c r="AH10" i="30" s="1"/>
  <c r="AR10" i="30" s="1"/>
  <c r="M82" i="30"/>
  <c r="AH82" i="30" s="1"/>
  <c r="AR82" i="30" s="1"/>
  <c r="M75" i="30"/>
  <c r="AH75" i="30" s="1"/>
  <c r="AR75" i="30" s="1"/>
  <c r="M68" i="30"/>
  <c r="AH68" i="30" s="1"/>
  <c r="AR68" i="30" s="1"/>
  <c r="M29" i="30"/>
  <c r="AH29" i="30" s="1"/>
  <c r="AR29" i="30" s="1"/>
  <c r="M83" i="30"/>
  <c r="AH83" i="30" s="1"/>
  <c r="AR83" i="30" s="1"/>
  <c r="M15" i="30"/>
  <c r="AH15" i="30" s="1"/>
  <c r="AR15" i="30" s="1"/>
  <c r="M21" i="30"/>
  <c r="M70" i="30"/>
  <c r="M14" i="30"/>
  <c r="AH14" i="30" s="1"/>
  <c r="AR14" i="30" s="1"/>
  <c r="M42" i="30"/>
  <c r="AH42" i="30" s="1"/>
  <c r="AR42" i="30" s="1"/>
  <c r="M78" i="30"/>
  <c r="AH78" i="30" s="1"/>
  <c r="AR78" i="30" s="1"/>
  <c r="M26" i="30"/>
  <c r="AH26" i="30" s="1"/>
  <c r="AR26" i="30" s="1"/>
  <c r="M13" i="30"/>
  <c r="AH13" i="30" s="1"/>
  <c r="AR13" i="30" s="1"/>
  <c r="M59" i="30"/>
  <c r="AH59" i="30" s="1"/>
  <c r="AR59" i="30" s="1"/>
  <c r="M18" i="30"/>
  <c r="AH18" i="30" s="1"/>
  <c r="AR18" i="30" s="1"/>
  <c r="M37" i="30"/>
  <c r="AH37" i="30" s="1"/>
  <c r="AR37" i="30" s="1"/>
  <c r="M62" i="30"/>
  <c r="AH62" i="30" s="1"/>
  <c r="AR62" i="30" s="1"/>
  <c r="M53" i="30"/>
  <c r="AH53" i="30" s="1"/>
  <c r="AR53" i="30" s="1"/>
  <c r="M45" i="30"/>
  <c r="AH45" i="30" s="1"/>
  <c r="AR45" i="30" s="1"/>
  <c r="M50" i="30"/>
  <c r="AH50" i="30" s="1"/>
  <c r="AR50" i="30" s="1"/>
  <c r="M34" i="30"/>
  <c r="M5" i="30"/>
  <c r="AH5" i="30" s="1"/>
  <c r="AR5" i="30" s="1"/>
  <c r="M24" i="30"/>
  <c r="AH24" i="30" s="1"/>
  <c r="AR24" i="30" s="1"/>
  <c r="M16" i="30"/>
  <c r="AH16" i="30" s="1"/>
  <c r="AR16" i="30" s="1"/>
  <c r="M8" i="30"/>
  <c r="AH8" i="30" s="1"/>
  <c r="AR8" i="30" s="1"/>
  <c r="M51" i="30"/>
  <c r="AH51" i="30" s="1"/>
  <c r="AR51" i="30" s="1"/>
  <c r="M46" i="30"/>
  <c r="AH46" i="30" s="1"/>
  <c r="AR46" i="30" s="1"/>
  <c r="M61" i="30"/>
  <c r="AH61" i="30" s="1"/>
  <c r="AR61" i="30" s="1"/>
  <c r="M11" i="30"/>
  <c r="M33" i="30"/>
  <c r="AH33" i="30" s="1"/>
  <c r="AR33" i="30" s="1"/>
  <c r="M23" i="30"/>
  <c r="AH23" i="30" s="1"/>
  <c r="AR23" i="30" s="1"/>
  <c r="M88" i="30"/>
  <c r="AH88" i="30" s="1"/>
  <c r="AR88" i="30" s="1"/>
  <c r="M54" i="30"/>
  <c r="AH54" i="30" s="1"/>
  <c r="AR54" i="30" s="1"/>
  <c r="M43" i="30"/>
  <c r="M76" i="30"/>
  <c r="AH76" i="30" s="1"/>
  <c r="AR76" i="30" s="1"/>
  <c r="M66" i="30"/>
  <c r="AH66" i="30" s="1"/>
  <c r="AR66" i="30" s="1"/>
  <c r="M36" i="30"/>
  <c r="AH36" i="30" s="1"/>
  <c r="AR36" i="30" s="1"/>
  <c r="M57" i="30"/>
  <c r="AH57" i="30" s="1"/>
  <c r="AR57" i="30" s="1"/>
  <c r="M25" i="30"/>
  <c r="AH25" i="30" s="1"/>
  <c r="AR25" i="30" s="1"/>
  <c r="M63" i="30"/>
  <c r="AH63" i="30" s="1"/>
  <c r="AR63" i="30" s="1"/>
  <c r="M17" i="30"/>
  <c r="M77" i="30"/>
  <c r="AH77" i="30" s="1"/>
  <c r="AR77" i="30" s="1"/>
  <c r="M48" i="30"/>
  <c r="M4" i="30"/>
  <c r="AH4" i="30" s="1"/>
  <c r="M60" i="30"/>
  <c r="AH60" i="30" s="1"/>
  <c r="AR60" i="30" s="1"/>
  <c r="M58" i="30"/>
  <c r="AH58" i="30" s="1"/>
  <c r="AR58" i="30" s="1"/>
  <c r="M94" i="30"/>
  <c r="AH94" i="30" s="1"/>
  <c r="AR94" i="30" s="1"/>
  <c r="M31" i="30"/>
  <c r="M85" i="30"/>
  <c r="AH85" i="30" s="1"/>
  <c r="M89" i="30"/>
  <c r="AH89" i="30" s="1"/>
  <c r="AR89" i="30" s="1"/>
  <c r="M9" i="30"/>
  <c r="AH9" i="30" s="1"/>
  <c r="AR9" i="30" s="1"/>
  <c r="M64" i="30"/>
  <c r="M27" i="30"/>
  <c r="AH27" i="30" s="1"/>
  <c r="AR27" i="30" s="1"/>
  <c r="M20" i="30"/>
  <c r="AH20" i="30" s="1"/>
  <c r="AR20" i="30" s="1"/>
  <c r="M52" i="30"/>
  <c r="AH52" i="30" s="1"/>
  <c r="AR52" i="30" s="1"/>
  <c r="M91" i="30"/>
  <c r="AH91" i="30" s="1"/>
  <c r="AR91" i="30" s="1"/>
  <c r="M49" i="30"/>
  <c r="AH49" i="30" s="1"/>
  <c r="AR49" i="30" s="1"/>
  <c r="M32" i="30"/>
  <c r="AH32" i="30" s="1"/>
  <c r="AR32" i="30" s="1"/>
  <c r="M6" i="30"/>
  <c r="AH6" i="30" s="1"/>
  <c r="M87" i="30"/>
  <c r="AH87" i="30" s="1"/>
  <c r="AR87" i="30" s="1"/>
  <c r="M81" i="30"/>
  <c r="AH81" i="30" s="1"/>
  <c r="AR81" i="30" s="1"/>
  <c r="M71" i="30"/>
  <c r="AH71" i="30" s="1"/>
  <c r="AR71" i="30" s="1"/>
  <c r="M72" i="30"/>
  <c r="M79" i="30"/>
  <c r="M12" i="30"/>
  <c r="AH12" i="30" s="1"/>
  <c r="AR12" i="30" s="1"/>
  <c r="M44" i="30"/>
  <c r="AH44" i="30" s="1"/>
  <c r="AR44" i="30" s="1"/>
  <c r="M7" i="30"/>
  <c r="AH7" i="30" s="1"/>
  <c r="AR7" i="30" s="1"/>
  <c r="M30" i="30"/>
  <c r="AH30" i="30" s="1"/>
  <c r="AR30" i="30" s="1"/>
  <c r="M38" i="30"/>
  <c r="AH38" i="30" s="1"/>
  <c r="AR38" i="30" s="1"/>
  <c r="M56" i="30"/>
  <c r="AH56" i="30" s="1"/>
  <c r="AR56" i="30" s="1"/>
  <c r="M73" i="30"/>
  <c r="AH73" i="30" s="1"/>
  <c r="AR73" i="30" s="1"/>
  <c r="M47" i="30"/>
  <c r="AH47" i="30" s="1"/>
  <c r="AR47" i="30" s="1"/>
  <c r="M19" i="30"/>
  <c r="M41" i="30"/>
  <c r="AH41" i="30" s="1"/>
  <c r="AR41" i="30" s="1"/>
  <c r="M65" i="30"/>
  <c r="AH65" i="30" s="1"/>
  <c r="AR65" i="30" s="1"/>
  <c r="M80" i="30"/>
  <c r="AH80" i="30" s="1"/>
  <c r="AR80" i="30" s="1"/>
  <c r="M93" i="30"/>
  <c r="AH93" i="30" s="1"/>
  <c r="AR93" i="30" s="1"/>
  <c r="M28" i="30"/>
  <c r="AH28" i="30" s="1"/>
  <c r="AR28" i="30" s="1"/>
  <c r="M90" i="30"/>
  <c r="AH90" i="30" s="1"/>
  <c r="AR90" i="30" s="1"/>
  <c r="M35" i="30"/>
  <c r="AH35" i="30" s="1"/>
  <c r="AR35" i="30" s="1"/>
  <c r="M74" i="30"/>
  <c r="AH74" i="30" s="1"/>
  <c r="AR74" i="30" s="1"/>
  <c r="M55" i="30"/>
  <c r="AH55" i="30" s="1"/>
  <c r="AR55" i="30" s="1"/>
  <c r="M39" i="30"/>
  <c r="AH39" i="30" s="1"/>
  <c r="AR39" i="30" s="1"/>
  <c r="M69" i="30"/>
  <c r="AH69" i="30" s="1"/>
  <c r="S3" i="41" s="1"/>
  <c r="M40" i="30"/>
  <c r="AH40" i="30" s="1"/>
  <c r="AR40" i="30" s="1"/>
  <c r="AA35" i="30"/>
  <c r="AA27" i="30"/>
  <c r="AA22" i="30"/>
  <c r="AA36" i="30"/>
  <c r="AE36" i="30"/>
  <c r="AO36" i="30" s="1"/>
  <c r="AA32" i="30"/>
  <c r="AE32" i="30"/>
  <c r="AO32" i="30" s="1"/>
  <c r="AA38" i="30"/>
  <c r="AA33" i="30"/>
  <c r="AA16" i="30"/>
  <c r="AE16" i="30"/>
  <c r="AO16" i="30" s="1"/>
  <c r="AA13" i="30"/>
  <c r="AA41" i="30"/>
  <c r="AA40" i="30"/>
  <c r="AE87" i="30"/>
  <c r="AO87" i="30" s="1"/>
  <c r="AA14" i="30"/>
  <c r="AE14" i="30"/>
  <c r="AO14" i="30" s="1"/>
  <c r="AA43" i="30"/>
  <c r="AA53" i="30"/>
  <c r="AE53" i="30"/>
  <c r="AO53" i="30" s="1"/>
  <c r="AA7" i="30"/>
  <c r="AA37" i="30"/>
  <c r="AE37" i="30"/>
  <c r="AO37" i="30" s="1"/>
  <c r="AA45" i="30"/>
  <c r="AA25" i="30"/>
  <c r="AE25" i="30"/>
  <c r="AO25" i="30" s="1"/>
  <c r="AA11" i="30"/>
  <c r="AA20" i="30"/>
  <c r="AE20" i="30"/>
  <c r="AO20" i="30" s="1"/>
  <c r="AA47" i="30"/>
  <c r="AA29" i="30"/>
  <c r="AE29" i="30"/>
  <c r="AO29" i="30" s="1"/>
  <c r="AA51" i="30"/>
  <c r="AE18" i="30"/>
  <c r="AO18" i="30" s="1"/>
  <c r="AA12" i="30"/>
  <c r="AA52" i="30"/>
  <c r="AA49" i="30"/>
  <c r="AE49" i="30"/>
  <c r="AO49" i="30" s="1"/>
  <c r="AA48" i="30"/>
  <c r="AA23" i="30"/>
  <c r="AE26" i="30"/>
  <c r="AO26" i="30" s="1"/>
  <c r="AA54" i="30"/>
  <c r="AE54" i="30"/>
  <c r="AO54" i="30" s="1"/>
  <c r="AE42" i="30"/>
  <c r="AO42" i="30" s="1"/>
  <c r="AA21" i="30"/>
  <c r="AA44" i="30"/>
  <c r="AA34" i="30"/>
  <c r="AE34" i="30"/>
  <c r="AO34" i="30" s="1"/>
  <c r="AA10" i="30"/>
  <c r="AE50" i="30"/>
  <c r="AO50" i="30" s="1"/>
  <c r="AA55" i="30"/>
  <c r="AE55" i="30"/>
  <c r="AO55" i="30" s="1"/>
  <c r="AA6" i="30"/>
  <c r="AE6" i="30"/>
  <c r="P14" i="36" s="1"/>
  <c r="AA15" i="30"/>
  <c r="AE95" i="30"/>
  <c r="AO95" i="30" s="1"/>
  <c r="AE3" i="30"/>
  <c r="AO3" i="30" s="1"/>
  <c r="AA8" i="30"/>
  <c r="AE8" i="30"/>
  <c r="AO8" i="30" s="1"/>
  <c r="AA31" i="30"/>
  <c r="AA46" i="30"/>
  <c r="AA24" i="30"/>
  <c r="AE24" i="30"/>
  <c r="AO24" i="30" s="1"/>
  <c r="AA30" i="30"/>
  <c r="AE30" i="30"/>
  <c r="AO30" i="30" s="1"/>
  <c r="AA28" i="30"/>
  <c r="AA39" i="30"/>
  <c r="AA19" i="30"/>
  <c r="AE19" i="30"/>
  <c r="AO19" i="30" s="1"/>
  <c r="AA17" i="30"/>
  <c r="AE17" i="30"/>
  <c r="AO17" i="30" s="1"/>
  <c r="AA9" i="30"/>
  <c r="AA66" i="30"/>
  <c r="AE58" i="30"/>
  <c r="AO58" i="30" s="1"/>
  <c r="AE74" i="30"/>
  <c r="AO74" i="30" s="1"/>
  <c r="AE79" i="30"/>
  <c r="AO79" i="30" s="1"/>
  <c r="AE82" i="30"/>
  <c r="AO82" i="30" s="1"/>
  <c r="AE23" i="30"/>
  <c r="AO23" i="30" s="1"/>
  <c r="V3" i="30"/>
  <c r="Z3" i="30" s="1"/>
  <c r="AA18" i="30"/>
  <c r="Y3" i="30"/>
  <c r="AG3" i="30" s="1"/>
  <c r="AQ3" i="30" s="1"/>
  <c r="AG4" i="30"/>
  <c r="AE66" i="30"/>
  <c r="AO66" i="30" s="1"/>
  <c r="AE10" i="30"/>
  <c r="AO10" i="30" s="1"/>
  <c r="AA50" i="30"/>
  <c r="AF3" i="30"/>
  <c r="AP3" i="30" s="1"/>
  <c r="AA4" i="30"/>
  <c r="V5" i="30"/>
  <c r="Z5" i="30" s="1"/>
  <c r="AG5" i="30"/>
  <c r="AQ5" i="30" s="1"/>
  <c r="AE31" i="30"/>
  <c r="AO31" i="30" s="1"/>
  <c r="AA26" i="30"/>
  <c r="V4" i="30"/>
  <c r="Z4" i="30" s="1"/>
  <c r="AA74" i="30"/>
  <c r="AA5" i="30"/>
  <c r="AA82" i="30"/>
  <c r="AA87" i="30"/>
  <c r="AA79" i="30"/>
  <c r="AA95" i="30"/>
  <c r="AE15" i="30"/>
  <c r="AO15" i="30" s="1"/>
  <c r="AE47" i="30"/>
  <c r="AO47" i="30" s="1"/>
  <c r="AA3" i="30"/>
  <c r="AP63" i="30"/>
  <c r="AP35" i="30"/>
  <c r="AP38" i="30"/>
  <c r="AP49" i="30"/>
  <c r="AP20" i="30"/>
  <c r="AP75" i="30"/>
  <c r="AP89" i="30"/>
  <c r="AP22" i="30"/>
  <c r="AP59" i="30"/>
  <c r="AP83" i="30"/>
  <c r="AP33" i="30"/>
  <c r="AP84" i="30"/>
  <c r="AP8" i="30"/>
  <c r="AP52" i="30"/>
  <c r="AP70" i="30"/>
  <c r="AP85" i="30"/>
  <c r="AP32" i="30"/>
  <c r="AP43" i="30"/>
  <c r="AP72" i="30"/>
  <c r="AP25" i="30"/>
  <c r="AP60" i="30"/>
  <c r="AP39" i="30"/>
  <c r="AP34" i="30"/>
  <c r="AP12" i="30"/>
  <c r="AP27" i="30"/>
  <c r="AP54" i="30"/>
  <c r="AP11" i="30"/>
  <c r="AP51" i="30"/>
  <c r="AP76" i="30"/>
  <c r="AP44" i="30"/>
  <c r="AP19" i="30"/>
  <c r="AP53" i="30"/>
  <c r="AP36" i="30"/>
  <c r="AP41" i="30"/>
  <c r="AP24" i="30"/>
  <c r="AP42" i="30"/>
  <c r="AP4" i="30"/>
  <c r="AP68" i="30"/>
  <c r="AP86" i="30"/>
  <c r="AP73" i="30"/>
  <c r="AP64" i="30"/>
  <c r="AP80" i="30"/>
  <c r="AP71" i="30"/>
  <c r="AP88" i="30"/>
  <c r="AP55" i="30"/>
  <c r="AP93" i="30"/>
  <c r="AP69" i="30"/>
  <c r="AP94" i="30"/>
  <c r="AP92" i="30"/>
  <c r="AP16" i="30"/>
  <c r="AP61" i="30"/>
  <c r="AP78" i="30"/>
  <c r="AP6" i="30"/>
  <c r="AP62" i="30"/>
  <c r="AP81" i="30"/>
  <c r="AA42" i="30"/>
  <c r="AA58" i="30"/>
  <c r="AP9" i="30"/>
  <c r="AP46" i="30"/>
  <c r="AP48" i="30"/>
  <c r="AP17" i="30"/>
  <c r="AP7" i="30"/>
  <c r="AP21" i="30"/>
  <c r="AP90" i="30"/>
  <c r="AP56" i="30"/>
  <c r="AP67" i="30"/>
  <c r="AP77" i="30"/>
  <c r="AP57" i="30"/>
  <c r="AP40" i="30"/>
  <c r="AP37" i="30"/>
  <c r="AP28" i="30"/>
  <c r="AP14" i="30"/>
  <c r="AP66" i="30"/>
  <c r="AP29" i="30"/>
  <c r="AP65" i="30"/>
  <c r="AP30" i="30"/>
  <c r="AP91" i="30"/>
  <c r="AP13" i="30"/>
  <c r="AP45" i="30"/>
  <c r="AP5" i="30"/>
  <c r="AE89" i="30"/>
  <c r="AO89" i="30" s="1"/>
  <c r="AA89" i="30"/>
  <c r="AE77" i="30"/>
  <c r="AO77" i="30" s="1"/>
  <c r="AA77" i="30"/>
  <c r="AE67" i="30"/>
  <c r="AO67" i="30" s="1"/>
  <c r="AA67" i="30"/>
  <c r="AE71" i="30"/>
  <c r="AO71" i="30" s="1"/>
  <c r="AA71" i="30"/>
  <c r="AE91" i="30"/>
  <c r="AO91" i="30" s="1"/>
  <c r="AA91" i="30"/>
  <c r="AE75" i="30"/>
  <c r="AO75" i="30" s="1"/>
  <c r="AA75" i="30"/>
  <c r="AE59" i="30"/>
  <c r="AO59" i="30" s="1"/>
  <c r="AA59" i="30"/>
  <c r="AE72" i="30"/>
  <c r="AO72" i="30" s="1"/>
  <c r="AA72" i="30"/>
  <c r="AE90" i="30"/>
  <c r="AO90" i="30" s="1"/>
  <c r="AA90" i="30"/>
  <c r="AE70" i="30"/>
  <c r="AO70" i="30" s="1"/>
  <c r="AA70" i="30"/>
  <c r="AE65" i="30"/>
  <c r="AO65" i="30" s="1"/>
  <c r="AA65" i="30"/>
  <c r="AE60" i="30"/>
  <c r="AO60" i="30" s="1"/>
  <c r="AA60" i="30"/>
  <c r="AE84" i="30"/>
  <c r="AO84" i="30" s="1"/>
  <c r="AA84" i="30"/>
  <c r="AE83" i="30"/>
  <c r="AO83" i="30" s="1"/>
  <c r="AA83" i="30"/>
  <c r="AE63" i="30"/>
  <c r="AO63" i="30" s="1"/>
  <c r="AA63" i="30"/>
  <c r="AE73" i="30"/>
  <c r="AO73" i="30" s="1"/>
  <c r="AA73" i="30"/>
  <c r="AE76" i="30"/>
  <c r="AO76" i="30" s="1"/>
  <c r="AA76" i="30"/>
  <c r="AE80" i="30"/>
  <c r="AO80" i="30" s="1"/>
  <c r="AA80" i="30"/>
  <c r="AE85" i="30"/>
  <c r="AA85" i="30"/>
  <c r="AE88" i="30"/>
  <c r="AO88" i="30" s="1"/>
  <c r="AA88" i="30"/>
  <c r="AE94" i="30"/>
  <c r="AO94" i="30" s="1"/>
  <c r="AA94" i="30"/>
  <c r="AE86" i="30"/>
  <c r="AO86" i="30" s="1"/>
  <c r="AA86" i="30"/>
  <c r="AE64" i="30"/>
  <c r="AO64" i="30" s="1"/>
  <c r="AA64" i="30"/>
  <c r="AE92" i="30"/>
  <c r="AO92" i="30" s="1"/>
  <c r="AA92" i="30"/>
  <c r="AE69" i="30"/>
  <c r="P3" i="41" s="1"/>
  <c r="AA69" i="30"/>
  <c r="AE61" i="30"/>
  <c r="AO61" i="30" s="1"/>
  <c r="AA61" i="30"/>
  <c r="AE68" i="30"/>
  <c r="AO68" i="30" s="1"/>
  <c r="AA68" i="30"/>
  <c r="AE93" i="30"/>
  <c r="AO93" i="30" s="1"/>
  <c r="AA93" i="30"/>
  <c r="AE56" i="30"/>
  <c r="AO56" i="30" s="1"/>
  <c r="AA56" i="30"/>
  <c r="AE57" i="30"/>
  <c r="AO57" i="30" s="1"/>
  <c r="AA57" i="30"/>
  <c r="AE78" i="30"/>
  <c r="AO78" i="30" s="1"/>
  <c r="AA78" i="30"/>
  <c r="AE62" i="30"/>
  <c r="AO62" i="30" s="1"/>
  <c r="AA62" i="30"/>
  <c r="AE81" i="30"/>
  <c r="AO81" i="30" s="1"/>
  <c r="AA81" i="30"/>
  <c r="AE48" i="30"/>
  <c r="AO48" i="30" s="1"/>
  <c r="AE7" i="30"/>
  <c r="AO7" i="30" s="1"/>
  <c r="AE11" i="30"/>
  <c r="AO11" i="30" s="1"/>
  <c r="AE4" i="30"/>
  <c r="AE51" i="30"/>
  <c r="AO51" i="30" s="1"/>
  <c r="AE5" i="30"/>
  <c r="AO5" i="30" s="1"/>
  <c r="AE35" i="30"/>
  <c r="AO35" i="30" s="1"/>
  <c r="AE21" i="30"/>
  <c r="AO21" i="30" s="1"/>
  <c r="AE40" i="30"/>
  <c r="AO40" i="30" s="1"/>
  <c r="AE41" i="30"/>
  <c r="AO41" i="30" s="1"/>
  <c r="AE43" i="30"/>
  <c r="AO43" i="30" s="1"/>
  <c r="AE38" i="30"/>
  <c r="AO38" i="30" s="1"/>
  <c r="AE52" i="30"/>
  <c r="AO52" i="30" s="1"/>
  <c r="AE22" i="30"/>
  <c r="AO22" i="30" s="1"/>
  <c r="AE13" i="30"/>
  <c r="AO13" i="30" s="1"/>
  <c r="AE39" i="30"/>
  <c r="AO39" i="30" s="1"/>
  <c r="AE27" i="30"/>
  <c r="AO27" i="30" s="1"/>
  <c r="AE45" i="30"/>
  <c r="AO45" i="30" s="1"/>
  <c r="AE28" i="30"/>
  <c r="AO28" i="30" s="1"/>
  <c r="AE46" i="30"/>
  <c r="AO46" i="30" s="1"/>
  <c r="AE12" i="30"/>
  <c r="AO12" i="30" s="1"/>
  <c r="AE9" i="30"/>
  <c r="AO9" i="30" s="1"/>
  <c r="AE44" i="30"/>
  <c r="AO44" i="30" s="1"/>
  <c r="AE33" i="30"/>
  <c r="AO33" i="30" s="1"/>
  <c r="AD89" i="30"/>
  <c r="AD60" i="30"/>
  <c r="AD57" i="30"/>
  <c r="AD95" i="30"/>
  <c r="AG15" i="30"/>
  <c r="AQ15" i="30" s="1"/>
  <c r="AD15" i="30"/>
  <c r="AG23" i="30"/>
  <c r="AQ23" i="30" s="1"/>
  <c r="AD23" i="30"/>
  <c r="AD90" i="30"/>
  <c r="AD71" i="30"/>
  <c r="AD62" i="30"/>
  <c r="AG9" i="30"/>
  <c r="AQ9" i="30" s="1"/>
  <c r="AG7" i="30"/>
  <c r="AQ7" i="30" s="1"/>
  <c r="Q3" i="41" l="1"/>
  <c r="Q10" i="36"/>
  <c r="T7" i="41"/>
  <c r="T16" i="36"/>
  <c r="T6" i="41"/>
  <c r="S7" i="41"/>
  <c r="S6" i="41"/>
  <c r="S16" i="36"/>
  <c r="T18" i="36"/>
  <c r="T9" i="41"/>
  <c r="T8" i="41"/>
  <c r="T6" i="36"/>
  <c r="T4" i="41"/>
  <c r="AR99" i="30"/>
  <c r="S9" i="41"/>
  <c r="S8" i="41"/>
  <c r="S14" i="36"/>
  <c r="T14" i="36"/>
  <c r="T8" i="36"/>
  <c r="T13" i="36"/>
  <c r="AO69" i="30"/>
  <c r="P10" i="36"/>
  <c r="AR69" i="30"/>
  <c r="S10" i="36"/>
  <c r="AR4" i="30"/>
  <c r="S8" i="36"/>
  <c r="AO4" i="30"/>
  <c r="P8" i="36"/>
  <c r="AO6" i="30"/>
  <c r="P18" i="36"/>
  <c r="AR6" i="30"/>
  <c r="S18" i="36"/>
  <c r="AR98" i="30"/>
  <c r="AO85" i="30"/>
  <c r="AQ4" i="30"/>
  <c r="R8" i="36"/>
  <c r="AR85" i="30"/>
  <c r="AR97" i="30"/>
  <c r="AR115" i="30"/>
  <c r="S13" i="36"/>
  <c r="AR112" i="30"/>
  <c r="S6" i="36"/>
  <c r="AN23" i="30"/>
  <c r="AI23" i="30"/>
  <c r="AN15" i="30"/>
  <c r="AI15" i="30"/>
  <c r="AN95" i="30"/>
  <c r="AI95" i="30"/>
  <c r="AN62" i="30"/>
  <c r="AI62" i="30"/>
  <c r="AN57" i="30"/>
  <c r="AI57" i="30"/>
  <c r="AN71" i="30"/>
  <c r="AI71" i="30"/>
  <c r="AN60" i="30"/>
  <c r="AI60" i="30"/>
  <c r="AN90" i="30"/>
  <c r="AI90" i="30"/>
  <c r="AN89" i="30"/>
  <c r="AI89" i="30"/>
  <c r="AH79" i="30"/>
  <c r="AR79" i="30" s="1"/>
  <c r="AH72" i="30"/>
  <c r="AR72" i="30" s="1"/>
  <c r="AH43" i="30"/>
  <c r="AR43" i="30" s="1"/>
  <c r="AH31" i="30"/>
  <c r="AR31" i="30" s="1"/>
  <c r="AD5" i="30"/>
  <c r="AB5" i="30"/>
  <c r="AD3" i="30"/>
  <c r="AB3" i="30"/>
  <c r="AD4" i="30"/>
  <c r="AB4" i="30"/>
  <c r="AH64" i="30"/>
  <c r="AR64" i="30" s="1"/>
  <c r="AH48" i="30"/>
  <c r="AR48" i="30" s="1"/>
  <c r="AH34" i="30"/>
  <c r="AR34" i="30" s="1"/>
  <c r="AH17" i="30"/>
  <c r="AR17" i="30" s="1"/>
  <c r="AH19" i="30"/>
  <c r="AR19" i="30" s="1"/>
  <c r="AH11" i="30"/>
  <c r="AR11" i="30" s="1"/>
  <c r="AH84" i="30"/>
  <c r="AR84" i="30" s="1"/>
  <c r="AH70" i="30"/>
  <c r="AR70" i="30" s="1"/>
  <c r="AH21" i="30"/>
  <c r="AR21" i="30" s="1"/>
  <c r="AN3" i="30" l="1"/>
  <c r="AI3" i="30"/>
  <c r="AN5" i="30"/>
  <c r="AI5" i="30"/>
  <c r="AN4" i="30"/>
  <c r="AI4"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tc={75DBAD9C-6F60-4D42-8D60-160252ED1945}</author>
    <author>tc={C2D63DFC-0885-456E-AA81-FD2DC9070A5F}</author>
    <author>tc={BDC76E51-F4D4-4239-AA64-A07B4212E1C8}</author>
    <author>tc={D0B3FFF7-0F23-4723-A903-E7752D567CFD}</author>
    <author>tc={05FFBDF2-D987-4A39-A252-FDBC8C717E0C}</author>
    <author>tc={3C983FE0-7A6F-49E6-AAC4-F8F27379B3FF}</author>
    <author>tc={6388C701-5B2B-4F67-B7C4-C368DAC1F4CA}</author>
    <author>tc={FD7D3F1B-0A02-4C22-8FA9-42D0B29FE937}</author>
    <author>tc={B75242BA-DD0F-4EFC-842E-678528B0C71C}</author>
    <author>tc={5B15C764-94B9-427F-BC2B-3D27E79E474F}</author>
    <author>tc={54B4FB13-5ED9-40C7-AC34-873359A74C10}</author>
    <author>tc={F32AEE4D-9BD5-497C-83FF-06CF734B5F2A}</author>
    <author>tc={9B1BD2FF-4E79-4327-B369-07886A1D18A4}</author>
    <author>tc={D77A6F3D-AE1A-4DE2-9801-38E5F74CA486}</author>
    <author>tc={F36C7D10-1784-4C9C-837C-C596156C4CC5}</author>
    <author>tc={258DD522-8626-4E3C-B9C9-34CCEAB2960E}</author>
    <author>tc={1F728551-7CCB-4FD4-8D69-48445D409AAF}</author>
    <author>tc={3CDC49D6-5283-4F4B-B100-89598F2DB6F1}</author>
    <author>tc={298BC976-2B29-4275-81E4-98FECC5995D6}</author>
  </authors>
  <commentList>
    <comment ref="P1" authorId="0" shapeId="0" xr:uid="{75DBAD9C-6F60-4D42-8D60-160252ED1945}">
      <text>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 Only data for modified fields are included</t>
      </text>
    </comment>
    <comment ref="U1" authorId="1" shapeId="0" xr:uid="{C2D63DFC-0885-456E-AA81-FD2DC9070A5F}">
      <text>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 Only data for fields that were modified are included</t>
      </text>
    </comment>
    <comment ref="AC1" authorId="2" shapeId="0" xr:uid="{BDC76E51-F4D4-4239-AA64-A07B4212E1C8}">
      <text>
        <t>[Threaded comment]
Your version of Excel allows you to read this threaded comment; however, any edits to it will get removed if the file is opened in a newer version of Excel. Learn more: https://go.microsoft.com/fwlink/?linkid=870924
Comment:
    Curation layer contains only one transaction per record. This will contain the latest values for all fields for that record</t>
      </text>
    </comment>
    <comment ref="F2" authorId="3" shapeId="0" xr:uid="{D0B3FFF7-0F23-4723-A903-E7752D567CFD}">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G2" authorId="4" shapeId="0" xr:uid="{05FFBDF2-D987-4A39-A252-FDBC8C717E0C}">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H2" authorId="5" shapeId="0" xr:uid="{3C983FE0-7A6F-49E6-AAC4-F8F27379B3FF}">
      <text>
        <t xml:space="preserve">[Threaded comment]
Your version of Excel allows you to read this threaded comment; however, any edits to it will get removed if the file is opened in a newer version of Excel. Learn more: https://go.microsoft.com/fwlink/?linkid=870924
Comment:
    from nCino dev proc1
</t>
      </text>
    </comment>
    <comment ref="J2" authorId="6" shapeId="0" xr:uid="{6388C701-5B2B-4F67-B7C4-C368DAC1F4CA}">
      <text>
        <t>[Threaded comment]
Your version of Excel allows you to read this threaded comment; however, any edits to it will get removed if the file is opened in a newer version of Excel. Learn more: https://go.microsoft.com/fwlink/?linkid=870924
Comment:
    From nCino dev proc1 files</t>
      </text>
    </comment>
    <comment ref="K2" authorId="7" shapeId="0" xr:uid="{FD7D3F1B-0A02-4C22-8FA9-42D0B29FE937}">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L2" authorId="8" shapeId="0" xr:uid="{B75242BA-DD0F-4EFC-842E-678528B0C71C}">
      <text>
        <t>[Threaded comment]
Your version of Excel allows you to read this threaded comment; however, any edits to it will get removed if the file is opened in a newer version of Excel. Learn more: https://go.microsoft.com/fwlink/?linkid=870924
Comment:
    From nCino dev proc1</t>
      </text>
    </comment>
    <comment ref="M2" authorId="9" shapeId="0" xr:uid="{5B15C764-94B9-427F-BC2B-3D27E79E474F}">
      <text>
        <t>[Threaded comment]
Your version of Excel allows you to read this threaded comment; however, any edits to it will get removed if the file is opened in a newer version of Excel. Learn more: https://go.microsoft.com/fwlink/?linkid=870924
Comment:
    'Id' type fields are marked as primary ids, 'lookup' fields are marked as foreign ids and external ids are identified from the nCino dev proc 1 files</t>
      </text>
    </comment>
    <comment ref="N2" authorId="10" shapeId="0" xr:uid="{54B4FB13-5ED9-40C7-AC34-873359A74C10}">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O2" authorId="11" shapeId="0" xr:uid="{F32AEE4D-9BD5-497C-83FF-06CF734B5F2A}">
      <text>
        <t>[Threaded comment]
Your version of Excel allows you to read this threaded comment; however, any edits to it will get removed if the file is opened in a newer version of Excel. Learn more: https://go.microsoft.com/fwlink/?linkid=870924
Comment:
    Contains formulas for derived fields, and object names for foreign ids</t>
      </text>
    </comment>
    <comment ref="P2" authorId="12" shapeId="0" xr:uid="{9B1BD2FF-4E79-4327-B369-07886A1D18A4}">
      <text>
        <t>[Threaded comment]
Your version of Excel allows you to read this threaded comment; however, any edits to it will get removed if the file is opened in a newer version of Excel. Learn more: https://go.microsoft.com/fwlink/?linkid=870924
Comment:
    Same as source API name</t>
      </text>
    </comment>
    <comment ref="Q2" authorId="13" shapeId="0" xr:uid="{D77A6F3D-AE1A-4DE2-9801-38E5F74CA486}">
      <text>
        <t>[Threaded comment]
Your version of Excel allows you to read this threaded comment; however, any edits to it will get removed if the file is opened in a newer version of Excel. Learn more: https://go.microsoft.com/fwlink/?linkid=870924
Comment:
    Same as source field API name</t>
      </text>
    </comment>
    <comment ref="R2" authorId="14" shapeId="0" xr:uid="{F36C7D10-1784-4C9C-837C-C596156C4CC5}">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 ref="S2" authorId="15" shapeId="0" xr:uid="{258DD522-8626-4E3C-B9C9-34CCEAB2960E}">
      <text>
        <t>[Threaded comment]
Your version of Excel allows you to read this threaded comment; however, any edits to it will get removed if the file is opened in a newer version of Excel. Learn more: https://go.microsoft.com/fwlink/?linkid=870924
Comment:
    Header field, primary keys and lastModified fields are 'N', all other fields are 'Y'</t>
      </text>
    </comment>
    <comment ref="T2" authorId="16" shapeId="0" xr:uid="{1F728551-7CCB-4FD4-8D69-48445D409AAF}">
      <text>
        <t>[Threaded comment]
Your version of Excel allows you to read this threaded comment; however, any edits to it will get removed if the file is opened in a newer version of Excel. Learn more: https://go.microsoft.com/fwlink/?linkid=870924
Comment:
    Header field, primary keys and lastModified fields are 'N', all other fields are 'Y'</t>
      </text>
    </comment>
    <comment ref="AM2" authorId="17" shapeId="0" xr:uid="{3CDC49D6-5283-4F4B-B100-89598F2DB6F1}">
      <text>
        <t>[Threaded comment]
Your version of Excel allows you to read this threaded comment; however, any edits to it will get removed if the file is opened in a newer version of Excel. Learn more: https://go.microsoft.com/fwlink/?linkid=870924
Comment:
    Update to readable names</t>
      </text>
    </comment>
    <comment ref="AN2" authorId="18" shapeId="0" xr:uid="{298BC976-2B29-4275-81E4-98FECC5995D6}">
      <text>
        <t>[Threaded comment]
Your version of Excel allows you to read this threaded comment; however, any edits to it will get removed if the file is opened in a newer version of Excel. Learn more: https://go.microsoft.com/fwlink/?linkid=870924
Comment:
    Update to readable names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tc={1C9397B3-EA89-408E-8ED4-E99FB99BD142}</author>
    <author>tc={AB355BA6-B1F5-4D33-BA46-5FAE40FC63C2}</author>
    <author>tc={EDEBAF58-9654-46DC-B061-D9166B88FA9A}</author>
    <author>tc={47A40B08-B05C-45BB-A18D-85E85512AB86}</author>
    <author>tc={29E65250-EEED-4561-A156-F586E4DB1C07}</author>
    <author>tc={BDCA8750-528C-4197-AF67-0B48CC4651E5}</author>
    <author>tc={B7250ADE-511E-40E7-A6B9-6605B1FD661A}</author>
    <author>tc={4E41CA57-73A4-44AF-BA25-1A0C41FE7A39}</author>
    <author>tc={5E01DF49-0C3C-45A6-BF79-0FA1E34A4793}</author>
  </authors>
  <commentList>
    <comment ref="A1" authorId="0" shapeId="0" xr:uid="{1C9397B3-EA89-408E-8ED4-E99FB99BD142}">
      <text>
        <t>[Threaded comment]
Your version of Excel allows you to read this threaded comment; however, any edits to it will get removed if the file is opened in a newer version of Excel. Learn more: https://go.microsoft.com/fwlink/?linkid=870924
Comment:
    For downstream, our source is nCINO system, details for here can be found in the nCINO data model. The data is extracted by Kafka as an event message in JSON file format</t>
      </text>
    </comment>
    <comment ref="L1" authorId="1" shapeId="0" xr:uid="{AB355BA6-B1F5-4D33-BA46-5FAE40FC63C2}">
      <text>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t>
      </text>
    </comment>
    <comment ref="P1" authorId="2" shapeId="0" xr:uid="{EDEBAF58-9654-46DC-B061-D9166B88FA9A}">
      <text>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t>
      </text>
    </comment>
    <comment ref="W1" authorId="3" shapeId="0" xr:uid="{47A40B08-B05C-45BB-A18D-85E85512AB86}">
      <text>
        <t>[Threaded comment]
Your version of Excel allows you to read this threaded comment; however, any edits to it will get removed if the file is opened in a newer version of Excel. Learn more: https://go.microsoft.com/fwlink/?linkid=870924
Comment:
    Curation layer contains mapping tables for the legacy system and nCINO IDs.</t>
      </text>
    </comment>
    <comment ref="L2" authorId="4" shapeId="0" xr:uid="{29E65250-EEED-4561-A156-F586E4DB1C07}">
      <text>
        <t>[Threaded comment]
Your version of Excel allows you to read this threaded comment; however, any edits to it will get removed if the file is opened in a newer version of Excel. Learn more: https://go.microsoft.com/fwlink/?linkid=870924
Comment:
    Same as source</t>
      </text>
    </comment>
    <comment ref="M2" authorId="5" shapeId="0" xr:uid="{BDCA8750-528C-4197-AF67-0B48CC4651E5}">
      <text>
        <t>[Threaded comment]
Your version of Excel allows you to read this threaded comment; however, any edits to it will get removed if the file is opened in a newer version of Excel. Learn more: https://go.microsoft.com/fwlink/?linkid=870924
Comment:
    Same as source</t>
      </text>
    </comment>
    <comment ref="N2" authorId="6" shapeId="0" xr:uid="{B7250ADE-511E-40E7-A6B9-6605B1FD661A}">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 ref="O2" authorId="7" shapeId="0" xr:uid="{4E41CA57-73A4-44AF-BA25-1A0C41FE7A39}">
      <text>
        <t>[Threaded comment]
Your version of Excel allows you to read this threaded comment; however, any edits to it will get removed if the file is opened in a newer version of Excel. Learn more: https://go.microsoft.com/fwlink/?linkid=870924
Comment:
    All fields are nullable</t>
      </text>
    </comment>
    <comment ref="V2" authorId="8" shapeId="0" xr:uid="{5E01DF49-0C3C-45A6-BF79-0FA1E34A4793}">
      <text>
        <t>[Threaded comment]
Your version of Excel allows you to read this threaded comment; however, any edits to it will get removed if the file is opened in a newer version of Excel. Learn more: https://go.microsoft.com/fwlink/?linkid=870924
Comment:
     Validations rules within Raw layer: ID are in correct format, reference data values are in list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tc={C74C64BF-EA09-48A0-A0E6-F08E24DE7D49}</author>
  </authors>
  <commentList>
    <comment ref="D2" authorId="0" shapeId="0" xr:uid="{C74C64BF-EA09-48A0-A0E6-F08E24DE7D49}">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A41A6D-C8C2-43FC-976E-A606FA0AF3D3}" keepAlive="1" name="Query - Table 1" description="Connection to the 'Table 1' query in the workbook." type="5" refreshedVersion="0"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<sst xmlns="http://schemas.openxmlformats.org/spreadsheetml/2006/main" count="19305" uniqueCount="3080">
  <si>
    <t>Contents</t>
  </si>
  <si>
    <t>Description</t>
  </si>
  <si>
    <t>Instructions</t>
  </si>
  <si>
    <t>Version Control &amp; Sign-offs</t>
  </si>
  <si>
    <t>Version details and sign-off</t>
  </si>
  <si>
    <t>Key-Information</t>
  </si>
  <si>
    <t>Summary information on mappings (number of objects, fields, notes)</t>
  </si>
  <si>
    <t>Target - COG</t>
  </si>
  <si>
    <t>Data model for target legancy system</t>
  </si>
  <si>
    <t>nCino ERD</t>
  </si>
  <si>
    <t>Entity Relationship Diagram for ORG object being ingested for downstream</t>
  </si>
  <si>
    <t>nCino_DevProc1</t>
  </si>
  <si>
    <t>nCino Covenant objects' attributes extracted from Json files downloaded from nCino dev proc 1</t>
  </si>
  <si>
    <t>nCino_MW</t>
  </si>
  <si>
    <t>nCino Covenant data model from the Master Workbook provided by Accenture team</t>
  </si>
  <si>
    <t>Mappings</t>
  </si>
  <si>
    <t>Data Mappings from Source to Consumption</t>
  </si>
  <si>
    <t>Header Mappings</t>
  </si>
  <si>
    <t>Mapping of header fields from Raw to Consumption</t>
  </si>
  <si>
    <t>Mappings - Consumption</t>
  </si>
  <si>
    <t>Mapping from Curated to Consumption layer  - WIP</t>
  </si>
  <si>
    <t>nCino Picklists</t>
  </si>
  <si>
    <t>Reference data used for picklists in nCino - Mapping to COG reference data is WIP</t>
  </si>
  <si>
    <t>DataType Conversion</t>
  </si>
  <si>
    <t>nCino to Bigquery data type mappings</t>
  </si>
  <si>
    <t>Checklist</t>
  </si>
  <si>
    <t>Data mapping checklist with list of items to be done before mapping can be completed</t>
  </si>
  <si>
    <t>Downstream Covenant Mapping Document - nCino project</t>
  </si>
  <si>
    <t>Date</t>
  </si>
  <si>
    <t>Name</t>
  </si>
  <si>
    <t>Role</t>
  </si>
  <si>
    <t>Version</t>
  </si>
  <si>
    <t>Workbook</t>
  </si>
  <si>
    <t>Change</t>
  </si>
  <si>
    <t>Link</t>
  </si>
  <si>
    <t>Sarah Keane</t>
  </si>
  <si>
    <t>DA</t>
  </si>
  <si>
    <t>v0.01</t>
  </si>
  <si>
    <t>ORG Downstream Mapping nCino to CMA v0.01</t>
  </si>
  <si>
    <t>First draft using PI3 data model and data model from COG</t>
  </si>
  <si>
    <t>v0.02</t>
  </si>
  <si>
    <t>ORG Downstream Mapping nCino to CMA v0.02</t>
  </si>
  <si>
    <t>Received new COG field list for migration</t>
  </si>
  <si>
    <t xml:space="preserve">Notes: </t>
  </si>
  <si>
    <t>Max field length for the header fields from nCino CDC are yet to be defined</t>
  </si>
  <si>
    <t>Table and field names in the consumption layer may need to be adjusted to be more readable</t>
  </si>
  <si>
    <t>It needs to be confirmed with the downstream CMA team that they are happy with doing the reference data mappings given the nCino reference data</t>
  </si>
  <si>
    <t>Clearer field descriptions are needed for the external ids is needed (migration ids and lookup keys)</t>
  </si>
  <si>
    <t>Purpose of this mapping document:</t>
  </si>
  <si>
    <t>1) document data attribute details, including proposed source to target requirements for nCino data load (downstream)</t>
  </si>
  <si>
    <t>2) information document to aid the build of source to target</t>
  </si>
  <si>
    <t>Review</t>
  </si>
  <si>
    <t>This document must be signed off by the following stakeholders (this list can be amended depending on system):</t>
  </si>
  <si>
    <t>1) CCS</t>
  </si>
  <si>
    <t>2) Source System SME</t>
  </si>
  <si>
    <t>3) Solutions architect</t>
  </si>
  <si>
    <t>4) Other Stakeholders</t>
  </si>
  <si>
    <t>Please Note:</t>
  </si>
  <si>
    <t xml:space="preserve"> • This template has been reviewed and agreed between the DA Team and the Dev team, any changes to this template are subject to change control. If you have any suggested changes, please contact Nicole Roberts</t>
  </si>
  <si>
    <t xml:space="preserve"> • Guidance is provided in the Instructions worksheet in this workbook</t>
  </si>
  <si>
    <t xml:space="preserve"> • This template can be found @ https://confluence.devops.lloydsbanking.com/display/CCTR/Reference+Material</t>
  </si>
  <si>
    <t>Key Information</t>
  </si>
  <si>
    <t>nCino Object API Name</t>
  </si>
  <si>
    <t>nCino Object Names</t>
  </si>
  <si>
    <t>Note</t>
  </si>
  <si>
    <t>Total no. of Fields</t>
  </si>
  <si>
    <t>Group Num.</t>
  </si>
  <si>
    <t>Account</t>
  </si>
  <si>
    <t>Relationship (Customer)</t>
  </si>
  <si>
    <t>The Relationship Object represents the entities involved in a loan or a deposit such as businesses, associations, or a person  and holds information of the business</t>
  </si>
  <si>
    <t>LLC_BI__Connection__c</t>
  </si>
  <si>
    <t>Connection</t>
  </si>
  <si>
    <t>The Connection Object is used to connect relationships together outside of entity involvement. IE Parent and children relationships, spouses, etc.</t>
  </si>
  <si>
    <t>Total</t>
  </si>
  <si>
    <t>Note 2</t>
  </si>
  <si>
    <t>Assumptions made  for mapping: 
- For each object, the field API name 'id' is the primary identifier for the object's records 
- All lookups are foreign keys that reference the ids of another object</t>
  </si>
  <si>
    <t>COG tables and fields</t>
  </si>
  <si>
    <t>Key</t>
  </si>
  <si>
    <t>Table Name</t>
  </si>
  <si>
    <t>Column Name</t>
  </si>
  <si>
    <t>Data Type</t>
  </si>
  <si>
    <t>Column Size</t>
  </si>
  <si>
    <t>Is Nullable</t>
  </si>
  <si>
    <t>Primary Key</t>
  </si>
  <si>
    <t xml:space="preserve">Foreign Key </t>
  </si>
  <si>
    <t>Picklist Flag</t>
  </si>
  <si>
    <t>mapped</t>
  </si>
  <si>
    <t>Default</t>
  </si>
  <si>
    <t>Notes</t>
  </si>
  <si>
    <t>tblEntityOrgGroupMembers</t>
  </si>
  <si>
    <t>EntityOrgGroupMemberID</t>
  </si>
  <si>
    <t>Unique ORG Group ID</t>
  </si>
  <si>
    <t>Integer</t>
  </si>
  <si>
    <t>N</t>
  </si>
  <si>
    <t>Y</t>
  </si>
  <si>
    <t>EntityOrgGroupID</t>
  </si>
  <si>
    <t>Common identifier for all members of an ORG group</t>
  </si>
  <si>
    <t>EntityID</t>
  </si>
  <si>
    <t>Unique COG ID</t>
  </si>
  <si>
    <t>EntityOrgMemberTypeID</t>
  </si>
  <si>
    <t>1 is lead, 2 is child</t>
  </si>
  <si>
    <t>COGGroupID</t>
  </si>
  <si>
    <t>Common identifier for all members of a COG group</t>
  </si>
  <si>
    <t>DateAddedToOrg</t>
  </si>
  <si>
    <t>Date Entity added to ORG</t>
  </si>
  <si>
    <t>DateTime</t>
  </si>
  <si>
    <t>LastUpdatedBySessionID</t>
  </si>
  <si>
    <t>System generated session ID</t>
  </si>
  <si>
    <t>tblEntityOrgGroups</t>
  </si>
  <si>
    <t>OrgName</t>
  </si>
  <si>
    <t>Name of ORG</t>
  </si>
  <si>
    <t>Varchar</t>
  </si>
  <si>
    <t>UpdateDateTime</t>
  </si>
  <si>
    <t>Date ORG updated</t>
  </si>
  <si>
    <t>InitiatedBy</t>
  </si>
  <si>
    <t>Name of initiator of change</t>
  </si>
  <si>
    <t>Date Created</t>
  </si>
  <si>
    <t>Date record created</t>
  </si>
  <si>
    <t>ResolvedBy</t>
  </si>
  <si>
    <t>Name of resolver</t>
  </si>
  <si>
    <t>ResolvedByDate</t>
  </si>
  <si>
    <t>Date of resolution</t>
  </si>
  <si>
    <t>tblEntityOrgMemberTypeID</t>
  </si>
  <si>
    <t>TBLENTITYORGMEMBERTYPES</t>
  </si>
  <si>
    <t>ORGMEMBERTYPE</t>
  </si>
  <si>
    <t>VARCHAR</t>
  </si>
  <si>
    <t>OCIS ID</t>
  </si>
  <si>
    <t>Customer Segment</t>
  </si>
  <si>
    <t>Customer Segment code</t>
  </si>
  <si>
    <t>BESPOKE COG EXTRACT FOR ORG MIGRATION</t>
  </si>
  <si>
    <t>RAW</t>
  </si>
  <si>
    <t>STAGING</t>
  </si>
  <si>
    <t>RAW Table Name</t>
  </si>
  <si>
    <t>RAW Column Name</t>
  </si>
  <si>
    <t>RAW mode</t>
  </si>
  <si>
    <t>Source</t>
  </si>
  <si>
    <t>STAGING Table Name</t>
  </si>
  <si>
    <t>STAGING Column Name</t>
  </si>
  <si>
    <t>nCino mapped</t>
  </si>
  <si>
    <t>Foreign Key</t>
  </si>
  <si>
    <t>max length</t>
  </si>
  <si>
    <t>Precision</t>
  </si>
  <si>
    <t>Scale</t>
  </si>
  <si>
    <t>Type</t>
  </si>
  <si>
    <t>Mode</t>
  </si>
  <si>
    <t>Picklist Flag (Y/N)</t>
  </si>
  <si>
    <t>Picklist Table Name</t>
  </si>
  <si>
    <t>Table Description</t>
  </si>
  <si>
    <t>Field Description</t>
  </si>
  <si>
    <t>Default sample value</t>
  </si>
  <si>
    <t>Comments</t>
  </si>
  <si>
    <t>Transformation rules (draft)</t>
  </si>
  <si>
    <t>EntityOrgGroups</t>
  </si>
  <si>
    <t>String</t>
  </si>
  <si>
    <t>Nullable</t>
  </si>
  <si>
    <t>COG</t>
  </si>
  <si>
    <t>Numeric</t>
  </si>
  <si>
    <t>ORG Group Identifier (unique ID)</t>
  </si>
  <si>
    <t>Any ORG which has at least 1 SME Entity involved (either as an ORG Lead or ORG Member) must be included in the migration</t>
  </si>
  <si>
    <t>Identifier for all members of an ORG (common ID)</t>
  </si>
  <si>
    <t>ORGs which include an Entity with no Market Sector - these will be rejected?</t>
  </si>
  <si>
    <t xml:space="preserve">COG identifier (unique ID) </t>
  </si>
  <si>
    <t>ORGs which include an Entity with no OCIS ID - these will be rejected?</t>
  </si>
  <si>
    <t>IsMaster</t>
  </si>
  <si>
    <t>Boolean</t>
  </si>
  <si>
    <t>OCIS master (where there are multiple per COG ID)</t>
  </si>
  <si>
    <t>Used if there are multiple OCIS IDs</t>
  </si>
  <si>
    <t>Where there a multiple OCIS IDs for the same COG ID - the "Ismaster" flag will determine the primary record</t>
  </si>
  <si>
    <t>OCISID</t>
  </si>
  <si>
    <t>Required</t>
  </si>
  <si>
    <t>OCID identifier (unique)</t>
  </si>
  <si>
    <t>Primary link to the Relationship object</t>
  </si>
  <si>
    <t>Where there are multiple ORG Leads for the same ORG - the "Ismaster" flag will determine the primary record</t>
  </si>
  <si>
    <t>ORG member type (1=Lead, 2=Member)</t>
  </si>
  <si>
    <t>1 is ORG lead, 2 is ORG Member</t>
  </si>
  <si>
    <t>Where there are ORG Leads but no ORG Members and vice versa - DQ issue to be rectified</t>
  </si>
  <si>
    <t>OrgMemberType</t>
  </si>
  <si>
    <t>ORG member description (Lead or Member)</t>
  </si>
  <si>
    <t>Lead</t>
  </si>
  <si>
    <t>either "Lead" or "Member"</t>
  </si>
  <si>
    <t>Where the RFI flag is set to ? -</t>
  </si>
  <si>
    <t>COG Group identifier (common ID)</t>
  </si>
  <si>
    <t>Date entity added to the ORG</t>
  </si>
  <si>
    <t>Validation rules (draft)</t>
  </si>
  <si>
    <t>RFIClassificationTypeID</t>
  </si>
  <si>
    <t>Ring Fence Bank identifier</t>
  </si>
  <si>
    <t>types 1,2,3,4,5,6</t>
  </si>
  <si>
    <r>
      <t xml:space="preserve">ORG has a member that has no OCIS ID = </t>
    </r>
    <r>
      <rPr>
        <b/>
        <sz val="11"/>
        <color rgb="FFFF0000"/>
        <rFont val="Calibri"/>
        <family val="2"/>
        <scheme val="minor"/>
      </rPr>
      <t>Fail</t>
    </r>
  </si>
  <si>
    <t>RFIClassificationType</t>
  </si>
  <si>
    <t>Ring Fence Bank descriptor</t>
  </si>
  <si>
    <t>Not RFI</t>
  </si>
  <si>
    <r>
      <t xml:space="preserve">ORG has no identifiable Leader = </t>
    </r>
    <r>
      <rPr>
        <b/>
        <sz val="11"/>
        <color rgb="FFFF0000"/>
        <rFont val="Calibri"/>
        <family val="2"/>
        <scheme val="minor"/>
      </rPr>
      <t>Fail</t>
    </r>
  </si>
  <si>
    <t>MARKET_SECTOR_OU_CODE</t>
  </si>
  <si>
    <t>Organisation Unit sector code</t>
  </si>
  <si>
    <t>43850</t>
  </si>
  <si>
    <t>ORGs must contain at least 1 SME customer</t>
  </si>
  <si>
    <r>
      <t xml:space="preserve">ORG has multiple Leaders identified = </t>
    </r>
    <r>
      <rPr>
        <b/>
        <sz val="11"/>
        <color rgb="FFFF0000"/>
        <rFont val="Calibri"/>
        <family val="2"/>
        <scheme val="minor"/>
      </rPr>
      <t xml:space="preserve">Fail </t>
    </r>
    <r>
      <rPr>
        <sz val="11"/>
        <color theme="1"/>
        <rFont val="Calibri"/>
        <family val="2"/>
        <scheme val="minor"/>
      </rPr>
      <t>(or can we confirm the correct Lead?)</t>
    </r>
  </si>
  <si>
    <t>MARKET_SECTOR_OU_DESC</t>
  </si>
  <si>
    <t>Organisation Unit sector description</t>
  </si>
  <si>
    <t>MS Corporate Banking Sector</t>
  </si>
  <si>
    <t>ORG has member with Market Sector of “Unknown”</t>
  </si>
  <si>
    <t>MARKET_SEGMENT_OU_CODE</t>
  </si>
  <si>
    <t>Organisation Unit segment code</t>
  </si>
  <si>
    <t>43835</t>
  </si>
  <si>
    <r>
      <rPr>
        <b/>
        <sz val="11"/>
        <color rgb="FFFF0000"/>
        <rFont val="Calibri"/>
        <family val="2"/>
        <scheme val="minor"/>
      </rPr>
      <t xml:space="preserve">Fail/Exclude </t>
    </r>
    <r>
      <rPr>
        <sz val="11"/>
        <color theme="1"/>
        <rFont val="Calibri"/>
        <family val="2"/>
        <scheme val="minor"/>
      </rPr>
      <t>if no other members that have Market Sector = “SME”</t>
    </r>
  </si>
  <si>
    <t>MARKET_SEGMENT_OU_DESC</t>
  </si>
  <si>
    <t>Organisation Unit segment description</t>
  </si>
  <si>
    <t>MS SME Segment A Retail-Rated</t>
  </si>
  <si>
    <r>
      <rPr>
        <b/>
        <sz val="11"/>
        <color rgb="FFFF0000"/>
        <rFont val="Calibri"/>
        <family val="2"/>
        <scheme val="minor"/>
      </rPr>
      <t>Pass/Include</t>
    </r>
    <r>
      <rPr>
        <sz val="11"/>
        <color theme="1"/>
        <rFont val="Calibri"/>
        <family val="2"/>
        <scheme val="minor"/>
      </rPr>
      <t xml:space="preserve"> if at least one other member that have Market Sector = “SME”</t>
    </r>
  </si>
  <si>
    <t>PTY_TYP_CD</t>
  </si>
  <si>
    <t>ORG has duplicate Members (Lead /Member or Member/Member)</t>
  </si>
  <si>
    <t>OCIS DATE ENDED</t>
  </si>
  <si>
    <t>OCIS identifier end date</t>
  </si>
  <si>
    <t>21/10/2015</t>
  </si>
  <si>
    <r>
      <rPr>
        <b/>
        <sz val="11"/>
        <color rgb="FFFF0000"/>
        <rFont val="Calibri"/>
        <family val="2"/>
        <scheme val="minor"/>
      </rPr>
      <t>Pass,</t>
    </r>
    <r>
      <rPr>
        <sz val="11"/>
        <color theme="1"/>
        <rFont val="Calibri"/>
        <family val="2"/>
        <scheme val="minor"/>
      </rPr>
      <t xml:space="preserve"> could treat as unique, would just need to understand if any rules (e.g. always keep the Leader)</t>
    </r>
  </si>
  <si>
    <r>
      <t xml:space="preserve">ORG has different or more members to Lending Group = </t>
    </r>
    <r>
      <rPr>
        <b/>
        <sz val="11"/>
        <color rgb="FFFF0000"/>
        <rFont val="Calibri"/>
        <family val="2"/>
        <scheme val="minor"/>
      </rPr>
      <t>Pass</t>
    </r>
    <r>
      <rPr>
        <sz val="11"/>
        <color theme="1"/>
        <rFont val="Calibri"/>
        <family val="2"/>
        <scheme val="minor"/>
      </rPr>
      <t xml:space="preserve"> (the UI will accept this even though it is incorrect)</t>
    </r>
  </si>
  <si>
    <t>Do we really want to check if the ORG is contained within a Lending Group?</t>
  </si>
  <si>
    <t>Lookupkey</t>
  </si>
  <si>
    <t>Length -derived</t>
  </si>
  <si>
    <t>Object Name</t>
  </si>
  <si>
    <t>Object Label</t>
  </si>
  <si>
    <t>Long Name</t>
  </si>
  <si>
    <t>Short Name</t>
  </si>
  <si>
    <t>Label</t>
  </si>
  <si>
    <t>Nillable</t>
  </si>
  <si>
    <t>String Length</t>
  </si>
  <si>
    <t>Numeric Precision</t>
  </si>
  <si>
    <t>Numeric Scale</t>
  </si>
  <si>
    <t>Custom</t>
  </si>
  <si>
    <t>Unique</t>
  </si>
  <si>
    <t>Updateable</t>
  </si>
  <si>
    <t>ExternalId</t>
  </si>
  <si>
    <t>Formula Exists</t>
  </si>
  <si>
    <t>Formula Value</t>
  </si>
  <si>
    <t>Relationship</t>
  </si>
  <si>
    <t>Account.Id</t>
  </si>
  <si>
    <t>Id</t>
  </si>
  <si>
    <t>Relationship ID</t>
  </si>
  <si>
    <t>id</t>
  </si>
  <si>
    <t>no</t>
  </si>
  <si>
    <t>Account.IsDeleted</t>
  </si>
  <si>
    <t>IsDeleted</t>
  </si>
  <si>
    <t>Deleted</t>
  </si>
  <si>
    <t>boolean</t>
  </si>
  <si>
    <t>Account.MasterRecordId</t>
  </si>
  <si>
    <t>MasterRecordId</t>
  </si>
  <si>
    <t>Master Record ID</t>
  </si>
  <si>
    <t>reference(Account)</t>
  </si>
  <si>
    <t>yes</t>
  </si>
  <si>
    <t>Account.Name</t>
  </si>
  <si>
    <t>Relationship Name</t>
  </si>
  <si>
    <t>string</t>
  </si>
  <si>
    <t>Account.Type</t>
  </si>
  <si>
    <t>Relationship Type</t>
  </si>
  <si>
    <t>picklist</t>
  </si>
  <si>
    <t>Your selection in this field will determine the record type.  Individuals &amp; Sole Proprietors receive the 'Individual' page layout, while all others will be assigned to the 'Business' page layout.</t>
  </si>
  <si>
    <t>Account.RecordTypeId</t>
  </si>
  <si>
    <t>RecordTypeId</t>
  </si>
  <si>
    <t>Relationship Record Type</t>
  </si>
  <si>
    <t>reference(RecordType)</t>
  </si>
  <si>
    <t>Account.ParentId</t>
  </si>
  <si>
    <t>ParentId</t>
  </si>
  <si>
    <t>Parent Relationship</t>
  </si>
  <si>
    <t>Account.BillingStreet</t>
  </si>
  <si>
    <t>BillingStreet</t>
  </si>
  <si>
    <t>Billing Street</t>
  </si>
  <si>
    <t>textarea</t>
  </si>
  <si>
    <t>Account.BillingCity</t>
  </si>
  <si>
    <t>BillingCity</t>
  </si>
  <si>
    <t>Billing City</t>
  </si>
  <si>
    <t>Account.BillingState</t>
  </si>
  <si>
    <t>BillingState</t>
  </si>
  <si>
    <t>Billing State/Province</t>
  </si>
  <si>
    <t>Account.BillingPostalCode</t>
  </si>
  <si>
    <t>BillingPostalCode</t>
  </si>
  <si>
    <t>Billing Zip/Postal Code</t>
  </si>
  <si>
    <t>Account.BillingCountry</t>
  </si>
  <si>
    <t>BillingCountry</t>
  </si>
  <si>
    <t>Billing Country</t>
  </si>
  <si>
    <t>Account.BillingLatitude</t>
  </si>
  <si>
    <t>BillingLatitude</t>
  </si>
  <si>
    <t>Billing Latitude</t>
  </si>
  <si>
    <t>double</t>
  </si>
  <si>
    <t>Account.BillingLongitude</t>
  </si>
  <si>
    <t>BillingLongitude</t>
  </si>
  <si>
    <t>Billing Longitude</t>
  </si>
  <si>
    <t>Account.BillingGeocodeAccuracy</t>
  </si>
  <si>
    <t>BillingGeocodeAccuracy</t>
  </si>
  <si>
    <t>Billing Geocode Accuracy</t>
  </si>
  <si>
    <t>Account.BillingAddress</t>
  </si>
  <si>
    <t>BillingAddress</t>
  </si>
  <si>
    <t>Billing Address</t>
  </si>
  <si>
    <t>address</t>
  </si>
  <si>
    <t>Account.ShippingStreet</t>
  </si>
  <si>
    <t>ShippingStreet</t>
  </si>
  <si>
    <t>Shipping Street</t>
  </si>
  <si>
    <t>Account.ShippingCity</t>
  </si>
  <si>
    <t>ShippingCity</t>
  </si>
  <si>
    <t>Shipping City</t>
  </si>
  <si>
    <t>Account.ShippingState</t>
  </si>
  <si>
    <t>ShippingState</t>
  </si>
  <si>
    <t>Shipping State/Province</t>
  </si>
  <si>
    <t>Account.ShippingPostalCode</t>
  </si>
  <si>
    <t>ShippingPostalCode</t>
  </si>
  <si>
    <t>Shipping Zip/Postal Code</t>
  </si>
  <si>
    <t>Account.ShippingCountry</t>
  </si>
  <si>
    <t>ShippingCountry</t>
  </si>
  <si>
    <t>Shipping Country</t>
  </si>
  <si>
    <t>Account.ShippingLatitude</t>
  </si>
  <si>
    <t>ShippingLatitude</t>
  </si>
  <si>
    <t>Shipping Latitude</t>
  </si>
  <si>
    <t>Account.ShippingLongitude</t>
  </si>
  <si>
    <t>ShippingLongitude</t>
  </si>
  <si>
    <t>Shipping Longitude</t>
  </si>
  <si>
    <t>Account.ShippingGeocodeAccuracy</t>
  </si>
  <si>
    <t>ShippingGeocodeAccuracy</t>
  </si>
  <si>
    <t>Shipping Geocode Accuracy</t>
  </si>
  <si>
    <t>Account.ShippingAddress</t>
  </si>
  <si>
    <t>ShippingAddress</t>
  </si>
  <si>
    <t>Shipping Address</t>
  </si>
  <si>
    <t>Account.Phone</t>
  </si>
  <si>
    <t>Phone</t>
  </si>
  <si>
    <t>Relationship Phone</t>
  </si>
  <si>
    <t>phone</t>
  </si>
  <si>
    <t>Account.Fax</t>
  </si>
  <si>
    <t>Fax</t>
  </si>
  <si>
    <t>Relationship Fax</t>
  </si>
  <si>
    <t>Account.AccountNumber</t>
  </si>
  <si>
    <t>AccountNumber</t>
  </si>
  <si>
    <t>Relationship Number</t>
  </si>
  <si>
    <t>Account.Website</t>
  </si>
  <si>
    <t>Website</t>
  </si>
  <si>
    <t>url</t>
  </si>
  <si>
    <t>Account.PhotoUrl</t>
  </si>
  <si>
    <t>PhotoUrl</t>
  </si>
  <si>
    <t>Photo URL</t>
  </si>
  <si>
    <t>Account.Sic</t>
  </si>
  <si>
    <t>Sic</t>
  </si>
  <si>
    <t>SIC Code</t>
  </si>
  <si>
    <t>Account.Industry</t>
  </si>
  <si>
    <t>Industry</t>
  </si>
  <si>
    <t>Account.AnnualRevenue</t>
  </si>
  <si>
    <t>AnnualRevenue</t>
  </si>
  <si>
    <t>Annual Revenue</t>
  </si>
  <si>
    <t>currency</t>
  </si>
  <si>
    <t>Account.NumberOfEmployees</t>
  </si>
  <si>
    <t>NumberOfEmployees</t>
  </si>
  <si>
    <t>Employees</t>
  </si>
  <si>
    <t>int</t>
  </si>
  <si>
    <t>Account.Ownership</t>
  </si>
  <si>
    <t>Ownership</t>
  </si>
  <si>
    <t>Account.TickerSymbol</t>
  </si>
  <si>
    <t>TickerSymbol</t>
  </si>
  <si>
    <t>Ticker Symbol</t>
  </si>
  <si>
    <t>Account.Description</t>
  </si>
  <si>
    <t>Relationship Description</t>
  </si>
  <si>
    <t>Account.Rating</t>
  </si>
  <si>
    <t>Rating</t>
  </si>
  <si>
    <t>Relationship Rating</t>
  </si>
  <si>
    <t>Account.Site</t>
  </si>
  <si>
    <t>Site</t>
  </si>
  <si>
    <t>Relationship Site</t>
  </si>
  <si>
    <t>Account.CurrencyIsoCode</t>
  </si>
  <si>
    <t>CurrencyIsoCode</t>
  </si>
  <si>
    <t>Relationship Currency</t>
  </si>
  <si>
    <t>Account.OwnerId</t>
  </si>
  <si>
    <t>OwnerId</t>
  </si>
  <si>
    <t>Relationship Owner</t>
  </si>
  <si>
    <t>reference(User)</t>
  </si>
  <si>
    <t>Account.CreatedDate</t>
  </si>
  <si>
    <t>CreatedDate</t>
  </si>
  <si>
    <t>Created Date</t>
  </si>
  <si>
    <t>datetime</t>
  </si>
  <si>
    <t>Account.CreatedById</t>
  </si>
  <si>
    <t>CreatedById</t>
  </si>
  <si>
    <t>Created By ID</t>
  </si>
  <si>
    <t>Account.LastModifiedDate</t>
  </si>
  <si>
    <t>LastModifiedDate</t>
  </si>
  <si>
    <t>Last Modified Date</t>
  </si>
  <si>
    <t>Account.LastModifiedById</t>
  </si>
  <si>
    <t>LastModifiedById</t>
  </si>
  <si>
    <t>Last Modified By ID</t>
  </si>
  <si>
    <t>Account.SystemModstamp</t>
  </si>
  <si>
    <t>SystemModstamp</t>
  </si>
  <si>
    <t>System Modstamp</t>
  </si>
  <si>
    <t>Account.LastActivityDate</t>
  </si>
  <si>
    <t>LastActivityDate</t>
  </si>
  <si>
    <t>Last Activity</t>
  </si>
  <si>
    <t>date</t>
  </si>
  <si>
    <t>Account.LastViewedDate</t>
  </si>
  <si>
    <t>LastViewedDate</t>
  </si>
  <si>
    <t>Last Viewed Date</t>
  </si>
  <si>
    <t>Account.LastReferencedDate</t>
  </si>
  <si>
    <t>LastReferencedDate</t>
  </si>
  <si>
    <t>Last Referenced Date</t>
  </si>
  <si>
    <t>Account.IsPartner</t>
  </si>
  <si>
    <t>IsPartner</t>
  </si>
  <si>
    <t>Partner Account</t>
  </si>
  <si>
    <t>Account.IsCustomerPortal</t>
  </si>
  <si>
    <t>IsCustomerPortal</t>
  </si>
  <si>
    <t>Customer Portal Account</t>
  </si>
  <si>
    <t>Account.ChannelProgramName</t>
  </si>
  <si>
    <t>ChannelProgramName</t>
  </si>
  <si>
    <t>Channel Program Name</t>
  </si>
  <si>
    <t>Account.ChannelProgramLevelName</t>
  </si>
  <si>
    <t>ChannelProgramLevelName</t>
  </si>
  <si>
    <t>Channel Program Level Name</t>
  </si>
  <si>
    <t>Account.Jigsaw</t>
  </si>
  <si>
    <t>Jigsaw</t>
  </si>
  <si>
    <t>Data.com Key</t>
  </si>
  <si>
    <t>Account.JigsawCompanyId</t>
  </si>
  <si>
    <t>JigsawCompanyId</t>
  </si>
  <si>
    <t>Jigsaw Company ID</t>
  </si>
  <si>
    <t>Account.AccountSource</t>
  </si>
  <si>
    <t>AccountSource</t>
  </si>
  <si>
    <t>Relationship Source</t>
  </si>
  <si>
    <t>Account.SicDesc</t>
  </si>
  <si>
    <t>SicDesc</t>
  </si>
  <si>
    <t>SIC Description</t>
  </si>
  <si>
    <t>Account.ConnectionReceivedId</t>
  </si>
  <si>
    <t>ConnectionReceivedId</t>
  </si>
  <si>
    <t>Received Connection ID</t>
  </si>
  <si>
    <t>reference(PartnerNetworkConnection)</t>
  </si>
  <si>
    <t>Account.ConnectionSentId</t>
  </si>
  <si>
    <t>ConnectionSentId</t>
  </si>
  <si>
    <t>Sent Connection ID</t>
  </si>
  <si>
    <t>Account.LLC_BI__AP_Stress_Index__c</t>
  </si>
  <si>
    <t>LLC_BI__AP_Stress_Index__c</t>
  </si>
  <si>
    <t>AP Stress Index</t>
  </si>
  <si>
    <t>Account.LLC_BI__Account_Review__c</t>
  </si>
  <si>
    <t>LLC_BI__Account_Review__c</t>
  </si>
  <si>
    <t>Account Review</t>
  </si>
  <si>
    <t>Account.LLC_BI__ActionFlag__c</t>
  </si>
  <si>
    <t>LLC_BI__ActionFlag__c</t>
  </si>
  <si>
    <t>ActionFlag</t>
  </si>
  <si>
    <t>Account.LLC_BI__Active__c</t>
  </si>
  <si>
    <t>LLC_BI__Active__c</t>
  </si>
  <si>
    <t>Active</t>
  </si>
  <si>
    <t>Account.LLC_BI__Automated_Financials__c</t>
  </si>
  <si>
    <t>LLC_BI__Automated_Financials__c</t>
  </si>
  <si>
    <t>Automated Financials</t>
  </si>
  <si>
    <t>Account.LLC_BI__Bot_Date__c</t>
  </si>
  <si>
    <t>LLC_BI__Bot_Date__c</t>
  </si>
  <si>
    <t>Bot Date</t>
  </si>
  <si>
    <t>The field the BOT uses to pull when it's supposed to wake up</t>
  </si>
  <si>
    <t>Account.LLC_BI__Bot_RMI__c</t>
  </si>
  <si>
    <t>LLC_BI__Bot_RMI__c</t>
  </si>
  <si>
    <t>Bot RMI</t>
  </si>
  <si>
    <t>Account.LLC_BI__Business_Tax_Return_EPC__c</t>
  </si>
  <si>
    <t>LLC_BI__Business_Tax_Return_EPC__c</t>
  </si>
  <si>
    <t>Business Tax Return (EPC)</t>
  </si>
  <si>
    <t>Account.LLC_BI__Business_Tax_Return_OC__c</t>
  </si>
  <si>
    <t>LLC_BI__Business_Tax_Return_OC__c</t>
  </si>
  <si>
    <t>Business Tax Return (OC)</t>
  </si>
  <si>
    <t>Account.LLC_BI__CIF__c</t>
  </si>
  <si>
    <t>LLC_BI__CIF__c</t>
  </si>
  <si>
    <t>Customer Relationship Number</t>
  </si>
  <si>
    <t>Account.LLC_BI__Comments__c</t>
  </si>
  <si>
    <t>LLC_BI__Comments__c</t>
  </si>
  <si>
    <t>Account.LLC_BI__Committed_Direct_Exposure__c</t>
  </si>
  <si>
    <t>LLC_BI__Committed_Direct_Exposure__c</t>
  </si>
  <si>
    <t>Committed Direct Exposure</t>
  </si>
  <si>
    <t>Account.LLC_BI__Committed_Indirect_Exposure__c</t>
  </si>
  <si>
    <t>LLC_BI__Committed_Indirect_Exposure__c</t>
  </si>
  <si>
    <t>Committed Indirect Exposure</t>
  </si>
  <si>
    <t>Account.LLC_BI__Current_Situation__c</t>
  </si>
  <si>
    <t>LLC_BI__Current_Situation__c</t>
  </si>
  <si>
    <t>Current Situation</t>
  </si>
  <si>
    <t>Account.LLC_BI__CustomerPriority__c</t>
  </si>
  <si>
    <t>LLC_BI__CustomerPriority__c</t>
  </si>
  <si>
    <t>Customer Priority</t>
  </si>
  <si>
    <t>Account.LLC_BI__DSC_Post_OC__c</t>
  </si>
  <si>
    <t>LLC_BI__DSC_Post_OC__c</t>
  </si>
  <si>
    <t>DSC (Post OC)</t>
  </si>
  <si>
    <t>Account.LLC_BI__DSC_Pre_OC__c</t>
  </si>
  <si>
    <t>LLC_BI__DSC_Pre_OC__c</t>
  </si>
  <si>
    <t>DSC (Pre OC)</t>
  </si>
  <si>
    <t>Account.LLC_BI__Debt_Service__c</t>
  </si>
  <si>
    <t>LLC_BI__Debt_Service__c</t>
  </si>
  <si>
    <t>Debt Service</t>
  </si>
  <si>
    <t>Account.LLC_BI__Direct_Exposure__c</t>
  </si>
  <si>
    <t>LLC_BI__Direct_Exposure__c</t>
  </si>
  <si>
    <t>Direct Exposure</t>
  </si>
  <si>
    <t>Account.LLC_BI__FICO_Date__c</t>
  </si>
  <si>
    <t>LLC_BI__FICO_Date__c</t>
  </si>
  <si>
    <t>FICO Date</t>
  </si>
  <si>
    <t>Account.LLC_BI__FICO_Score__c</t>
  </si>
  <si>
    <t>LLC_BI__FICO_Score__c</t>
  </si>
  <si>
    <t>FICO Score</t>
  </si>
  <si>
    <t>Account.LLC_BI__Facility__c</t>
  </si>
  <si>
    <t>LLC_BI__Facility__c</t>
  </si>
  <si>
    <t>Facility</t>
  </si>
  <si>
    <t>Account.LLC_BI__Financials_Opt_Out__c</t>
  </si>
  <si>
    <t>LLC_BI__Financials_Opt_Out__c</t>
  </si>
  <si>
    <t>Financials Opt Out</t>
  </si>
  <si>
    <t>Account.LLC_BI__Global_Cash_Flow__c</t>
  </si>
  <si>
    <t>LLC_BI__Global_Cash_Flow__c</t>
  </si>
  <si>
    <t>Global Cash Flow</t>
  </si>
  <si>
    <t>Account.LLC_BI__Highest_Risk_Grade__c</t>
  </si>
  <si>
    <t>LLC_BI__Highest_Risk_Grade__c</t>
  </si>
  <si>
    <t>Risk Grade</t>
  </si>
  <si>
    <t>This field is automatically filled with the highest risk grade loan associated to this account</t>
  </si>
  <si>
    <t>Account.LLC_BI__Indirect_Exposure__c</t>
  </si>
  <si>
    <t>LLC_BI__Indirect_Exposure__c</t>
  </si>
  <si>
    <t>Indirect Exposure</t>
  </si>
  <si>
    <t>Account.LLC_BI__Interim_Statement__c</t>
  </si>
  <si>
    <t>LLC_BI__Interim_Statement__c</t>
  </si>
  <si>
    <t>Interim Statement</t>
  </si>
  <si>
    <t>Account.LLC_BI__Is_Individual__c</t>
  </si>
  <si>
    <t>LLC_BI__Is_Individual__c</t>
  </si>
  <si>
    <t>Is Individual</t>
  </si>
  <si>
    <t>IF(OR(ISPICKVAL(Type, 'Sole Proprietorship'),ISPICKVAL(Type, 'Individual')), 1, 0)</t>
  </si>
  <si>
    <t>Account.LLC_BI__Last_Site_Visit__c</t>
  </si>
  <si>
    <t>LLC_BI__Last_Site_Visit__c</t>
  </si>
  <si>
    <t>Last Site Visit</t>
  </si>
  <si>
    <t>Account.LLC_BI__Loan_Name__c</t>
  </si>
  <si>
    <t>LLC_BI__Loan_Name__c</t>
  </si>
  <si>
    <t>Loan Name</t>
  </si>
  <si>
    <t>Account.LLC_BI__Loan_Numbers__c</t>
  </si>
  <si>
    <t>LLC_BI__Loan_Numbers__c</t>
  </si>
  <si>
    <t>-D Loan Numbers</t>
  </si>
  <si>
    <t>Account.LLC_BI__Management_Experience__c</t>
  </si>
  <si>
    <t>LLC_BI__Management_Experience__c</t>
  </si>
  <si>
    <t>Management Experience</t>
  </si>
  <si>
    <t>Management Experience the individual has in their industry - expressed in Years.</t>
  </si>
  <si>
    <t>Account.LLC_BI__NumberofLocations__c</t>
  </si>
  <si>
    <t>LLC_BI__NumberofLocations__c</t>
  </si>
  <si>
    <t>Number of Locations</t>
  </si>
  <si>
    <t>Account.LLC_BI__Partnership_Type__c</t>
  </si>
  <si>
    <t>LLC_BI__Partnership_Type__c</t>
  </si>
  <si>
    <t>Partnership Type</t>
  </si>
  <si>
    <t>Account.LLC_BI__Personal_Fin_Statements__c</t>
  </si>
  <si>
    <t>LLC_BI__Personal_Fin_Statements__c</t>
  </si>
  <si>
    <t>Personal Fin Statements</t>
  </si>
  <si>
    <t>Account.LLC_BI__Personal_Liquidity__c</t>
  </si>
  <si>
    <t>LLC_BI__Personal_Liquidity__c</t>
  </si>
  <si>
    <t>Pers. &amp; Bus. Liquidity</t>
  </si>
  <si>
    <t>Account.LLC_BI__Personal_Tax_Return__c</t>
  </si>
  <si>
    <t>LLC_BI__Personal_Tax_Return__c</t>
  </si>
  <si>
    <t>Personal Tax Return</t>
  </si>
  <si>
    <t>Account.LLC_BI__Pod__c</t>
  </si>
  <si>
    <t>LLC_BI__Pod__c</t>
  </si>
  <si>
    <t>Pod</t>
  </si>
  <si>
    <t>Account.LLC_BI__Proposed_Direct_Exposure__c</t>
  </si>
  <si>
    <t>LLC_BI__Proposed_Direct_Exposure__c</t>
  </si>
  <si>
    <t>Proposed Direct Exposure</t>
  </si>
  <si>
    <t>Account.LLC_BI__Proposed_Indirect_Exposure__c</t>
  </si>
  <si>
    <t>LLC_BI__Proposed_Indirect_Exposure__c</t>
  </si>
  <si>
    <t>Proposed Indirect Exposure</t>
  </si>
  <si>
    <t>Account.LLC_BI__Region__c</t>
  </si>
  <si>
    <t>LLC_BI__Region__c</t>
  </si>
  <si>
    <t>Region</t>
  </si>
  <si>
    <t>Custom field to segment Accounts by Region</t>
  </si>
  <si>
    <t>Account.LLC_BI__Relationship_Number__c</t>
  </si>
  <si>
    <t>LLC_BI__Relationship_Number__c</t>
  </si>
  <si>
    <t>Account.LLC_BI__Revenue_Growth__c</t>
  </si>
  <si>
    <t>LLC_BI__Revenue_Growth__c</t>
  </si>
  <si>
    <t>Revenue Growth %</t>
  </si>
  <si>
    <t>percent</t>
  </si>
  <si>
    <t>Expressed as a percent</t>
  </si>
  <si>
    <t>Account.LLC_BI__SLAExpirationDate__c</t>
  </si>
  <si>
    <t>LLC_BI__SLAExpirationDate__c</t>
  </si>
  <si>
    <t>SLA Expiration Date</t>
  </si>
  <si>
    <t>Account.LLC_BI__SLASerialNumber__c</t>
  </si>
  <si>
    <t>LLC_BI__SLASerialNumber__c</t>
  </si>
  <si>
    <t>SLA Serial Number</t>
  </si>
  <si>
    <t>Account.LLC_BI__SLA__c</t>
  </si>
  <si>
    <t>LLC_BI__SLA__c</t>
  </si>
  <si>
    <t>SLA</t>
  </si>
  <si>
    <t>Account.LLC_BI__Statement_From_Date__c</t>
  </si>
  <si>
    <t>LLC_BI__Statement_From_Date__c</t>
  </si>
  <si>
    <t>Statement From Date</t>
  </si>
  <si>
    <t>The beginning of the date range in which the BOT will request from the relationship being serviced</t>
  </si>
  <si>
    <t>Account.LLC_BI__Statement_To_Date__c</t>
  </si>
  <si>
    <t>LLC_BI__Statement_To_Date__c</t>
  </si>
  <si>
    <t>Statement To Date</t>
  </si>
  <si>
    <t>The end of the date range in which the BOT will request from the relationship being serviced</t>
  </si>
  <si>
    <t>Account.LLC_BI__Status__c</t>
  </si>
  <si>
    <t>LLC_BI__Status__c</t>
  </si>
  <si>
    <t>Status</t>
  </si>
  <si>
    <t>Account.LLC_BI__Tax_Identification_Number__c</t>
  </si>
  <si>
    <t>LLC_BI__Tax_Identification_Number__c</t>
  </si>
  <si>
    <t>Tax Identification Number</t>
  </si>
  <si>
    <t>encryptedstring</t>
  </si>
  <si>
    <t>Account.LLC_BI__UpsellOpportunity__c</t>
  </si>
  <si>
    <t>LLC_BI__UpsellOpportunity__c</t>
  </si>
  <si>
    <t>Upsell Opportunity</t>
  </si>
  <si>
    <t>Account.LLC_BI__lookupKey__c</t>
  </si>
  <si>
    <t>LLC_BI__lookupKey__c</t>
  </si>
  <si>
    <t>Account.LLC_BI__Total_Won_Opportunities__c</t>
  </si>
  <si>
    <t>LLC_BI__Total_Won_Opportunities__c</t>
  </si>
  <si>
    <t>Total Won Opportunities</t>
  </si>
  <si>
    <t>An example Rollup Summary field that adds all of the account's won opportunities.</t>
  </si>
  <si>
    <t>Account.LLC_BI__Booked_Affiliated_Exposure__c</t>
  </si>
  <si>
    <t>LLC_BI__Booked_Affiliated_Exposure__c</t>
  </si>
  <si>
    <t>Booked Affiliated Exposure</t>
  </si>
  <si>
    <t>Account.LLC_BI__Connection_Identifier__c</t>
  </si>
  <si>
    <t>LLC_BI__Connection_Identifier__c</t>
  </si>
  <si>
    <t>Connection Identifier</t>
  </si>
  <si>
    <t>Account.cm_Email_Address__c</t>
  </si>
  <si>
    <t>cm_Email_Address__c</t>
  </si>
  <si>
    <t>zz_Email Address</t>
  </si>
  <si>
    <t>email</t>
  </si>
  <si>
    <t>Account.LLC_BI__Backup_Withholding_Exempt_Code__c</t>
  </si>
  <si>
    <t>LLC_BI__Backup_Withholding_Exempt_Code__c</t>
  </si>
  <si>
    <t>Backup Withholding Exempt Code</t>
  </si>
  <si>
    <t>The code representing the party's reason for claiming exemption from backup withholding. The numeric codes are defined by the instructions contained within IRS Form W-9.</t>
  </si>
  <si>
    <t>Account.LLC_BI__Backup_Withholding_Exempt_Indicator__c</t>
  </si>
  <si>
    <t>LLC_BI__Backup_Withholding_Exempt_Indicator__c</t>
  </si>
  <si>
    <t>Backup Withholding Exempt Indicator</t>
  </si>
  <si>
    <t>If true the account holder has certified that he/she/it is exempt from backup withholding.</t>
  </si>
  <si>
    <t>Account.LLC_BI__Is_Institution_Affiliated__c</t>
  </si>
  <si>
    <t>LLC_BI__Is_Institution_Affiliated__c</t>
  </si>
  <si>
    <t>Is Institution Affiliated</t>
  </si>
  <si>
    <t>Select this checkbox to indicate affiliation with the financial institution.</t>
  </si>
  <si>
    <t>Account.LLC_BI__Backup_Withholding_N_A_Indicator__c</t>
  </si>
  <si>
    <t>LLC_BI__Backup_Withholding_N_A_Indicator__c</t>
  </si>
  <si>
    <t>Backup Withholding N/A Indicator</t>
  </si>
  <si>
    <t>If true the holder whose tax identification number (TIN) was used for backup withholding purposes is certifying that he/she/it is not subject to backup withholding.</t>
  </si>
  <si>
    <t>Account.NDOC__Document_Manager_Identifier__c</t>
  </si>
  <si>
    <t>NDOC__Document_Manager_Identifier__c</t>
  </si>
  <si>
    <t>Document Manager Identifier</t>
  </si>
  <si>
    <t>Account.LLC_BI__Employee_Relationship__c</t>
  </si>
  <si>
    <t>LLC_BI__Employee_Relationship__c</t>
  </si>
  <si>
    <t>Employee Relationship</t>
  </si>
  <si>
    <t>This box should be checked if the Relationship is an Employee of your Financial Institution</t>
  </si>
  <si>
    <t>Account.LLC_BI__Reg_O_Relationship__c</t>
  </si>
  <si>
    <t>LLC_BI__Reg_O_Relationship__c</t>
  </si>
  <si>
    <t>Reg O Relationship</t>
  </si>
  <si>
    <t>This field should be checked if Regulation O applies to this Relationship</t>
  </si>
  <si>
    <t>Account.LLC_BI__Number_of_Signers__c</t>
  </si>
  <si>
    <t>LLC_BI__Number_of_Signers__c</t>
  </si>
  <si>
    <t>Number of Signers</t>
  </si>
  <si>
    <t>Account.LLC_BI__Branch__c</t>
  </si>
  <si>
    <t>LLC_BI__Branch__c</t>
  </si>
  <si>
    <t>Branch</t>
  </si>
  <si>
    <t>reference(LLC_BI__Branch__c)</t>
  </si>
  <si>
    <t>Account.LLC_BI__Fiscal_Year_End__c</t>
  </si>
  <si>
    <t>LLC_BI__Fiscal_Year_End__c</t>
  </si>
  <si>
    <t>Fiscal Year End</t>
  </si>
  <si>
    <t>Account.LLC_BI__Average_Ledger_Balance__c</t>
  </si>
  <si>
    <t>LLC_BI__Average_Ledger_Balance__c</t>
  </si>
  <si>
    <t>Average Ledger Balance</t>
  </si>
  <si>
    <t>Account.LLC_BI__Average_Unavailable__c</t>
  </si>
  <si>
    <t>LLC_BI__Average_Unavailable__c</t>
  </si>
  <si>
    <t>Average Unavailable</t>
  </si>
  <si>
    <t>Account.LLC_BI__Credit_Rating__c</t>
  </si>
  <si>
    <t>LLC_BI__Credit_Rating__c</t>
  </si>
  <si>
    <t>Credit Rating</t>
  </si>
  <si>
    <t>Account.LLC_BI__Credit_Stats__c</t>
  </si>
  <si>
    <t>LLC_BI__Credit_Stats__c</t>
  </si>
  <si>
    <t>Credit Stats</t>
  </si>
  <si>
    <t>Account.LLC_BI__Default_App__c</t>
  </si>
  <si>
    <t>LLC_BI__Default_App__c</t>
  </si>
  <si>
    <t>Default App</t>
  </si>
  <si>
    <t>This field determines the default page within the nCino User Interface for this record.</t>
  </si>
  <si>
    <t>Account.LLC_BI__Last_Review_Date__c</t>
  </si>
  <si>
    <t>LLC_BI__Last_Review_Date__c</t>
  </si>
  <si>
    <t>Last Review Date</t>
  </si>
  <si>
    <t>Account.LLC_BI__Naics_Code__c</t>
  </si>
  <si>
    <t>LLC_BI__Naics_Code__c</t>
  </si>
  <si>
    <t>NAICS Code</t>
  </si>
  <si>
    <t>Account.LLC_BI__Next_Review_Date__c</t>
  </si>
  <si>
    <t>LLC_BI__Next_Review_Date__c</t>
  </si>
  <si>
    <t>Next Review Date</t>
  </si>
  <si>
    <t>Account.LLC_BI__Review_Frequency__c</t>
  </si>
  <si>
    <t>LLC_BI__Review_Frequency__c</t>
  </si>
  <si>
    <t>Review Frequency</t>
  </si>
  <si>
    <t>Account.LLC_BI__Review_Status__c</t>
  </si>
  <si>
    <t>LLC_BI__Review_Status__c</t>
  </si>
  <si>
    <t>Review Status</t>
  </si>
  <si>
    <t>Status of the Account Review</t>
  </si>
  <si>
    <t>Account.LLC_BI__Risk_Rating_Review_Date_Decisioned__c</t>
  </si>
  <si>
    <t>LLC_BI__Risk_Rating_Review_Date_Decisioned__c</t>
  </si>
  <si>
    <t>Risk Rating Review Date Decisioned</t>
  </si>
  <si>
    <t>Account.LLC_BI__Risk_Rating_Review_Grade__c</t>
  </si>
  <si>
    <t>LLC_BI__Risk_Rating_Review_Grade__c</t>
  </si>
  <si>
    <t>Risk Rating Review Grade</t>
  </si>
  <si>
    <t>Account.LLC_BI__Risk_Rating_Review_Status__c</t>
  </si>
  <si>
    <t>LLC_BI__Risk_Rating_Review_Status__c</t>
  </si>
  <si>
    <t>Risk Rating Review Status</t>
  </si>
  <si>
    <t>Account.LLC_BI__Established_Country__c</t>
  </si>
  <si>
    <t>LLC_BI__Established_Country__c</t>
  </si>
  <si>
    <t>Established Country</t>
  </si>
  <si>
    <t>A description of the country in which the account holder was established if it was not established within the United States (applicable when the account holder is an entity).</t>
  </si>
  <si>
    <t>Account.LLC_BI__Billing_Address_County__c</t>
  </si>
  <si>
    <t>LLC_BI__Billing_Address_County__c</t>
  </si>
  <si>
    <t>Billing Address County</t>
  </si>
  <si>
    <t>Account.cm_Primary_Contact__c</t>
  </si>
  <si>
    <t>cm_Primary_Contact__c</t>
  </si>
  <si>
    <t>Primary Contact</t>
  </si>
  <si>
    <t>reference(Contact)</t>
  </si>
  <si>
    <t>Account.cm_Industry_Code__c</t>
  </si>
  <si>
    <t>cm_Industry_Code__c</t>
  </si>
  <si>
    <t>Industry Code</t>
  </si>
  <si>
    <t>reference(cm_Industry_Code__c)</t>
  </si>
  <si>
    <t>Account.LLC_BI__Form_W8_Affiliated_NFFE__c</t>
  </si>
  <si>
    <t>LLC_BI__Form_W8_Affiliated_NFFE__c</t>
  </si>
  <si>
    <t>Form W8 Affiliated NFFE</t>
  </si>
  <si>
    <t>The name of the publicly-traded NFFE corporation with which the beneficial owner is related by affiliation.</t>
  </si>
  <si>
    <t>Account.LLC_BI__Committed_Affiliated_Exposure__c</t>
  </si>
  <si>
    <t>LLC_BI__Committed_Affiliated_Exposure__c</t>
  </si>
  <si>
    <t>Committed Affiliated Exposure</t>
  </si>
  <si>
    <t>Account.LLC_BI__Last_Exposure_Calc_Date__c</t>
  </si>
  <si>
    <t>LLC_BI__Last_Exposure_Calc_Date__c</t>
  </si>
  <si>
    <t>Last Exposure Calculation Date</t>
  </si>
  <si>
    <t>Account.LLC_BI__Debt_Service_Coverage__c</t>
  </si>
  <si>
    <t>LLC_BI__Debt_Service_Coverage__c</t>
  </si>
  <si>
    <t>Debt Service Coverage</t>
  </si>
  <si>
    <t>Account.LLC_BI__Doing_Business_As__c</t>
  </si>
  <si>
    <t>LLC_BI__Doing_Business_As__c</t>
  </si>
  <si>
    <t>Doing Business As</t>
  </si>
  <si>
    <t>Account.LLC_BI__Duns_Number__c</t>
  </si>
  <si>
    <t>LLC_BI__Duns_Number__c</t>
  </si>
  <si>
    <t>D-U-N-S Number</t>
  </si>
  <si>
    <t>DUNS number utilized in lieu of Data.com field</t>
  </si>
  <si>
    <t>Account.LLC_BI__FICO_Credit_Report__c</t>
  </si>
  <si>
    <t>LLC_BI__FICO_Credit_Report__c</t>
  </si>
  <si>
    <t>FICO Credit Report</t>
  </si>
  <si>
    <t>This field contains the ID of the credit report that was used to populate the other FICO fields.</t>
  </si>
  <si>
    <t>Account.LLC_BI__FICO_Source__c</t>
  </si>
  <si>
    <t>LLC_BI__FICO_Source__c</t>
  </si>
  <si>
    <t>FICO Source</t>
  </si>
  <si>
    <t>This field indicated the source of the credit score information.</t>
  </si>
  <si>
    <t>Account.LLC_BI__NaicsDesc__c</t>
  </si>
  <si>
    <t>LLC_BI__NaicsDesc__c</t>
  </si>
  <si>
    <t>NaicsDesc</t>
  </si>
  <si>
    <t>NaicsDesc Description utilized in lieu of Data.com field</t>
  </si>
  <si>
    <t>Account.LLC_BI__Phone_Number_Type__c</t>
  </si>
  <si>
    <t>LLC_BI__Phone_Number_Type__c</t>
  </si>
  <si>
    <t>Phone Number Type</t>
  </si>
  <si>
    <t>Account.Billing_Address__c</t>
  </si>
  <si>
    <t>Billing_Address__c</t>
  </si>
  <si>
    <t>Address</t>
  </si>
  <si>
    <t>IF( RecordType.DeveloperName = 'Prospects',BillingStreet &amp; ' ' &amp;IF(NOT(ISBLANK(BillingCity )), BillingCity &amp; \", \", \"\" )&amp; BillingState &amp; ' ' &amp; BillingPostalCode,  ShippingStreet  &amp; ' ' &amp;  IF(NOT(ISBLANK(ShippingCity )), ShippingCity &amp; \", \", \"\" ) &amp;  ShippingState  &amp; ' ' &amp;  ShippingPostalCode  )</t>
  </si>
  <si>
    <t>Account.LLC_BI__Proposed_Affiliated_Exposure__c</t>
  </si>
  <si>
    <t>LLC_BI__Proposed_Affiliated_Exposure__c</t>
  </si>
  <si>
    <t>Proposed Affiliated Exposure</t>
  </si>
  <si>
    <t>Account.LLC_BI__Form_W8_Bankruptcy_Date__c</t>
  </si>
  <si>
    <t>LLC_BI__Form_W8_Bankruptcy_Date__c</t>
  </si>
  <si>
    <t>Form W8 Bankruptcy Date</t>
  </si>
  <si>
    <t>The date the beneficial owner (non-financial entity) filed for liquidation or bankruptcy, as certified by IRS forms W-8.</t>
  </si>
  <si>
    <t>Account.LLC_BI__Form_W8_Disregarded_Entity_FFI_Type__c</t>
  </si>
  <si>
    <t>LLC_BI__Form_W8_Disregarded_Entity_FFI_Type__c</t>
  </si>
  <si>
    <t>Form W8 Disregarded Entity FFI Type</t>
  </si>
  <si>
    <t>If the account holder is a disregarded entity or branch of a disregarded entity that is a Foreign Financial Institution (FFI), enter the type of FFI (for purposes of IRS Forms W-8, e.g., form W-8BEN-E).</t>
  </si>
  <si>
    <t>Account.LLC_BI__Form_W8_FFI_Documentation_Type__c</t>
  </si>
  <si>
    <t>LLC_BI__Form_W8_FFI_Documentation_Type__c</t>
  </si>
  <si>
    <t>Form W8 FFI Documentation Type</t>
  </si>
  <si>
    <t>Indicates type of documentation that the Owner-Documented Foreign Financial Institution (FFI) will provide (either an independent law firm's audit letter, or other alternative reporting statements), as prescribed by IRS forms W-8.</t>
  </si>
  <si>
    <t>Account.LLC_BI__Form_W8_IGA_Country__c</t>
  </si>
  <si>
    <t>LLC_BI__Form_W8_IGA_Country__c</t>
  </si>
  <si>
    <t>Form W8 IGA Country</t>
  </si>
  <si>
    <t>The country with which the US has an intergovernmental agreement (IGA), under which the beneficial owner qualifies as a nonreporting foreign financial institution (FFI).</t>
  </si>
  <si>
    <t>Account.LLC_BI__Form_W8_IGA_Entity_Description__c</t>
  </si>
  <si>
    <t>LLC_BI__Form_W8_IGA_Entity_Description__c</t>
  </si>
  <si>
    <t>Form W8 IGA Entity Description</t>
  </si>
  <si>
    <t>The applicable intergovernmental agreement's (IGA's) term/description for the type of entity that includes the beneficial owner.</t>
  </si>
  <si>
    <t>Account.LLC_BI__Form_W8_Model_2_Indicator__c</t>
  </si>
  <si>
    <t>LLC_BI__Form_W8_Model_2_Indicator__c</t>
  </si>
  <si>
    <t>Form W8 Model 2 Indicator</t>
  </si>
  <si>
    <t>The entity that is a 'Nonreporting IGA FFI' is also treated as a registered deemed-compliant FFI under a 'Model 2' IGA, as defined in Part XII of IRS form W-8BEN-E.</t>
  </si>
  <si>
    <t>Account.LLC_BI__Form_W8_NFFE_Type__c</t>
  </si>
  <si>
    <t>LLC_BI__Form_W8_NFFE_Type__c</t>
  </si>
  <si>
    <t>Form W8 NFFE Type</t>
  </si>
  <si>
    <t>Indicates whether the beneficial owner is the NFFE corporation in question, or the affiliate of said corporation, as prescribed and certified by IRS forms W-8.</t>
  </si>
  <si>
    <t>Account.LLC_BI__Form_W8_Owner_Trust_Indicator__c</t>
  </si>
  <si>
    <t>LLC_BI__Form_W8_Owner_Trust_Indicator__c</t>
  </si>
  <si>
    <t>Form W8 Owner Trust Indicator</t>
  </si>
  <si>
    <t>Indicates the beneficial owner certifies it is an owner-documented FFI that is also a Trust without contingent or other unidentified beneficiaries, as prescribed by IRS forms W-8.</t>
  </si>
  <si>
    <t>Account.LLC_BI__Form_W8_Owner_Type__c</t>
  </si>
  <si>
    <t>LLC_BI__Form_W8_Owner_Type__c</t>
  </si>
  <si>
    <t>Form W8 Owner Type</t>
  </si>
  <si>
    <t>Specifies the type of owner (or 'Chapter 3 Status') that is listed on the applicable IRS Form W-8.</t>
  </si>
  <si>
    <t>Account.LLC_BI__Form_W8_Reference_Number_Description__c</t>
  </si>
  <si>
    <t>LLC_BI__Form_W8_Reference_Number_Description__c</t>
  </si>
  <si>
    <t>Form W8 Reference Number Description</t>
  </si>
  <si>
    <t>Describes any reference numbers that will be useful to the withholding agent while processing the W-8BEN (Certificate of Foreign Status of Beneficial Owner for United States Tax Withholding).</t>
  </si>
  <si>
    <t>Account.LLC_BI__Form_W8_Restricted_Distributor_Type__c</t>
  </si>
  <si>
    <t>LLC_BI__Form_W8_Restricted_Distributor_Type__c</t>
  </si>
  <si>
    <t>Form W8 Restricted Distributor Type</t>
  </si>
  <si>
    <t>Indicates type of distribution agreement type for the Restricted Distributor.</t>
  </si>
  <si>
    <t>Account.LLC_BI__Form_W8_Security_Market_Name__c</t>
  </si>
  <si>
    <t>LLC_BI__Form_W8_Security_Market_Name__c</t>
  </si>
  <si>
    <t>Form W8 Security Market Name</t>
  </si>
  <si>
    <t>The name of the securities market (or the name of one such securities market, if more than one) upon which the publicly-traded NFFE corporation's stock is regularly traded.</t>
  </si>
  <si>
    <t>Account.LLC_BI__Form_W8_Signer_Indicator__c</t>
  </si>
  <si>
    <t>LLC_BI__Form_W8_Signer_Indicator__c</t>
  </si>
  <si>
    <t>Form W8 Signer Indicator</t>
  </si>
  <si>
    <t>Identifies an individual signer for a (non-US) entity who can (and will certify that they can) sign Forms W-8 on behalf of the entity.</t>
  </si>
  <si>
    <t>Account.LLC_BI__Form_W8_Special_Claim_Rate__c</t>
  </si>
  <si>
    <t>LLC_BI__Form_W8_Special_Claim_Rate__c</t>
  </si>
  <si>
    <t>Form W8 Special Claim Rate</t>
  </si>
  <si>
    <t>The percentage rate of withholding on the specific type of income on the W-8BEN (Certificate of Foreign Status of Beneficial Owner for United States Tax Withholding).</t>
  </si>
  <si>
    <t>Account.LLC_BI__Form_W8_Special_Claim_Reason__c</t>
  </si>
  <si>
    <t>LLC_BI__Form_W8_Special_Claim_Reason__c</t>
  </si>
  <si>
    <t>Form W8 Special Claim Reason</t>
  </si>
  <si>
    <t>Describes the reason the owner meets the terms of the treaty article on the W-8BEN (Certificate of Foreign Status of Beneficial Owner for United States Tax Withholding).</t>
  </si>
  <si>
    <t>Account.LLC_BI__Form_W8_Special_Income_Description__c</t>
  </si>
  <si>
    <t>LLC_BI__Form_W8_Special_Income_Description__c</t>
  </si>
  <si>
    <t>Form W8 Special Income Description</t>
  </si>
  <si>
    <t>Describes the type of income the owner is using to claim treaty benefits on the W-8BEN (Certificate of Foreign Status of Beneficial Owner for United States Tax Withholding).</t>
  </si>
  <si>
    <t>Account.LLC_BI__Form_W8_Sponsor_Entity_Name__c</t>
  </si>
  <si>
    <t>LLC_BI__Form_W8_Sponsor_Entity_Name__c</t>
  </si>
  <si>
    <t>Form W8 Sponsor Entity Name</t>
  </si>
  <si>
    <t>The name of the sponsoring entity for the beneficial owner, these entities are defined by IRS forms W-8.</t>
  </si>
  <si>
    <t>Account.LLC_BI__Form_W8_Sponsored_FFI_Type__c</t>
  </si>
  <si>
    <t>LLC_BI__Form_W8_Sponsored_FFI_Type__c</t>
  </si>
  <si>
    <t>Form W8 Sponsored FFI Type</t>
  </si>
  <si>
    <t>The beneficial owner is a sponsored Foreign Financial Institution (FII) without a GIIN number prior to 1/1/16 for purposes of IRS forms W-8</t>
  </si>
  <si>
    <t>Account.LLC_BI__Form_W8_Start_Up_Date__c</t>
  </si>
  <si>
    <t>LLC_BI__Form_W8_Start_Up_Date__c</t>
  </si>
  <si>
    <t>Form W8 Start Up Date</t>
  </si>
  <si>
    <t>The date the start-up company was formed (or date of board resolution approving the new line of business).</t>
  </si>
  <si>
    <t>Account.LLC_BI__Form_W8_Treaty_Limitation_Provision_Ind__c</t>
  </si>
  <si>
    <t>LLC_BI__Form_W8_Treaty_Limitation_Provision_Ind__c</t>
  </si>
  <si>
    <t>Form W8 Treaty Limitation Provision</t>
  </si>
  <si>
    <t>If true the owner is not an individual derives the income for which the treaty benefits are claimed.</t>
  </si>
  <si>
    <t>Account.LLC_BI__Form_W8_Treaty_Qualified_Resident_Status__c</t>
  </si>
  <si>
    <t>LLC_BI__Form_W8_Treaty_Qualified_Resident_Status__c</t>
  </si>
  <si>
    <t>Form W8 Treaty Qualified Resident Status</t>
  </si>
  <si>
    <t>If true the owner is not an individual is claiming treaty benefits for dividends.</t>
  </si>
  <si>
    <t>Account.LLC_BI__Form_W9_Seperat_TIN_Certification_Ind__c</t>
  </si>
  <si>
    <t>LLC_BI__Form_W9_Seperat_TIN_Certification_Ind__c</t>
  </si>
  <si>
    <t>Form W9 Seperat TIN Certification</t>
  </si>
  <si>
    <t>If true a separate TIN certification (i.e. a W-9) is desired.</t>
  </si>
  <si>
    <t>Account.LLC_BI__GIIN__c</t>
  </si>
  <si>
    <t>LLC_BI__GIIN__c</t>
  </si>
  <si>
    <t>GIIN</t>
  </si>
  <si>
    <t>The GIIN of the disregarded entity account holder. (Global Intermediary Identification Number.)</t>
  </si>
  <si>
    <t>Account.LLC_BI__Previous_Financial_Account_Indicator__c</t>
  </si>
  <si>
    <t>LLC_BI__Previous_Financial_Account_Indicator__c</t>
  </si>
  <si>
    <t>Previous Financial Account Indicator</t>
  </si>
  <si>
    <t>If true the holder of the account will certify that they have previously had a transaction account at a financial institution within the last 12 months.</t>
  </si>
  <si>
    <t>Account.LLC_BI__Previous_Financial_Institution_Name__c</t>
  </si>
  <si>
    <t>LLC_BI__Previous_Financial_Institution_Name__c</t>
  </si>
  <si>
    <t>Previous Financial Institution Name</t>
  </si>
  <si>
    <t>The name of the previous financial institution of the account holder.</t>
  </si>
  <si>
    <t>Account.LLC_BI__Tax_Identification_Number_PE__c</t>
  </si>
  <si>
    <t>LLC_BI__Tax_Identification_Number_PE__c</t>
  </si>
  <si>
    <t>Account.Migration_ID__c</t>
  </si>
  <si>
    <t>Migration_ID__c</t>
  </si>
  <si>
    <t>Migration ID</t>
  </si>
  <si>
    <t>Account.Integration_Source__c</t>
  </si>
  <si>
    <t>Integration_Source__c</t>
  </si>
  <si>
    <t>Integration Source</t>
  </si>
  <si>
    <t>Account.LLC_BI__EngagesInInternetGambling__c</t>
  </si>
  <si>
    <t>LLC_BI__EngagesInInternetGambling__c</t>
  </si>
  <si>
    <t>Engages in Internet Gambling</t>
  </si>
  <si>
    <t>Account.LLC_BI__Relationship_Class__c</t>
  </si>
  <si>
    <t>LLC_BI__Relationship_Class__c</t>
  </si>
  <si>
    <t>Relationship Class</t>
  </si>
  <si>
    <t>Account.LLC_BI__State_of_Incorporation__c</t>
  </si>
  <si>
    <t>LLC_BI__State_of_Incorporation__c</t>
  </si>
  <si>
    <t>State of Incorporation</t>
  </si>
  <si>
    <t>Account.nCRED__SLA__c</t>
  </si>
  <si>
    <t>nCRED__SLA__c</t>
  </si>
  <si>
    <t>Account.LLC_BI__Total_Affiliated_Exposure__c</t>
  </si>
  <si>
    <t>LLC_BI__Total_Affiliated_Exposure__c</t>
  </si>
  <si>
    <t>Total Affiliated Exposure</t>
  </si>
  <si>
    <t>Account.LLC_BI__Total_Direct_Exposure__c</t>
  </si>
  <si>
    <t>LLC_BI__Total_Direct_Exposure__c</t>
  </si>
  <si>
    <t>Total Direct Exposure</t>
  </si>
  <si>
    <t>Account.LLC_BI__Total_Indirect_Exposure__c</t>
  </si>
  <si>
    <t>LLC_BI__Total_Indirect_Exposure__c</t>
  </si>
  <si>
    <t>Total Indirect Exposure</t>
  </si>
  <si>
    <t>Account.LLC_BI__Total_Net_New_Funds__c</t>
  </si>
  <si>
    <t>LLC_BI__Total_Net_New_Funds__c</t>
  </si>
  <si>
    <t>Total Net New Funds</t>
  </si>
  <si>
    <t>Account.LLC_BI__Total_Participation_Amount__c</t>
  </si>
  <si>
    <t>LLC_BI__Total_Participation_Amount__c</t>
  </si>
  <si>
    <t>Total Participation Amount</t>
  </si>
  <si>
    <t>Account.Is_this_a_Test__c</t>
  </si>
  <si>
    <t>Is_this_a_Test__c</t>
  </si>
  <si>
    <t>Is this a Test?</t>
  </si>
  <si>
    <t>Please denote if this is a Test Record.</t>
  </si>
  <si>
    <t>Account.LLC_BI__Institution__c</t>
  </si>
  <si>
    <t>LLC_BI__Institution__c</t>
  </si>
  <si>
    <t>Institution</t>
  </si>
  <si>
    <t>reference(LLC_BI__Institution__c)</t>
  </si>
  <si>
    <t>Manually populate this lookup field to define the Institution to which an account belongs.</t>
  </si>
  <si>
    <t>Account.LLC_BI__Limited_Liability_Management_Type__c</t>
  </si>
  <si>
    <t>LLC_BI__Limited_Liability_Management_Type__c</t>
  </si>
  <si>
    <t>Limited Liability Management Type</t>
  </si>
  <si>
    <t>Account.LLC_BI__MLA_Status__c</t>
  </si>
  <si>
    <t>LLC_BI__MLA_Status__c</t>
  </si>
  <si>
    <t>MLA Status</t>
  </si>
  <si>
    <t>Users select or integration populates this optional boolean field to indicate if a consumer qualifies for the Military Lending Act when creating or updating a relationship.</t>
  </si>
  <si>
    <t>Account.LLC_BI__Shipping_Address_County__c</t>
  </si>
  <si>
    <t>LLC_BI__Shipping_Address_County__c</t>
  </si>
  <si>
    <t>Shipping Address County</t>
  </si>
  <si>
    <t>Account.LLC_BI__Is_Non_Customer__c</t>
  </si>
  <si>
    <t>LLC_BI__Is_Non_Customer__c</t>
  </si>
  <si>
    <t>Is Non-Customer</t>
  </si>
  <si>
    <t>Select this checkbox when the added entity is a third-party entity.</t>
  </si>
  <si>
    <t>Account.LLC_BI__Risk_Grade_Template__c</t>
  </si>
  <si>
    <t>LLC_BI__Risk_Grade_Template__c</t>
  </si>
  <si>
    <t>Risk Grade Template</t>
  </si>
  <si>
    <t>reference(LLC_BI__Risk_Grade_Template__c)</t>
  </si>
  <si>
    <t>Account.LLC_BI__Third_Party__c</t>
  </si>
  <si>
    <t>LLC_BI__Third_Party__c</t>
  </si>
  <si>
    <t>Third Party Type</t>
  </si>
  <si>
    <t>multipicklist</t>
  </si>
  <si>
    <t>Select the third party type of the added entity.</t>
  </si>
  <si>
    <t>Account.LLC_BI__Filed_Trust__c</t>
  </si>
  <si>
    <t>LLC_BI__Filed_Trust__c</t>
  </si>
  <si>
    <t>Filed Trust</t>
  </si>
  <si>
    <t>This indicates whether the financial institution possesses a valid and up-to-date trust agreement for this trust account.</t>
  </si>
  <si>
    <t>Account.LLC_BI__Governing_Law_State__c</t>
  </si>
  <si>
    <t>LLC_BI__Governing_Law_State__c</t>
  </si>
  <si>
    <t>Governing Law State</t>
  </si>
  <si>
    <t>The governing law state of the trust.</t>
  </si>
  <si>
    <t>Account.LLC_BI__Trust_Established_Date__c</t>
  </si>
  <si>
    <t>LLC_BI__Trust_Established_Date__c</t>
  </si>
  <si>
    <t>Trust Established Date</t>
  </si>
  <si>
    <t>The established date of the trust.</t>
  </si>
  <si>
    <t>Account.LLC_BI__Trust_Type__c</t>
  </si>
  <si>
    <t>LLC_BI__Trust_Type__c</t>
  </si>
  <si>
    <t>Trust Type</t>
  </si>
  <si>
    <t>Select the trust type based on whether the trust grantor (creator) is the same or different from the trustee or if the grantor is deceased.</t>
  </si>
  <si>
    <t>Account.LLC_BI__Valid_Resolution_Type__c</t>
  </si>
  <si>
    <t>LLC_BI__Valid_Resolution_Type__c</t>
  </si>
  <si>
    <t>Valid Resolution Type</t>
  </si>
  <si>
    <t>These are the options that indicate whether the financial institution possesses a valid and up-to-date resolution for the commercial account owner, or if a resolution needs to be included in the transaction workflow.</t>
  </si>
  <si>
    <t>Account.Total_Secured_Exposure__c</t>
  </si>
  <si>
    <t>Total_Secured_Exposure__c</t>
  </si>
  <si>
    <t>Total Secured Exposure</t>
  </si>
  <si>
    <t>Account.Business_Mailing_Address_Same_as_Physica__c</t>
  </si>
  <si>
    <t>Business_Mailing_Address_Same_as_Physica__c</t>
  </si>
  <si>
    <t>Mailing Address Same as Physical Address</t>
  </si>
  <si>
    <t>Is your Business Mailing/Shipping Address the same as your Business Physical Address?</t>
  </si>
  <si>
    <t>Account.cm_Third_Party_Type_Text__c</t>
  </si>
  <si>
    <t>cm_Third_Party_Type_Text__c</t>
  </si>
  <si>
    <t>Third Party Type Text</t>
  </si>
  <si>
    <t>IF ( INCLUDES ( LLC_BI__Third_Party__c , \"Appraiser\" ), \"Appraiser \",null ) &amp;\nIF ( INCLUDES ( LLC_BI__Third_Party__c , \"Attorney\" ), \"Attorney \",null ) &amp;\nIF ( INCLUDES ( LLC_BI__Third_Party__c , \"Demolition\" ), \"Demolition \",null ) &amp;\nIF ( INCLUDES ( LLC_BI__Third_Party__c , \"Demolition Contact\" ), \"Demolition Contact \",null ) &amp;\nIF ( INCLUDES ( LLC_BI__Third_Party__c , \"Inactive\" ), \"Inactive \",null ) &amp;\nIF ( INCLUDES ( LLC_BI__Third_Party__c , \"Inspector\" ), \"Inspector \",null ) &amp;\nIF ( INCLUDES ( LLC_BI__Third_Party__c , \"Insurance Agency\" ), \"Insurance Agency \",null ) &amp;\nIF ( INCLUDES ( LLC_BI__Third_Party__c , \"Mortgage Broker\" ), \"Mortgage Broker \",null ) &amp;\nIF ( INCLUDES ( LLC_BI__Third_Party__c , \"Mortgage Broker Contact\" ), \"Mortgage Broker Contact \",null ) &amp;\nIF ( INCLUDES ( LLC_BI__Third_Party__c , \"Real Estate Broker Buyer\" ), \"Real Estate Broker Buyer \",null ) &amp;\nIF ( INCLUDES ( LLC_BI__Third_Party__c , \"Real Estate Broker Buyer Contact\" ), \"Real Estate Broker Buyer Contact \",null ) &amp;\nIF ( INCLUDES ( LLC_BI__Third_Party__c , \"Real Estate Broker Seller\" ), \"Real Estate Broker Seller \",null ) &amp;\nIF ( INCLUDES ( LLC_BI__Third_Party__c , \"Real Estate Broker Seller Contact\" ), \"Real Estate Broker Seller Contact \",null ) &amp;\nIF ( INCLUDES ( LLC_BI__Third_Party__c , \"Settlement/Title Agent\" ), \"Settlement/Title Agent \",null ) &amp;\nIF ( INCLUDES ( LLC_BI__Third_Party__c , \"Settlement/Title Agent Contact\" ), \"Settlement/Title Agent Contact \",null ) &amp;\nIF ( INCLUDES ( LLC_BI__Third_Party__c , \"Survey\" ), \"Survey \",null ) &amp;\nIF ( INCLUDES ( LLC_BI__Third_Party__c , \"Survey Contact\" ), \"Survey Contact \",null ) &amp;\nIF ( INCLUDES ( LLC_BI__Third_Party__c , \"Third Party Reports\" ), \"Third Party Reports \",null )</t>
  </si>
  <si>
    <t>Account.cm_Industry_Code_Lookup__c</t>
  </si>
  <si>
    <t>cm_Industry_Code_Lookup__c</t>
  </si>
  <si>
    <t>Account.CCS_Company_Registration_Number__c</t>
  </si>
  <si>
    <t>CCS_Company_Registration_Number__c</t>
  </si>
  <si>
    <t>Company Registration Number</t>
  </si>
  <si>
    <t>Account.CCS_Country_of_Incorporation__c</t>
  </si>
  <si>
    <t>CCS_Country_of_Incorporation__c</t>
  </si>
  <si>
    <t>Country of Incorporation</t>
  </si>
  <si>
    <t>Account.CCS_Customer_Status__c</t>
  </si>
  <si>
    <t>CCS_Customer_Status__c</t>
  </si>
  <si>
    <t>Customer Status</t>
  </si>
  <si>
    <t>Account.CCS_LendingValue__c</t>
  </si>
  <si>
    <t>CCS_LendingValue__c</t>
  </si>
  <si>
    <t>Lending Value</t>
  </si>
  <si>
    <t>LLC_BI__Total_Direct_Exposure__c +  LLC_BI__Total_Indirect_Exposure__c  +  LLC_BI__Total_Affiliated_Exposure__c + LLC_BI__Total_Net_New_Funds__c</t>
  </si>
  <si>
    <t>A sum of Hard Limit, Soft Limit, External Limit and Net New Fund totals</t>
  </si>
  <si>
    <t>Account.CCS_RM_Name__c</t>
  </si>
  <si>
    <t>CCS_RM_Name__c</t>
  </si>
  <si>
    <t>RM Name</t>
  </si>
  <si>
    <t>Owner.FirstName &amp; \" \" &amp; Owner.LastName</t>
  </si>
  <si>
    <t>Account.CCS_Set_up_Actions_by_Profile_for_LG__c</t>
  </si>
  <si>
    <t>CCS_Set_up_Actions_by_Profile_for_LG__c</t>
  </si>
  <si>
    <t>CCS_Set up Actions by Profile for LG</t>
  </si>
  <si>
    <t>OR( ($Profile.Name = \"BB Coverage\"),\n( $Profile.Name = \"BB Back Office\"),\n( $Profile.Name = \"SME Coverage\"),\n( $Profile.Name = \"SME Back Office\"),\n( $Profile.Name = \"BSU Coverage\"),\n( $Profile.Name = \"BSU Back Office\"),\n( $Profile.Name = \"BBFA\"),\n( $Profile.Name = \"System Administrator\"),\n( $Profile.Name = \"Lending Origination\"),\n( $Profile.Name = \"Integration User - Data Migration\") )</t>
  </si>
  <si>
    <t>Set up Actions by Profile for LG (Add Relationship, Close a LG)</t>
  </si>
  <si>
    <t>Account.CCS_BSU_RM_Name__c</t>
  </si>
  <si>
    <t>CCS_BSU_RM_Name__c</t>
  </si>
  <si>
    <t>BSU RM Name</t>
  </si>
  <si>
    <t>Account.CCS_Bank_Entity__c</t>
  </si>
  <si>
    <t>CCS_Bank_Entity__c</t>
  </si>
  <si>
    <t>Bank Entity</t>
  </si>
  <si>
    <t>Account.CCS_BusinessWorkPhone__c</t>
  </si>
  <si>
    <t>CCS_BusinessWorkPhone__c</t>
  </si>
  <si>
    <t>Business/Work Phone</t>
  </si>
  <si>
    <t>Account.CCS_CMDID__c</t>
  </si>
  <si>
    <t>CCS_CMDID__c</t>
  </si>
  <si>
    <t>CMD ID</t>
  </si>
  <si>
    <t>Account.CCS_Collections_Indicator__c</t>
  </si>
  <si>
    <t>CCS_Collections_Indicator__c</t>
  </si>
  <si>
    <t>Collections Indicator</t>
  </si>
  <si>
    <t>Account.CCS_Country_of_Registration__c</t>
  </si>
  <si>
    <t>CCS_Country_of_Registration__c</t>
  </si>
  <si>
    <t>Country of Registration</t>
  </si>
  <si>
    <t>Account.CCS_Credit_Officer__c</t>
  </si>
  <si>
    <t>CCS_Credit_Officer__c</t>
  </si>
  <si>
    <t>Credit Officer</t>
  </si>
  <si>
    <t>Account.CCS_DateOfBirth__c</t>
  </si>
  <si>
    <t>CCS_DateOfBirth__c</t>
  </si>
  <si>
    <t>Date of Birth</t>
  </si>
  <si>
    <t>Account.CCS_Date_Commenced_Trading__c</t>
  </si>
  <si>
    <t>CCS_Date_Commenced_Trading__c</t>
  </si>
  <si>
    <t>Date Commenced Trading</t>
  </si>
  <si>
    <t>Account.CCS_Date_of_Association__c</t>
  </si>
  <si>
    <t>CCS_Date_of_Association__c</t>
  </si>
  <si>
    <t>Date of Association</t>
  </si>
  <si>
    <t>Account.CCS_Email__c</t>
  </si>
  <si>
    <t>CCS_Email__c</t>
  </si>
  <si>
    <t>Email</t>
  </si>
  <si>
    <t>Account.CCS_First_Name__c</t>
  </si>
  <si>
    <t>CCS_First_Name__c</t>
  </si>
  <si>
    <t>First Name</t>
  </si>
  <si>
    <t>Account.CCS_HomePhone__c</t>
  </si>
  <si>
    <t>CCS_HomePhone__c</t>
  </si>
  <si>
    <t>Home Phone</t>
  </si>
  <si>
    <t>Account.CCS_KYB_Status__c</t>
  </si>
  <si>
    <t>CCS_KYB_Status__c</t>
  </si>
  <si>
    <t>KYB Status</t>
  </si>
  <si>
    <t>Account.CCS_KYC_Status__c</t>
  </si>
  <si>
    <t>CCS_KYC_Status__c</t>
  </si>
  <si>
    <t>KYC Status</t>
  </si>
  <si>
    <t>Account.CCS_Last_Name__c</t>
  </si>
  <si>
    <t>CCS_Last_Name__c</t>
  </si>
  <si>
    <t>Last Name</t>
  </si>
  <si>
    <t>Account.CCS_MobilePhone__c</t>
  </si>
  <si>
    <t>CCS_MobilePhone__c</t>
  </si>
  <si>
    <t>Mobile Phone</t>
  </si>
  <si>
    <t>Account.CCS_OUCode__c</t>
  </si>
  <si>
    <t>CCS_OUCode__c</t>
  </si>
  <si>
    <t>OU Code</t>
  </si>
  <si>
    <t>Account.CCS_OtherPhone__c</t>
  </si>
  <si>
    <t>CCS_OtherPhone__c</t>
  </si>
  <si>
    <t>Other Phone</t>
  </si>
  <si>
    <t>Account.CCS_RFI_Flag__c</t>
  </si>
  <si>
    <t>CCS_RFI_Flag__c</t>
  </si>
  <si>
    <t>RFI Flag</t>
  </si>
  <si>
    <t>Account.CCS_RM_FileNumber__c</t>
  </si>
  <si>
    <t>CCS_RM_FileNumber__c</t>
  </si>
  <si>
    <t>RM FileNumber</t>
  </si>
  <si>
    <t>Account.CCS_RM_Team__c</t>
  </si>
  <si>
    <t>CCS_RM_Team__c</t>
  </si>
  <si>
    <t>RM Team</t>
  </si>
  <si>
    <t>reference(CCS_OU_Code__c)</t>
  </si>
  <si>
    <t>Account.CCS_Registered_Charity_Number__c</t>
  </si>
  <si>
    <t>CCS_Registered_Charity_Number__c</t>
  </si>
  <si>
    <t>Registered Charity Number</t>
  </si>
  <si>
    <t>Account.CCS_RelationshipTradingName__c</t>
  </si>
  <si>
    <t>CCS_RelationshipTradingName__c</t>
  </si>
  <si>
    <t>Relationship Trading Name</t>
  </si>
  <si>
    <t>Account.CCS_Relationship_Record_Type_Name__c</t>
  </si>
  <si>
    <t>CCS_Relationship_Record_Type_Name__c</t>
  </si>
  <si>
    <t>Relationship Record Type Name</t>
  </si>
  <si>
    <t>Account.CCS_Risk_Rating__c</t>
  </si>
  <si>
    <t>CCS_Risk_Rating__c</t>
  </si>
  <si>
    <t>Risk Rating</t>
  </si>
  <si>
    <t>Account.CCS_SIC_Code_1__c</t>
  </si>
  <si>
    <t>CCS_SIC_Code_1__c</t>
  </si>
  <si>
    <t>SIC Code 1</t>
  </si>
  <si>
    <t>reference(CCS_SIC_Code__c)</t>
  </si>
  <si>
    <t>Account.CCS_SIC_Code__c</t>
  </si>
  <si>
    <t>CCS_SIC_Code__c</t>
  </si>
  <si>
    <t>SIC Code %</t>
  </si>
  <si>
    <t>Account.CCS_Segment__c</t>
  </si>
  <si>
    <t>CCS_Segment__c</t>
  </si>
  <si>
    <t>Segment</t>
  </si>
  <si>
    <t>Account.CCS_Sort_Code__c</t>
  </si>
  <si>
    <t>CCS_Sort_Code__c</t>
  </si>
  <si>
    <t>Sort Code</t>
  </si>
  <si>
    <t>Account.CCS_Sub_type__c</t>
  </si>
  <si>
    <t>CCS_Sub_type__c</t>
  </si>
  <si>
    <t>Relationship Sub-type</t>
  </si>
  <si>
    <t>Account.CCS_Support_Indicator__c</t>
  </si>
  <si>
    <t>CCS_Support_Indicator__c</t>
  </si>
  <si>
    <t>Support Indicator</t>
  </si>
  <si>
    <t>Account.CCS_Support_Needed__c</t>
  </si>
  <si>
    <t>CCS_Support_Needed__c</t>
  </si>
  <si>
    <t>Support Needed</t>
  </si>
  <si>
    <t>Account.CCS_TotalHardBankLimits__c</t>
  </si>
  <si>
    <t>CCS_TotalHardBankLimits__c</t>
  </si>
  <si>
    <t>Current Bank Hard Limits</t>
  </si>
  <si>
    <t>Account.CCS_TotalHardLBCMLimits__c</t>
  </si>
  <si>
    <t>CCS_TotalHardLBCMLimits__c</t>
  </si>
  <si>
    <t>Current LBCM Hard Limits</t>
  </si>
  <si>
    <t>Account.CCS_TotalSoftBankLimits__c</t>
  </si>
  <si>
    <t>CCS_TotalSoftBankLimits__c</t>
  </si>
  <si>
    <t>Current Bank Soft Limits</t>
  </si>
  <si>
    <t>Account.CCS_TotalSoftLBCMLimits__c</t>
  </si>
  <si>
    <t>CCS_TotalSoftLBCMLimits__c</t>
  </si>
  <si>
    <t>Current LBCM Soft Limits</t>
  </si>
  <si>
    <t>Account.zz_CCS_RM_Name__c</t>
  </si>
  <si>
    <t>zz_CCS_RM_Name__c</t>
  </si>
  <si>
    <t>zz_RM Name</t>
  </si>
  <si>
    <t>Account.CCS_NPLE_Type_1__c</t>
  </si>
  <si>
    <t>CCS_NPLE_Type_1__c</t>
  </si>
  <si>
    <t>NPLE Type 1</t>
  </si>
  <si>
    <t>Account.CCS_SIC_Description__c</t>
  </si>
  <si>
    <t>CCS_SIC_Description__c</t>
  </si>
  <si>
    <t>SIC Code Description</t>
  </si>
  <si>
    <t>CCS_SIC_Code_1__r.CCS_Description__c</t>
  </si>
  <si>
    <t>Account.CCS_TotalCombinedExposure__c</t>
  </si>
  <si>
    <t>CCS_TotalCombinedExposure__c</t>
  </si>
  <si>
    <t>Total Combined Exposure</t>
  </si>
  <si>
    <t>CCS_TotalHardLBGLimits__c  +  CCS_TotalSoftLBGLimits__c</t>
  </si>
  <si>
    <t>Account.CCS_TotalHardLBGLimits__c</t>
  </si>
  <si>
    <t>CCS_TotalHardLBGLimits__c</t>
  </si>
  <si>
    <t>Total Current Hard Limits</t>
  </si>
  <si>
    <t>CCS_TotalHardBankLimits__c  +  CCS_TotalHardLBCMLimits__c</t>
  </si>
  <si>
    <t>Account.CCS_TotalSoftLBGLimits__c</t>
  </si>
  <si>
    <t>CCS_TotalSoftLBGLimits__c</t>
  </si>
  <si>
    <t>Total Current Soft Limits</t>
  </si>
  <si>
    <t>CCS_TotalSoftBankLimits__c  +  CCS_TotalSoftLBCMLimits__c</t>
  </si>
  <si>
    <t>Account.CCS_Total_Current_Bank_Limits__c</t>
  </si>
  <si>
    <t>CCS_Total_Current_Bank_Limits__c</t>
  </si>
  <si>
    <t>Total Current  Bank Limits</t>
  </si>
  <si>
    <t>CCS_TotalHardBankLimits__c + CCS_TotalSoftBankLimits__c</t>
  </si>
  <si>
    <t>Account.CCS_Relationship_Hyperlink__c</t>
  </si>
  <si>
    <t>CCS_Relationship_Hyperlink__c</t>
  </si>
  <si>
    <t>Relationship Hyperlink</t>
  </si>
  <si>
    <t>HYPERLINK( LEFT($Api.Partner_Server_URL_260, FIND( '/services', $Api.Partner_Server_URL_260))\n\n&amp; Id ,Name)</t>
  </si>
  <si>
    <t>Account.CCS_Relationship_Name_Hyper__c</t>
  </si>
  <si>
    <t>CCS_Relationship_Name_Hyper__c</t>
  </si>
  <si>
    <t>Relationship Name Hyper</t>
  </si>
  <si>
    <t>HYPERLINK( LEFT($Api.Partner_Server_URL_260, FIND( '/services', $Api.Partner_Server_URL_260))&amp;Id ,Name)</t>
  </si>
  <si>
    <t>Account.CCS_Set_up_Create_OGSA_Profiles__c</t>
  </si>
  <si>
    <t>CCS_Set_up_Create_OGSA_Profiles__c</t>
  </si>
  <si>
    <t>Set up Create OGSA Profiles</t>
  </si>
  <si>
    <t>OR( ($Profile.Name = \"BB Coverage\"),\n( $Profile.Name = \"SME Coverage\"),\n( $Profile.Name = \"BSU Coverage\"),\n( $Profile.Name = \"BBFA\"),\n( $Profile.Name = \"SME Credit\"),\n( $Profile.Name = \"System Administrator\"),\n( $Profile.Name = \"Lending Origination\"),\n( $Profile.Name = \"Integration User - Data Migration\"),\n( $Profile.Name = \"BB Credit\"),\n( $Profile.Name = \"BSU Credit\"),\n( $Profile.Name = \"LBCM Credit\")\n)</t>
  </si>
  <si>
    <t>Account.Average_BDCS_Rating__c</t>
  </si>
  <si>
    <t>Average_BDCS_Rating__c</t>
  </si>
  <si>
    <t>Average BDCS Rating</t>
  </si>
  <si>
    <t>Account.CCS_ARI_Flag__c</t>
  </si>
  <si>
    <t>CCS_ARI_Flag__c</t>
  </si>
  <si>
    <t>ARI Flag</t>
  </si>
  <si>
    <t>Account.CCS_Account_Type_for_Duplicate_Rule_del__c</t>
  </si>
  <si>
    <t>CCS_Account_Type_for_Duplicate_Rule_del__c</t>
  </si>
  <si>
    <t>Account Type for Duplicate Rule</t>
  </si>
  <si>
    <t>Account.CCS_Available_Overdraft__c</t>
  </si>
  <si>
    <t>CCS_Available_Overdraft__c</t>
  </si>
  <si>
    <t>Available Overdraft</t>
  </si>
  <si>
    <t>Account.CCS_BDCS_Rating_del__c</t>
  </si>
  <si>
    <t>CCS_BDCS_Rating_del__c</t>
  </si>
  <si>
    <t>BDCS Rating</t>
  </si>
  <si>
    <t>Account.CCS_CountryOfRiskLimitHeld__c</t>
  </si>
  <si>
    <t>CCS_CountryOfRiskLimitHeld__c</t>
  </si>
  <si>
    <t>Country of Risk Limit Held</t>
  </si>
  <si>
    <t>Account.CCS_Credit_Risk_Classification__c</t>
  </si>
  <si>
    <t>CCS_Credit_Risk_Classification__c</t>
  </si>
  <si>
    <t>Credit Risk Classification</t>
  </si>
  <si>
    <t>Account.CCS_DefaultFlag__c</t>
  </si>
  <si>
    <t>CCS_DefaultFlag__c</t>
  </si>
  <si>
    <t>Default Flag</t>
  </si>
  <si>
    <t>Account.CCS_Final_Slotted_IRDC_Rating__c</t>
  </si>
  <si>
    <t>CCS_Final_Slotted_IRDC_Rating__c</t>
  </si>
  <si>
    <t>Final Slotted IRDC Rating</t>
  </si>
  <si>
    <t>Account.CCS_IRDC_Rating__c</t>
  </si>
  <si>
    <t>CCS_IRDC_Rating__c</t>
  </si>
  <si>
    <t>IRDC Rating</t>
  </si>
  <si>
    <t>Account.CCS_Is_part_of_ORG__c</t>
  </si>
  <si>
    <t>CCS_Is_part_of_ORG__c</t>
  </si>
  <si>
    <t>Is part of ORG?</t>
  </si>
  <si>
    <t>Account.CCS_Monthly_Batch_Decision__c</t>
  </si>
  <si>
    <t>CCS_Monthly_Batch_Decision__c</t>
  </si>
  <si>
    <t>Monthly Batch Decision</t>
  </si>
  <si>
    <t>Account.CCS_Monthly_Loan_Repayment_Amount__c</t>
  </si>
  <si>
    <t>CCS_Monthly_Loan_Repayment_Amount__c</t>
  </si>
  <si>
    <t>Monthly Loan Repayment Amount</t>
  </si>
  <si>
    <t>Account.CCS_Monthly_Loan_Repayment_Limit__c</t>
  </si>
  <si>
    <t>CCS_Monthly_Loan_Repayment_Limit__c</t>
  </si>
  <si>
    <t>Monthly Loan repayment Limit</t>
  </si>
  <si>
    <t>Account.CCS_OGSA__c</t>
  </si>
  <si>
    <t>CCS_OGSA__c</t>
  </si>
  <si>
    <t>OGSA</t>
  </si>
  <si>
    <t>reference(LLC_BI__Collateral__c)</t>
  </si>
  <si>
    <t>Account.CCS_Overdraft_Limit__c</t>
  </si>
  <si>
    <t>CCS_Overdraft_Limit__c</t>
  </si>
  <si>
    <t>Overdraft Limit</t>
  </si>
  <si>
    <t>Account.CCS_Reason_Codes__c</t>
  </si>
  <si>
    <t>CCS_Reason_Codes__c</t>
  </si>
  <si>
    <t>Reason Codes</t>
  </si>
  <si>
    <t>Account.CCS_Total_Lending_Value__c</t>
  </si>
  <si>
    <t>CCS_Total_Lending_Value__c</t>
  </si>
  <si>
    <t>Total Lending Value</t>
  </si>
  <si>
    <t>Account.CCS_Trading_Address__c</t>
  </si>
  <si>
    <t>CCS_Trading_Address__c</t>
  </si>
  <si>
    <t>Trading Address</t>
  </si>
  <si>
    <t>LLC_BI__Connection_Role__c</t>
  </si>
  <si>
    <t>Connection Role</t>
  </si>
  <si>
    <t>LLC_BI__Connection_Role__c.Id</t>
  </si>
  <si>
    <t>Record ID</t>
  </si>
  <si>
    <t>LLC_BI__Connection_Role__c.OwnerId</t>
  </si>
  <si>
    <t>Owner ID</t>
  </si>
  <si>
    <t>reference(Group,User)</t>
  </si>
  <si>
    <t>LLC_BI__Connection_Role__c.IsDeleted</t>
  </si>
  <si>
    <t>LLC_BI__Connection_Role__c.Name</t>
  </si>
  <si>
    <t>LLC_BI__Connection_Role__c.CurrencyIsoCode</t>
  </si>
  <si>
    <t>Currency ISO Code</t>
  </si>
  <si>
    <t>LLC_BI__Connection_Role__c.CreatedDate</t>
  </si>
  <si>
    <t>LLC_BI__Connection_Role__c.CreatedById</t>
  </si>
  <si>
    <t>LLC_BI__Connection_Role__c.LastModifiedDate</t>
  </si>
  <si>
    <t>LLC_BI__Connection_Role__c.LastModifiedById</t>
  </si>
  <si>
    <t>LLC_BI__Connection_Role__c.SystemModstamp</t>
  </si>
  <si>
    <t>LLC_BI__Connection_Role__c.LastViewedDate</t>
  </si>
  <si>
    <t>LLC_BI__Connection_Role__c.LastReferencedDate</t>
  </si>
  <si>
    <t>LLC_BI__Connection_Role__c.ConnectionReceivedId</t>
  </si>
  <si>
    <t>LLC_BI__Connection_Role__c.ConnectionSentId</t>
  </si>
  <si>
    <t>LLC_BI__Connection_Role__c.LLC_BI__Reciprocal_Role__c</t>
  </si>
  <si>
    <t>LLC_BI__Reciprocal_Role__c</t>
  </si>
  <si>
    <t>Reciprocal Role</t>
  </si>
  <si>
    <t>reference(LLC_BI__Connection_Role__c)</t>
  </si>
  <si>
    <t>LLC_BI__Connection_Role__c.LLC_BI__Self_Reciprocating__c</t>
  </si>
  <si>
    <t>LLC_BI__Self_Reciprocating__c</t>
  </si>
  <si>
    <t>Self Reciprocating</t>
  </si>
  <si>
    <t>Check if the reciprocal role is the same as the role itself.</t>
  </si>
  <si>
    <t>LLC_BI__Connection_Role__c.LLC_BI__Sort_Order__c</t>
  </si>
  <si>
    <t>LLC_BI__Sort_Order__c</t>
  </si>
  <si>
    <t>Sort Order</t>
  </si>
  <si>
    <t>LLC_BI__Connection_Role__c.LLC_BI__Role_Type__c</t>
  </si>
  <si>
    <t>LLC_BI__Role_Type__c</t>
  </si>
  <si>
    <t>Role Type</t>
  </si>
  <si>
    <t>LLC_BI__Connection_Role__c.LLC_HI__Manage_Reciprocal_Involvements__c</t>
  </si>
  <si>
    <t>LLC_HI__Manage_Reciprocal_Involvements__c</t>
  </si>
  <si>
    <t>Manage Reciprocal Involvements</t>
  </si>
  <si>
    <t>When checked, entity involvements will be automatically created and managed for relationships in the reciprocal role.</t>
  </si>
  <si>
    <t>LLC_BI__Connection_Role__c.LLC_BI__lookupKey__c</t>
  </si>
  <si>
    <t>lookupKey</t>
  </si>
  <si>
    <t>LLC_BI__Connection_Role__c.LLC_BI__Is_Household_Member__c</t>
  </si>
  <si>
    <t>LLC_BI__Is_Household_Member__c</t>
  </si>
  <si>
    <t>Is Household Member</t>
  </si>
  <si>
    <t>LLC_BI__Connection_Role__c.LLC_BI__Use_in_NCC__c</t>
  </si>
  <si>
    <t>LLC_BI__Use_in_NCC__c</t>
  </si>
  <si>
    <t>Use in NCC</t>
  </si>
  <si>
    <t>Allow the connection role to be selected in NCC.</t>
  </si>
  <si>
    <t>LLC_BI__Connection_Role__c.LLC_BI__Enable_Treasury_Maintenance_Display__c</t>
  </si>
  <si>
    <t>LLC_BI__Enable_Treasury_Maintenance_Display__c</t>
  </si>
  <si>
    <t>Enable Treasury Maintenance Display</t>
  </si>
  <si>
    <t>Contacts and deposits for connected relationships display as authorized users and analyzed accounts.</t>
  </si>
  <si>
    <t>LLC_BI__Connection_Role__c.LLC_BI__Screen_Section__c</t>
  </si>
  <si>
    <t>LLC_BI__Screen_Section__c</t>
  </si>
  <si>
    <t>Screen Section</t>
  </si>
  <si>
    <t>reference(nFORCE__Screen_Section__c)</t>
  </si>
  <si>
    <t>Administrators populate this optional field to link field sets to connection roles, controlling the fields displayed in the UI.</t>
  </si>
  <si>
    <t>LLC_BI__Connection__c.Id</t>
  </si>
  <si>
    <t>LLC_BI__Connection__c.IsDeleted</t>
  </si>
  <si>
    <t>LLC_BI__Connection__c.Name</t>
  </si>
  <si>
    <t>Number</t>
  </si>
  <si>
    <t>LLC_BI__Connection__c.CurrencyIsoCode</t>
  </si>
  <si>
    <t>LLC_BI__Connection__c.CreatedDate</t>
  </si>
  <si>
    <t>LLC_BI__Connection__c.CreatedById</t>
  </si>
  <si>
    <t>LLC_BI__Connection__c.LastModifiedDate</t>
  </si>
  <si>
    <t>LLC_BI__Connection__c.LastModifiedById</t>
  </si>
  <si>
    <t>LLC_BI__Connection__c.SystemModstamp</t>
  </si>
  <si>
    <t>LLC_BI__Connection__c.ConnectionReceivedId</t>
  </si>
  <si>
    <t>LLC_BI__Connection__c.ConnectionSentId</t>
  </si>
  <si>
    <t>LLC_BI__Connection__c.LLC_BI__Connected_From__c</t>
  </si>
  <si>
    <t>LLC_BI__Connected_From__c</t>
  </si>
  <si>
    <t>LLC_BI__Connection__c.LLC_BI__Connected_To__c</t>
  </si>
  <si>
    <t>LLC_BI__Connected_To__c</t>
  </si>
  <si>
    <t>LLC_BI__Connection__c.LLC_BI__Description__c</t>
  </si>
  <si>
    <t>LLC_BI__Description__c</t>
  </si>
  <si>
    <t>LLC_BI__Connection__c.LLC_BI__Reciprocal_Role__c</t>
  </si>
  <si>
    <t>-D Reciprocal Role</t>
  </si>
  <si>
    <t>LLC_BI__Connection__c.LLC_BI__Role__c</t>
  </si>
  <si>
    <t>LLC_BI__Role__c</t>
  </si>
  <si>
    <t>-D Role</t>
  </si>
  <si>
    <t>LLC_BI__Connection__c.LLC_BI__Status__c</t>
  </si>
  <si>
    <t>Text(LLC_BI__Connected_To__r.LLC_BI__Status__c)</t>
  </si>
  <si>
    <t>LLC_BI__Connection__c.LLC_BI__Type__c</t>
  </si>
  <si>
    <t>LLC_BI__Type__c</t>
  </si>
  <si>
    <t>TEXT(LLC_BI__Connected_To__r.Type)</t>
  </si>
  <si>
    <t>LLC_BI__Connection__c.LLC_BI__Connection_Role__c</t>
  </si>
  <si>
    <t>LLC_BI__Connection__c.LLC_BI__UID__c</t>
  </si>
  <si>
    <t>LLC_BI__UID__c</t>
  </si>
  <si>
    <t>UID</t>
  </si>
  <si>
    <t>Auto-generated unique identifier for this connection.</t>
  </si>
  <si>
    <t>LLC_BI__Connection__c.LLC_BI__Ownership_Percent__c</t>
  </si>
  <si>
    <t>LLC_BI__Ownership_Percent__c</t>
  </si>
  <si>
    <t>Ownership Percent</t>
  </si>
  <si>
    <t>LLC_BI__Connection__c.LLC_BI__Certifying_Individual__c</t>
  </si>
  <si>
    <t>LLC_BI__Certifying_Individual__c</t>
  </si>
  <si>
    <t>Certifying Individual</t>
  </si>
  <si>
    <t>LLC_BI__Connection__c.LLC_BI__Controlling_Individual__c</t>
  </si>
  <si>
    <t>LLC_BI__Controlling_Individual__c</t>
  </si>
  <si>
    <t>Controlling Individual</t>
  </si>
  <si>
    <t>LLC_BI__Connection__c.LLC_BI__Indirect_Ownership_Percent__c</t>
  </si>
  <si>
    <t>LLC_BI__Indirect_Ownership_Percent__c</t>
  </si>
  <si>
    <t>Indirect Ownership Percent</t>
  </si>
  <si>
    <t>LLC_BI__Connection__c.LLC_BI__Official_Title__c</t>
  </si>
  <si>
    <t>LLC_BI__Official_Title__c</t>
  </si>
  <si>
    <t>Official Title</t>
  </si>
  <si>
    <t>LLC_BI__Connection__c.LLC_BI__Total_Direct_Indirect_Ownership_Percent__c</t>
  </si>
  <si>
    <t>LLC_BI__Total_Direct_Indirect_Ownership_Percent__c</t>
  </si>
  <si>
    <t>Total Direct/Indirect Ownership Percent</t>
  </si>
  <si>
    <t>LLC_BI__Ownership_Percent__c + LLC_BI__Indirect_Ownership_Percent__c</t>
  </si>
  <si>
    <t>LLC_BI__Connection__c.LLC_BI__Is_Active__c</t>
  </si>
  <si>
    <t>LLC_BI__Is_Active__c</t>
  </si>
  <si>
    <t>Is Active</t>
  </si>
  <si>
    <t>This system-populated field indicates if the connection is active or inactive.</t>
  </si>
  <si>
    <t>LLC_BI__Connection__c.CCS_Record_Type__c</t>
  </si>
  <si>
    <t>CCS_Record_Type__c</t>
  </si>
  <si>
    <t>Record Type</t>
  </si>
  <si>
    <t>LLC_BI__Connected_To__r.RecordType.Name</t>
  </si>
  <si>
    <t>LLC_BI__Connection__c.CCS_Relationship_Name__c</t>
  </si>
  <si>
    <t>CCS_Relationship_Name__c</t>
  </si>
  <si>
    <t>LLC_BI__Connected_To__r.Name</t>
  </si>
  <si>
    <t>LLC_BI__Connection__c.CCS_Roles__c</t>
  </si>
  <si>
    <t>CCS_Roles__c</t>
  </si>
  <si>
    <t>Role(s)</t>
  </si>
  <si>
    <t>LLC_BI__Connection__c.CCS_is_Key_Account_Party__c</t>
  </si>
  <si>
    <t>CCS_is_Key_Account_Party__c</t>
  </si>
  <si>
    <t>Key Account Party</t>
  </si>
  <si>
    <t>LLC_BI__Connection__c.CCS_is_Signatory__c</t>
  </si>
  <si>
    <t>CCS_is_Signatory__c</t>
  </si>
  <si>
    <t>Signatory</t>
  </si>
  <si>
    <t>LLC_BI__Connection__c.LLC_BI_Connection_Role__c</t>
  </si>
  <si>
    <t>LLC_BI_Connection_Role__c</t>
  </si>
  <si>
    <t>LLC_BI__Connection__c.CCS_Current_Hard_Bank_Limits__c</t>
  </si>
  <si>
    <t>CCS_Current_Hard_Bank_Limits__c</t>
  </si>
  <si>
    <t>Current Hard Bank Limits</t>
  </si>
  <si>
    <t>LLC_BI__Connected_To__r.CCS_TotalHardBankLimits__c</t>
  </si>
  <si>
    <t>LLC_BI__Connection__c.CCS_Current_Soft_Bank_Limits__c</t>
  </si>
  <si>
    <t>CCS_Current_Soft_Bank_Limits__c</t>
  </si>
  <si>
    <t>Current Soft Bank Limits</t>
  </si>
  <si>
    <t>LLC_BI__Connected_To__r.CCS_TotalSoftBankLimits__c</t>
  </si>
  <si>
    <t>LLC_BI__Connection__c.CCS_KYC_Status__c</t>
  </si>
  <si>
    <t>TEXT(LLC_BI__Connected_To__r.CCS_KYC_Status__c)</t>
  </si>
  <si>
    <t>LLC_BI__Connection__c.CCS_RFI_Flag__c</t>
  </si>
  <si>
    <t>LLC_BI__Connected_To__r.CCS_RFI_Flag__c</t>
  </si>
  <si>
    <t>LLC_BI__Connection__c.CCS_Risk_Rating__c</t>
  </si>
  <si>
    <t>LLC_BI__Connected_To__r.CCS_Risk_Rating__c</t>
  </si>
  <si>
    <t>LLC_BI__Connection__c.CCS_Support_Indicator__c</t>
  </si>
  <si>
    <t>LLC_BI__Connected_To__r.CCS_Support_Indicator__c</t>
  </si>
  <si>
    <t>LLC_BI__Connection__c.CCS_Support_Needed__c</t>
  </si>
  <si>
    <t>Support Needs</t>
  </si>
  <si>
    <t>LLC_BI__Connected_To__r.CCS_Support_Needed__c</t>
  </si>
  <si>
    <t>LLC_BI__Connection__c.CCS_Total_Current_Bank_Limits__c</t>
  </si>
  <si>
    <t>LLC_BI__Connected_To__r.CCS_TotalHardBankLimits__c + LLC_BI__Connected_To__r.CCS_TotalSoftBankLimits__c</t>
  </si>
  <si>
    <t>LLC_BI__Connection__c.CCS_RelationshipToFormula__c</t>
  </si>
  <si>
    <t>CCS_RelationshipToFormula__c</t>
  </si>
  <si>
    <t>RelationshipToFormula</t>
  </si>
  <si>
    <t>HYPERLINK( LEFT($Api.Partner_Server_URL_260, FIND( '/services', $Api.Partner_Server_URL_260))&amp;LLC_BI__Connected_To__r.Id , LLC_BI__Connected_To__r.Name)</t>
  </si>
  <si>
    <t>LLC_BI__Connection__c.CCS_Is_ORG_Lead__c</t>
  </si>
  <si>
    <t>CCS_Is_ORG_Lead__c</t>
  </si>
  <si>
    <t>Is ORG Lead</t>
  </si>
  <si>
    <t>LLC_BI__Connection__c.CCS_ORG_Lead__c</t>
  </si>
  <si>
    <t>CCS_ORG_Lead__c</t>
  </si>
  <si>
    <t>ORG Lead</t>
  </si>
  <si>
    <t>LLC_BI__Connection__c.CCS_Is_part_of_ORG__c</t>
  </si>
  <si>
    <t>LLC_BI__Connected_To__r.CCS_Is_part_of_ORG__c</t>
  </si>
  <si>
    <t>LLC_BI__Connection__c.CCS_ORG_Lead_Name__c</t>
  </si>
  <si>
    <t>CCS_ORG_Lead_Name__c</t>
  </si>
  <si>
    <t>ORG Lead Name</t>
  </si>
  <si>
    <t>CCS_ORG_Lead__r.Name</t>
  </si>
  <si>
    <t>LLC_BI__Connection__c.CCS_Relationship_in_an_OGSA__c</t>
  </si>
  <si>
    <t>CCS_Relationship_in_an_OGSA__c</t>
  </si>
  <si>
    <t>Relationship in an OGSA</t>
  </si>
  <si>
    <t>IF( LLC_BI__Connected_To__r.CCS_OGSA__c != null, true, false)</t>
  </si>
  <si>
    <t>lookup key</t>
  </si>
  <si>
    <t>Max Length</t>
  </si>
  <si>
    <t>Item No</t>
  </si>
  <si>
    <t>nCino Design
 PI Scope (ACC)</t>
  </si>
  <si>
    <t>Data Mapping 
PI Scope (LBG)</t>
  </si>
  <si>
    <t>Object API Name</t>
  </si>
  <si>
    <t>nCino UI Field Label</t>
  </si>
  <si>
    <t>Field API Name</t>
  </si>
  <si>
    <t>ObjectAPIName.FieldAPIName</t>
  </si>
  <si>
    <t>Field Type</t>
  </si>
  <si>
    <t>Field Length(integer)</t>
  </si>
  <si>
    <t>Field Length (Decimal)</t>
  </si>
  <si>
    <t>Record Type: Business</t>
  </si>
  <si>
    <t>Record Type: Individual</t>
  </si>
  <si>
    <t>Record Type: Lending Group</t>
  </si>
  <si>
    <t>Record Type: Prospect</t>
  </si>
  <si>
    <t>One-off Migration</t>
  </si>
  <si>
    <t>Day-1+</t>
  </si>
  <si>
    <t>Ingestion</t>
  </si>
  <si>
    <t>Downstream(SOE/SOI)</t>
  </si>
  <si>
    <t>Field Tracked? (Y/N)</t>
  </si>
  <si>
    <t>Field Mandatory? (Y/N)</t>
  </si>
  <si>
    <t>Source System Label Length</t>
  </si>
  <si>
    <t>Transformation/Default</t>
  </si>
  <si>
    <t>nCino Validation? (Y/N)</t>
  </si>
  <si>
    <t>nCino Validation Rule Name</t>
  </si>
  <si>
    <t xml:space="preserve">nCino Validation Rule </t>
  </si>
  <si>
    <t>Source Field (From Source System)</t>
  </si>
  <si>
    <t>NULL or Not (Source System)</t>
  </si>
  <si>
    <t>Mapping Needed (Y/N)</t>
  </si>
  <si>
    <t>Query</t>
  </si>
  <si>
    <t>Comment</t>
  </si>
  <si>
    <t>Deployed? 
(Y/N)</t>
  </si>
  <si>
    <t>System Generated</t>
  </si>
  <si>
    <t>PI2</t>
  </si>
  <si>
    <t>No</t>
  </si>
  <si>
    <t>Record created date.</t>
  </si>
  <si>
    <t>Date Time</t>
  </si>
  <si>
    <t>Created By</t>
  </si>
  <si>
    <t>Record created by user.</t>
  </si>
  <si>
    <t>Lookup(User)</t>
  </si>
  <si>
    <t>Last modified date.</t>
  </si>
  <si>
    <t>Last Modified By</t>
  </si>
  <si>
    <t>Last modified by user.</t>
  </si>
  <si>
    <t>OCIS</t>
  </si>
  <si>
    <t>PI3</t>
  </si>
  <si>
    <t>Duplicate Rules do not work on Record Type. So this new field created as a work around to use in Duplicate Rule</t>
  </si>
  <si>
    <t>Text</t>
  </si>
  <si>
    <t>This field captures the entity with which a customer banks (e.g. Bank of Scotland, Lloyds)</t>
  </si>
  <si>
    <t>Picklist</t>
  </si>
  <si>
    <t>See picklist options for lengths</t>
  </si>
  <si>
    <t>This field captures the name of the BSU relationship manager</t>
  </si>
  <si>
    <t>Latest business/work phone numbe</t>
  </si>
  <si>
    <t>Calculated Field</t>
  </si>
  <si>
    <t>Formula (Checkbox)</t>
  </si>
  <si>
    <t>This field captures a CMD Id</t>
  </si>
  <si>
    <t xml:space="preserve">This is a checkbox field which </t>
  </si>
  <si>
    <t>Checkbox</t>
  </si>
  <si>
    <t>Boolean(True/False)</t>
  </si>
  <si>
    <t>This field captures the registered company number</t>
  </si>
  <si>
    <t>This fields captures the country where the business/relationship is incorporated.</t>
  </si>
  <si>
    <t>This fields captures the country where the business/relationship is registered</t>
  </si>
  <si>
    <t>Risk Limit of the business in which it's operating.</t>
  </si>
  <si>
    <t>This field captures the name of the credit officer</t>
  </si>
  <si>
    <t>Credit Risk classification of the business.</t>
  </si>
  <si>
    <t>Total Current of the Total Hard Bank Limits.</t>
  </si>
  <si>
    <t>Currency</t>
  </si>
  <si>
    <t>Total Current of the Total Soft Bank Limits</t>
  </si>
  <si>
    <t>Total Current of the Total Hard LBCM Limits</t>
  </si>
  <si>
    <t>Total Current of the Total Soft LBCM Limits</t>
  </si>
  <si>
    <t>This field captures the date on which the company started trading</t>
  </si>
  <si>
    <t>This field captures the date on which the company was associated to the bank</t>
  </si>
  <si>
    <t>This field captures the date of birth of the customer/individual</t>
  </si>
  <si>
    <t>Field that identifies whether customer is in default or not</t>
  </si>
  <si>
    <t>This field captures the email address of the customer for an Individual record type</t>
  </si>
  <si>
    <t>Created for an Individual page layout</t>
  </si>
  <si>
    <t>Latest home phone number</t>
  </si>
  <si>
    <t xml:space="preserve"> Used to check 'Relationship' is part of ORG or not</t>
  </si>
  <si>
    <t>This field is used to display the KYB status of the customer (defaulted to 'Prospect')</t>
  </si>
  <si>
    <t>To indicate the KYC Status for Individuals. Is fed through from OCIS and read-only for business users. Is referenced on Account Party Relationships (Connections) through a cross-object Formula</t>
  </si>
  <si>
    <t>Formula (Currency)</t>
  </si>
  <si>
    <t>Latest mobile phone number</t>
  </si>
  <si>
    <t>Amount of Monthly loan repayment</t>
  </si>
  <si>
    <t>This field captures the NPLE type</t>
  </si>
  <si>
    <t>Reference field for Security/collateral to link with the Org Security</t>
  </si>
  <si>
    <t>Lookup(Security)</t>
  </si>
  <si>
    <t>Latest other phone number</t>
  </si>
  <si>
    <t>This field captures the organisation's unit code</t>
  </si>
  <si>
    <t>Overdrfat limit of Business.</t>
  </si>
  <si>
    <t>Registered Charity Number of Business.</t>
  </si>
  <si>
    <t>This formula field Used in Add/Remove Members from OGSA flow which is Hyper Link</t>
  </si>
  <si>
    <t>Formula (Text)</t>
  </si>
  <si>
    <t>Record Type Name of Relationship</t>
  </si>
  <si>
    <t>This field captures the sub type of an organisation (e.g. Bank, Building Society, Housing Association, etc.)</t>
  </si>
  <si>
    <t>This field captures the name under which a business may trade</t>
  </si>
  <si>
    <t>This is a checkbox field to capture a RFI flag</t>
  </si>
  <si>
    <t>Customer's risk rating</t>
  </si>
  <si>
    <t xml:space="preserve">This field captures the file number of the relationship manager who owns the prospect record </t>
  </si>
  <si>
    <t>This field captures the name of the relationship manager</t>
  </si>
  <si>
    <t>Formula (Text) This formula references multiple objects</t>
  </si>
  <si>
    <t>Relationship Manager's Team Name</t>
  </si>
  <si>
    <t>Lookup(OU Code)</t>
  </si>
  <si>
    <t>This field will capture the market segment to which a customer belongs (i.e SME or BB)</t>
  </si>
  <si>
    <t>Org Security Profile flag</t>
  </si>
  <si>
    <t>This field is populated with the SIC (Standard Industrial Classification) code</t>
  </si>
  <si>
    <t>Percent</t>
  </si>
  <si>
    <t>This is a lookup field to the SIC Code reference table</t>
  </si>
  <si>
    <t>Lookup(SIC Code)</t>
  </si>
  <si>
    <t>This field is populated with the customer's nature of business according to the SIC classification</t>
  </si>
  <si>
    <t>This field captures the sort code of the business/relationship</t>
  </si>
  <si>
    <t>CCS_REL001_Sort_Code_Digits</t>
  </si>
  <si>
    <t>AND( $User.CCS_Bypass_CCS_Validation_Rules__c = False,RecordType.DeveloperName = "Household",NOT(REGEX(CCS_Sort_Code__c, "[0-9]{6}")),NOT(ISBLANK(CCS_Sort_Code__c)))</t>
  </si>
  <si>
    <t>This field captures any information related to support indicator</t>
  </si>
  <si>
    <t>To indicate if a customer is vulnerable. Is fed through from OCIS and referenced on Account Party Relationships (Connections) using a cross-object formula.</t>
  </si>
  <si>
    <t>Total Current Bank Limits</t>
  </si>
  <si>
    <t>Total Current Bank Limits = Total Current Hard Bank Limits + Total Current Soft Bank Limits</t>
  </si>
  <si>
    <t>Total Hard LBG Limits</t>
  </si>
  <si>
    <t>Total Soft LBG Limits</t>
  </si>
  <si>
    <t>Trading Address of Relationship</t>
  </si>
  <si>
    <t>Long Text Area</t>
  </si>
  <si>
    <t>OCIS Party ID</t>
  </si>
  <si>
    <t>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 For more information, refer to https://developer.salesforce.com/docs/atlas.en-us.apexcode.meta/apexcode/langCon_apex_dml_nested_object.htm</t>
  </si>
  <si>
    <t>This field captures the full customer business name</t>
  </si>
  <si>
    <t>CCS_REL004_RelationshipName</t>
  </si>
  <si>
    <t>NOT(ISNEW()) &amp;&amp; ( AND( $User.CCS_Bypass_CCS_Validation_Rules__c = False, (OR(RecordType.DeveloperName="Business",RecordType.DeveloperName="Individual")),ISCHANGED( Name )))</t>
  </si>
  <si>
    <t>This field captures the type of account, for example, Customer, Competitor, or Partner. Entry is selected from a picklist of available values, which a Salesforce admin sets. Each picklist value can have up to 40 characters.</t>
  </si>
  <si>
    <t>Account.ShipppingStreet</t>
  </si>
  <si>
    <t>This field captures the registered street of the business customer</t>
  </si>
  <si>
    <t>Textarea</t>
  </si>
  <si>
    <t>This field captures the registered city of the business customer</t>
  </si>
  <si>
    <t>Shipping State</t>
  </si>
  <si>
    <t>This field captures the registered state/province of the business customer</t>
  </si>
  <si>
    <t>This field captures the registered country of the business customer</t>
  </si>
  <si>
    <t>This field captures the registered zip/postal code of the business customer</t>
  </si>
  <si>
    <t>Account Number</t>
  </si>
  <si>
    <t>This field captures the account number of the business</t>
  </si>
  <si>
    <t>This field captures the record type of the customer (e.g. Business, Individual, Lending Group, or Prospects)</t>
  </si>
  <si>
    <t>Recordtype</t>
  </si>
  <si>
    <t>Registered Street</t>
  </si>
  <si>
    <t>This field captures the registered street of the prospect customer</t>
  </si>
  <si>
    <t>Registered City</t>
  </si>
  <si>
    <t>This field captures the registered city of the prospect customer</t>
  </si>
  <si>
    <t xml:space="preserve">Registered State/Province </t>
  </si>
  <si>
    <t>This field captures the registered state/province of the prospect customer</t>
  </si>
  <si>
    <t>Registered Country</t>
  </si>
  <si>
    <t>This field captures the registered country of the prospect customer</t>
  </si>
  <si>
    <t>Registered Zip/Postal Code</t>
  </si>
  <si>
    <t>This field captures the registered zip/postal code of the prospect customer</t>
  </si>
  <si>
    <t>Group Name</t>
  </si>
  <si>
    <t>Reference Id of parent Relationship.</t>
  </si>
  <si>
    <t>Hierarchy</t>
  </si>
  <si>
    <t>OwnerID</t>
  </si>
  <si>
    <t>Account.OwnerID</t>
  </si>
  <si>
    <t>This field captures the owner of the relationship</t>
  </si>
  <si>
    <t>Lookup (user)</t>
  </si>
  <si>
    <t>CCS_REL003_OwnerId</t>
  </si>
  <si>
    <t>NOT(ISNEW()) &amp;&amp; ( AND( $User.CCS_Bypass_CCS_Validation_Rules__c = False, (OR(RecordType.DeveloperName="Business",RecordType.DeveloperName="Individual")),ISCHANGED(OwnerId)))</t>
  </si>
  <si>
    <t>BDCS</t>
  </si>
  <si>
    <t>BDCS Rating of Relationship</t>
  </si>
  <si>
    <t>Monthly Loan Repaymnet Limit of Business/Relationship.</t>
  </si>
  <si>
    <t>Overdraft Available</t>
  </si>
  <si>
    <t>IRDC Rating Score</t>
  </si>
  <si>
    <t>IRDC Slotting Rating Score</t>
  </si>
  <si>
    <t>IRDC Rating Reason Codes</t>
  </si>
  <si>
    <t>Account Risk Indicator Flag</t>
  </si>
  <si>
    <t>Average BDCS rating</t>
  </si>
  <si>
    <t>LLC_BI__Address__c</t>
  </si>
  <si>
    <t>Common</t>
  </si>
  <si>
    <t>This is a picklist field that allows the user to select the applicable currency (e.g. GBP, EU, etc.)</t>
  </si>
  <si>
    <t>LLC_BI__Account__c</t>
  </si>
  <si>
    <t>The user populates this lookup field to indicate the account record to which an address record refers. By default, this field is blank.</t>
  </si>
  <si>
    <t>Lookup(Account)</t>
  </si>
  <si>
    <t>Yes</t>
  </si>
  <si>
    <t>CCS_Address__c</t>
  </si>
  <si>
    <t>This is formula field and it is populated automatically. It captures the entire address associated to a customer</t>
  </si>
  <si>
    <t>City</t>
  </si>
  <si>
    <t>LLC_BI__City__c</t>
  </si>
  <si>
    <t>The user populates this text field to document the borrower’s city. By default, this field is blank.</t>
  </si>
  <si>
    <t>Country</t>
  </si>
  <si>
    <t>LLC_BI__Country__c</t>
  </si>
  <si>
    <t>The user populates this text field to document the borrower’s country. By default, this field is blank.</t>
  </si>
  <si>
    <t>House Number</t>
  </si>
  <si>
    <t>CCS_House_Number__c</t>
  </si>
  <si>
    <t>The user populates this text field with the house number of the customer</t>
  </si>
  <si>
    <t>Is Current Address</t>
  </si>
  <si>
    <t>LLC_BI__Is_Current__c</t>
  </si>
  <si>
    <t>This checkbox is selected to indicate the applicant’s address is their current address information. By default, this field is deselected.</t>
  </si>
  <si>
    <t>Boolean (True/False)</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</si>
  <si>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</si>
  <si>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Text (External ID) (Unique Case Insensitive)</t>
  </si>
  <si>
    <t>Months at Residence</t>
  </si>
  <si>
    <t>LLC_BI__Months_At_Residence__c</t>
  </si>
  <si>
    <t>This number field is populated to indicate the applicant’s total number of months at their current residence. By default, this field is blank.</t>
  </si>
  <si>
    <t>Postal Code</t>
  </si>
  <si>
    <t>LLC_BI__Postal_Code__c</t>
  </si>
  <si>
    <t>The user populates this text field to document the borrower’s postal code. By default, this field is blank.</t>
  </si>
  <si>
    <t>Residence Type</t>
  </si>
  <si>
    <t>LLC_BI__Residence_Type__c</t>
  </si>
  <si>
    <t>This picklist is populated to indicate the applicant's ownership status of their current residence. By default, this field is blank.</t>
  </si>
  <si>
    <t>State</t>
  </si>
  <si>
    <t>LLC_BI__State__c</t>
  </si>
  <si>
    <t>The user populates this text field to document the borrower’s state. By default, this field is blank.</t>
  </si>
  <si>
    <t>Street</t>
  </si>
  <si>
    <t>LLC_BI__Street__c</t>
  </si>
  <si>
    <t>The user populates this text field to document the borrower’s street address. By default, this field is blank.</t>
  </si>
  <si>
    <t>Street Name</t>
  </si>
  <si>
    <t>CCS_Street_Name__c</t>
  </si>
  <si>
    <t>The user populates this text field with the street name of the customer</t>
  </si>
  <si>
    <t>The user populates this picklist field to indicate the type of address for the contact record. By default, this field is blank.</t>
  </si>
  <si>
    <t>Address Name</t>
  </si>
  <si>
    <t>User</t>
  </si>
  <si>
    <t>Bypass CCS Validation Rules</t>
  </si>
  <si>
    <t>CCS_Bypass_CCS_Validation_Rules__c</t>
  </si>
  <si>
    <t>to bypass validation rule.</t>
  </si>
  <si>
    <t>Migration Id</t>
  </si>
  <si>
    <t>CCS_Migration_Id__c</t>
  </si>
  <si>
    <t>Migration Id will be used to ingest data.</t>
  </si>
  <si>
    <t>FirstName</t>
  </si>
  <si>
    <t>first name</t>
  </si>
  <si>
    <t>LastName</t>
  </si>
  <si>
    <t>last name</t>
  </si>
  <si>
    <t>Alias</t>
  </si>
  <si>
    <t>alias</t>
  </si>
  <si>
    <t>Username</t>
  </si>
  <si>
    <t>username for login</t>
  </si>
  <si>
    <t>Nickname</t>
  </si>
  <si>
    <t>CommunityNickname</t>
  </si>
  <si>
    <t>community nick name</t>
  </si>
  <si>
    <t>UserRole</t>
  </si>
  <si>
    <t>role of user</t>
  </si>
  <si>
    <t>Lookup(Role)</t>
  </si>
  <si>
    <t>Profile</t>
  </si>
  <si>
    <t>profile</t>
  </si>
  <si>
    <t>Lookup(Profile)</t>
  </si>
  <si>
    <t>Time Zone</t>
  </si>
  <si>
    <t>TimeZoneSidKey</t>
  </si>
  <si>
    <t>User's time zone</t>
  </si>
  <si>
    <t>Locale</t>
  </si>
  <si>
    <t>LocaleSidKey</t>
  </si>
  <si>
    <t>User's locale</t>
  </si>
  <si>
    <t>Language</t>
  </si>
  <si>
    <t>LanguageLocaleKey</t>
  </si>
  <si>
    <t>local language</t>
  </si>
  <si>
    <t>Owner</t>
  </si>
  <si>
    <t>Record owner</t>
  </si>
  <si>
    <t>Lookup (User, Group)</t>
  </si>
  <si>
    <t>Record Name</t>
  </si>
  <si>
    <t>SIC_TP_CD</t>
  </si>
  <si>
    <t>CCS_SIC_TP_CD__c</t>
  </si>
  <si>
    <t>SIC TP Code</t>
  </si>
  <si>
    <t>Text (External ID) (Unique Case Sensitive)</t>
  </si>
  <si>
    <t>CCS_Description__c</t>
  </si>
  <si>
    <t>This field shows the name of the relationship in New Facility</t>
  </si>
  <si>
    <t>Formula(Text)</t>
  </si>
  <si>
    <t>This is a lookup field to relationships that serve as the 'the connected to' relationship</t>
  </si>
  <si>
    <t>Lookup(Relationship)</t>
  </si>
  <si>
    <t xml:space="preserve">Ownership Percent </t>
  </si>
  <si>
    <t>This field captures the percentage of ownership by an account party</t>
  </si>
  <si>
    <t>This field captures the roles for an account party relationship. These are fed in through OCIS and are read-only for business users</t>
  </si>
  <si>
    <t>This is a checkbox field to indicate if the said individual is a Key Account Party</t>
  </si>
  <si>
    <t>This is a checkbox field to indicate if the said Account Party is a signatory or not</t>
  </si>
  <si>
    <t>This field is used to display the KYC status for individuals on account party relationship records</t>
  </si>
  <si>
    <t>This is a checkbox field to indicate if a customer is vulnerable</t>
  </si>
  <si>
    <t>Current Hard Bank Limits from Relationship</t>
  </si>
  <si>
    <t>Formula(Currency)</t>
  </si>
  <si>
    <t>Current Soft Bank Limits from Relationship</t>
  </si>
  <si>
    <t>Used to check whether relationship is 'ORG Lead' or not.</t>
  </si>
  <si>
    <t>Used to check 'Relationship' is part of ORG or not.</t>
  </si>
  <si>
    <t>Formula(Checkbox)</t>
  </si>
  <si>
    <t>Used to store 'ORG Lead' Id</t>
  </si>
  <si>
    <t>Field created to display Record type of Connected to Relationship</t>
  </si>
  <si>
    <t>This formula field is used in Add/Remove Members from OGSA flow.Check ConnectedTo is OGSA Member or Not</t>
  </si>
  <si>
    <t>RFI Flag from Relationship</t>
  </si>
  <si>
    <t>This formula field Used in Add/Remove Members from OGSA flow.which is Hyper Link of ConnectedTo</t>
  </si>
  <si>
    <t>Risk Rating from Relationship</t>
  </si>
  <si>
    <t>Support Indicator from Relationship</t>
  </si>
  <si>
    <t>Total Current Bank Limits from Relationship</t>
  </si>
  <si>
    <t xml:space="preserve">Lookup(User,Group)	</t>
  </si>
  <si>
    <t>Administrators populate this optional checkbox field. When selected, contacts and deposits for connected relationships display as authorized users and analyzed accounts on the Treasury Maintenance page. By default, the field is not selected, and the contacts and deposits do not display.</t>
  </si>
  <si>
    <t>Administrators manually select this optional field. When enabled, it denotes a connection role as a household member. When disabled, it denotes that the connection role is not a household member. By default, it is disabled.</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</si>
  <si>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</si>
  <si>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This field is used to specify the role associated directly to a connection role. When a connection role is chosen, the reciprocal role will auto-populate to establish the capacity in which the two relationships are connected.</t>
  </si>
  <si>
    <t>Lookup(Connection Role)</t>
  </si>
  <si>
    <t>This field is optional and is used to specify the type/category of connection role</t>
  </si>
  <si>
    <t>Lookip(Screen Section)</t>
  </si>
  <si>
    <t>This field is used to specify the sort order of connection roles</t>
  </si>
  <si>
    <t>Admins select this optional boolean field to allow the connection role to be selected in NCC. By default, it is set to false.</t>
  </si>
  <si>
    <t>Source  (nCINO)</t>
  </si>
  <si>
    <t>Raw (Event message saved as string in BQ table)</t>
  </si>
  <si>
    <t>Staging (Data in BQ tables)</t>
  </si>
  <si>
    <t>Curated (BQ tables)</t>
  </si>
  <si>
    <t>Consumption (SQL views in BQ)</t>
  </si>
  <si>
    <t>Object  Name</t>
  </si>
  <si>
    <t>Field Label Name</t>
  </si>
  <si>
    <t>Data Type - MW</t>
  </si>
  <si>
    <t>Length - MW</t>
  </si>
  <si>
    <t>Length</t>
  </si>
  <si>
    <t>Nullable Flag(Y/N) - MW</t>
  </si>
  <si>
    <t>Is Nullable Flag(Y/N)</t>
  </si>
  <si>
    <t>Primary/External Foregin Key Flag (P/F)</t>
  </si>
  <si>
    <t>System generated Flag</t>
  </si>
  <si>
    <t>Object</t>
  </si>
  <si>
    <t>File Field Name</t>
  </si>
  <si>
    <t>Data Type (string)</t>
  </si>
  <si>
    <t>Is Nullable Flag (Y/N)</t>
  </si>
  <si>
    <t>Table  Name</t>
  </si>
  <si>
    <t>Field  Name</t>
  </si>
  <si>
    <t>Primary/Foregin/Combination Key Flag (P/F/C)</t>
  </si>
  <si>
    <t>Validation Rules</t>
  </si>
  <si>
    <t>Primary/Foregin Key Flag (P/F)</t>
  </si>
  <si>
    <t>Conditional Rules</t>
  </si>
  <si>
    <t>Error handling for invalid data?</t>
  </si>
  <si>
    <t>Transformations</t>
  </si>
  <si>
    <t>Remove records where LLC_BI__lookupKey__c (OCIS_ID) is NULL. Where the OCIS_ID is NULL and CCS_Is_ORG_Lead__c is TRUE when remove all records with the same CCS_ORG_Lead_Name__c</t>
  </si>
  <si>
    <t>Is Nullable Flag (Y)</t>
  </si>
  <si>
    <t>Covenant Type</t>
  </si>
  <si>
    <t>LLC_BI__Covenant_Type__c</t>
  </si>
  <si>
    <t>18 [assumed]</t>
  </si>
  <si>
    <t>P</t>
  </si>
  <si>
    <t>DATETIME</t>
  </si>
  <si>
    <t>F</t>
  </si>
  <si>
    <t>3 [assumed]</t>
  </si>
  <si>
    <t>Lookup(User,Group)</t>
  </si>
  <si>
    <t>Category</t>
  </si>
  <si>
    <t>LLC_BI__Category__c</t>
  </si>
  <si>
    <t>This field is required and is manually populated. It identifies the category of the associated covenant record (such as Financial Requirements or Insurance Requirements). Finanical Statement Requirement and Financial Indicator covenants can be automatically tested using Spreads.</t>
  </si>
  <si>
    <t>255 [assumed]</t>
  </si>
  <si>
    <t>[CCTUC-3522]</t>
  </si>
  <si>
    <t>Financial Indicator</t>
  </si>
  <si>
    <t>LLC_BI__Is_Financial_Indicator__c</t>
  </si>
  <si>
    <t>Users manually select this optional checkbox field. This field is used to define Covenant Types as Financial Indicators. When users select this field, it allows for Financial Indicators to have a custom category. By default, this field is not selected.</t>
  </si>
  <si>
    <t>Bool</t>
  </si>
  <si>
    <t>E</t>
  </si>
  <si>
    <t>Covenant_Type_ChangeType</t>
  </si>
  <si>
    <t>Covenant_CommitNumber</t>
  </si>
  <si>
    <t>Covenant Management</t>
  </si>
  <si>
    <t>LLC_BI__Covenant2__c</t>
  </si>
  <si>
    <t/>
  </si>
  <si>
    <t>This field autopopulates to the first associated relationship on the covenant. Mainly used for reporting purposes.</t>
  </si>
  <si>
    <t>Action</t>
  </si>
  <si>
    <t>CCS_Action__c</t>
  </si>
  <si>
    <t>This indicates whether a covenant is currently active or not.</t>
  </si>
  <si>
    <t>Use this optional comments field to add any notes or instructions about the performance rules.</t>
  </si>
  <si>
    <t>Compliance Days Prior</t>
  </si>
  <si>
    <t>LLC_BI__Compliance_Days_Prior__c</t>
  </si>
  <si>
    <t>This field is required and manually populated. This field should be set to the number of days prior to the (Covenant's) next evaluation date that a compliance record will be created.</t>
  </si>
  <si>
    <t>CCS_Covenant_Type__c</t>
  </si>
  <si>
    <t>Days Past Next Evaluation</t>
  </si>
  <si>
    <t>LLC_BI__Days_Past_Next_Evaluation__c</t>
  </si>
  <si>
    <t>This field is automatically calculated. Number of days past the Next Evaluation Date. If Today is not past the evaluation date, then this returns 0.</t>
  </si>
  <si>
    <t>Formula (Number), double</t>
  </si>
  <si>
    <t>IF( ISNULL(LLC_BI__Next_Evaluation_Date__c) || (Today() - LLC_BI__Next_Evaluation_Date__c &lt;= 0), Null , (Today() - LLC_BI__Next_Evaluation_Date__c))</t>
  </si>
  <si>
    <t>Days Until Next Evaluation</t>
  </si>
  <si>
    <t>LLC_BI__Days_Until_Next_Evaluation__c</t>
  </si>
  <si>
    <t>This field is automatically calculated. Number of days until the Next Evaluation Date. If Today is not before the next evaluation date, then this returns 0.</t>
  </si>
  <si>
    <t>IF( ISNULL(LLC_BI__Next_Evaluation_Date__c) || (LLC_BI__Next_Evaluation_Date__c - Today() &lt; 0) , Null, (LLC_BI__Next_Evaluation_Date__c - Today()))</t>
  </si>
  <si>
    <t>Detail</t>
  </si>
  <si>
    <t>LLC_BI__Detail__c</t>
  </si>
  <si>
    <t>This field is optional and manually populated. Use this field to add details to the covenant.</t>
  </si>
  <si>
    <t>Due Date</t>
  </si>
  <si>
    <t>LLC_BI__Due_Date__c</t>
  </si>
  <si>
    <t>The system automatically populates this optional field with the covenant's original, non modified due date. Editing is not recommended unless extension applies permanently. By default, it is blank.</t>
  </si>
  <si>
    <t>Effective Date</t>
  </si>
  <si>
    <t>LLC_BI__Effective_Date__c</t>
  </si>
  <si>
    <t>This field is optional and is manually poulated. It identifies the statement date of a covenant's financial statement.</t>
  </si>
  <si>
    <t>Financial Indicator Value</t>
  </si>
  <si>
    <t>LLC_BI__Financial_Indicator_Value__c</t>
  </si>
  <si>
    <t>This field is required and manually populated. The value that is being confirmed with the financial indicator covenant. IE: DSC of at least 1.25</t>
  </si>
  <si>
    <t>Double</t>
  </si>
  <si>
    <t>15, 3</t>
  </si>
  <si>
    <t>DECIMAL</t>
  </si>
  <si>
    <t>Decimal</t>
  </si>
  <si>
    <t>Frequency</t>
  </si>
  <si>
    <t>LLC_BI__Frequency__c</t>
  </si>
  <si>
    <t>This field is required and manually populated. This indicates how often the Covenant is required.</t>
  </si>
  <si>
    <t>Frequency Months</t>
  </si>
  <si>
    <t>LLC_BI__Frequency_Months__c</t>
  </si>
  <si>
    <t>This field is automatically populated via a formula. It automatically translates the Covenant Frequency into a numeric number (for example, Annually = 12).
Help Text</t>
  </si>
  <si>
    <t>IF( ISPICKVAL(LLC_BI__Frequency__c, 'Annually'), 12,\nIF(ISPICKVAL(LLC_BI__Frequency__c, 'Quarterly'), 3,\nIF(ISPICKVAL(LLC_BI__Frequency__c, 'Semi-Annually'), 6,\nIF(ISPICKVAL(LLC_BI__Frequency__c, 'Every 2 Months'),2,\nIF(ISPICKVAL(LLC_BI__Frequency__c, 'Monthly'),1,0)))))</t>
  </si>
  <si>
    <t>Grace Period Days</t>
  </si>
  <si>
    <t>CCS_Grace_Period_Days__c</t>
  </si>
  <si>
    <t xml:space="preserve"> Days between end Period date and due date</t>
  </si>
  <si>
    <t>18, 0</t>
  </si>
  <si>
    <t>Custom field to designate source Credit Union of object used by nCino Data Services.</t>
  </si>
  <si>
    <t>Is_Template</t>
  </si>
  <si>
    <t>LLC_BI__Is_Template__c</t>
  </si>
  <si>
    <t>This field defaults to false and is manually populated. This determines if a covenant is going to be used as a template.</t>
  </si>
  <si>
    <t>Last Evaluation Date</t>
  </si>
  <si>
    <t>LLC_BI__Last_Evaluation_Date__c</t>
  </si>
  <si>
    <t>This field is optional. It is automatically populated whenever covenant compliance records are updated to approved. It identifies the last date that a covenant record was reviewed.</t>
  </si>
  <si>
    <t>Last Evaluation Status</t>
  </si>
  <si>
    <t>LLC_BI__Last_Evaluation_Status__c</t>
  </si>
  <si>
    <t>This field is optional. Last Evaluation Status populated from the Covenant Compliance record</t>
  </si>
  <si>
    <t>Linked Spread Statement Record</t>
  </si>
  <si>
    <t>LLC_BI__Linked_Spread_Statement_Record__c</t>
  </si>
  <si>
    <t>This field is required and manually populated. The Spread Statement Record (row) this Financial Indicator Covenant is referencing for compliance.</t>
  </si>
  <si>
    <t>Lookup(Spread Statement Record)</t>
  </si>
  <si>
    <t>Linked Spread Statement Record Total</t>
  </si>
  <si>
    <t>LLC_BI__Linked_Spread_Statement_Record_Total__c</t>
  </si>
  <si>
    <t>This field is required and manually populated. The Spread Statement Record Total (group) this Financial Indicator Covenant is referencing for compliance.</t>
  </si>
  <si>
    <t>Lookup(Spread Statement Total Group)</t>
  </si>
  <si>
    <t>The field is optional. If populated, the value must be unique across all the records of this type. The field typically contains an external identifier that is used to associate the record with its matching record in an external system. When importing data into nCino, the field can also be used to efficiently associate related records without the need to know the internal ID for the record.</t>
  </si>
  <si>
    <t>Measure</t>
  </si>
  <si>
    <t>CCS_Measure__c</t>
  </si>
  <si>
    <t>Indicates measure conditions</t>
  </si>
  <si>
    <t>Custom Migration ID for Covenant Mgmt object used by nCino Data Services.</t>
  </si>
  <si>
    <t>Text (External ID)</t>
  </si>
  <si>
    <t>Next Evaluation Date</t>
  </si>
  <si>
    <t>LLC_BI__Next_Evaluation_Date__c</t>
  </si>
  <si>
    <t>This field is optional. It is initially manually populated, but afterward, it is automatically populated whenever covenant compliance records are updated to approved. It identifies the next date that a covenant record should be reviewed.</t>
  </si>
  <si>
    <t>LLC_BI__Notes__c</t>
  </si>
  <si>
    <t>This field is optional. It is manually populated. It is a text field which allows users to enter additional notes or information related to the covenant record.</t>
  </si>
  <si>
    <t>Period End</t>
  </si>
  <si>
    <t>CCS_Period_End__c</t>
  </si>
  <si>
    <t>Related Covenant</t>
  </si>
  <si>
    <t>LLC_BI__Related_Covenant__c</t>
  </si>
  <si>
    <t>This field allows covenants to be related to each other. This field is used to relate Financial Indicator covenants to Financial Statement Requirements covenants. When a Financial Statement Requirement covenant goes into exception all of its related FI covenants are also set to Exception.</t>
  </si>
  <si>
    <t>Lookup(Covenant Mgmt)</t>
  </si>
  <si>
    <t>Relationship__c</t>
  </si>
  <si>
    <t xml:space="preserve">Lookup(Relationship)	</t>
  </si>
  <si>
    <t>LLC_BI__Required__c</t>
  </si>
  <si>
    <t>This field defaults to false and is manually populated. This field indicates whether or not a Covenant is required.</t>
  </si>
  <si>
    <t>Rolling 12M</t>
  </si>
  <si>
    <t>CCS_Rolling_12M__c</t>
  </si>
  <si>
    <t>Indicator Y or N</t>
  </si>
  <si>
    <t>Tested Against</t>
  </si>
  <si>
    <t>CCS_Tested_Against__c</t>
  </si>
  <si>
    <t>Testing against which type</t>
  </si>
  <si>
    <t>Restricted User</t>
  </si>
  <si>
    <t>CCS_Restricted_User__c</t>
  </si>
  <si>
    <t>Field to restrict user to update at different stages</t>
  </si>
  <si>
    <t>CCS_State__c</t>
  </si>
  <si>
    <t>State of Covenant record</t>
  </si>
  <si>
    <t>Test Status</t>
  </si>
  <si>
    <t>CCS_Test_Status__c</t>
  </si>
  <si>
    <t>Test status based on Next evaluation date</t>
  </si>
  <si>
    <t>Value</t>
  </si>
  <si>
    <t>CCS_Value__c</t>
  </si>
  <si>
    <t>Enter value for covenant which can be Number, currency &amp; percentage</t>
  </si>
  <si>
    <t>CCS_Status__c</t>
  </si>
  <si>
    <t>Status of the Covenant</t>
  </si>
  <si>
    <t>Values on Bank Entity</t>
  </si>
  <si>
    <t>Covenant Auto Number</t>
  </si>
  <si>
    <t>Auto Number, string</t>
  </si>
  <si>
    <t>Lookup to the Covenant Type</t>
  </si>
  <si>
    <t>Lookup(Covenant Type)</t>
  </si>
  <si>
    <t>Defination</t>
  </si>
  <si>
    <t>CCS_Defination__c</t>
  </si>
  <si>
    <t>Entity Tested</t>
  </si>
  <si>
    <t>CCS_Entity_Tested__c</t>
  </si>
  <si>
    <t>Values Used on Entity tested.</t>
  </si>
  <si>
    <t xml:space="preserve">
Information Required</t>
  </si>
  <si>
    <t>Covenant_Mgmt__c</t>
  </si>
  <si>
    <t>Lookup(Covenant Mgmt) </t>
  </si>
  <si>
    <t>IsFacilityBooked</t>
  </si>
  <si>
    <t>CCS_IsFacilityBooked__c</t>
  </si>
  <si>
    <t>Fields used to check if any related field is fixed</t>
  </si>
  <si>
    <t>isTest</t>
  </si>
  <si>
    <t>isTest__c</t>
  </si>
  <si>
    <t>Covenant Compliance</t>
  </si>
  <si>
    <t>LLC_BI__Covenant_Compliance2__c</t>
  </si>
  <si>
    <t>Covenant_ChangeType</t>
  </si>
  <si>
    <t>[CCTUC-439]</t>
  </si>
  <si>
    <t>Approval Date</t>
  </si>
  <si>
    <t>LLC_BI__Approval_Date__c</t>
  </si>
  <si>
    <t>This field is automatically calculated. User that approved the review of this Covenant.</t>
  </si>
  <si>
    <t>Approved By</t>
  </si>
  <si>
    <t>LLC_BI__Approved_By__c</t>
  </si>
  <si>
    <t>Covenant Compliance Approver User Lookup.</t>
  </si>
  <si>
    <t>Approver</t>
  </si>
  <si>
    <t>cm_Approver__c</t>
  </si>
  <si>
    <t>Associated Spread Statement Period</t>
  </si>
  <si>
    <t>LLC_BI__Associated_Spread_Statement_Period__c</t>
  </si>
  <si>
    <t>This field is manually populated. The Spread Statement Period the Covenant Compliance record is being associated with.</t>
  </si>
  <si>
    <t>Lookup(Spread Statement Period)</t>
  </si>
  <si>
    <t>Associated Statement Period Status</t>
  </si>
  <si>
    <t>LLC_BI__Associated_Statement_Period_Status__c</t>
  </si>
  <si>
    <t>This field is automatiaclly populated via a batch job. It identifies whether the covenant compliance record has been associated with a statement period in Spreads.</t>
  </si>
  <si>
    <t>Automated Testing Status</t>
  </si>
  <si>
    <t>LLC_BI__Automated_Testing_Status__c</t>
  </si>
  <si>
    <t>This field is automatically populated via a batch job. It identifies whether the value tested for this covenant compliance passes or fails the rule for this covenant.</t>
  </si>
  <si>
    <t>Bundle</t>
  </si>
  <si>
    <t>LLC_BI__Bundle__c</t>
  </si>
  <si>
    <t>This field is automatically populated via a formula. It automatically populates the associated Underwriting Template Name for the covenant's relationship.</t>
  </si>
  <si>
    <t>Formula (Text) </t>
  </si>
  <si>
    <t>CASESAFEID(LLC_BI__Associated_Spread_Statement_Period__r.LLC_BI__Spread_Statement_Type__r.LLC_BI__Bundle__c)</t>
  </si>
  <si>
    <t>This field is optional. It is a text field which allows users to enter additional notes or information related to the Covenant Compliance record.</t>
  </si>
  <si>
    <t>Rich Text Area</t>
  </si>
  <si>
    <t>Covenant</t>
  </si>
  <si>
    <t>LLC_BI__Covenant__c</t>
  </si>
  <si>
    <t>This field is required and is automatically populated. It identifies the Covenant associated to the Covenant Compliance record and is automatically populated when creating a new Covenant Compliance.</t>
  </si>
  <si>
    <t>Master-Detail(Covenant Mgmt)</t>
  </si>
  <si>
    <t>Covenant Compliance Indicator Value</t>
  </si>
  <si>
    <t>cm_Covenant_Compliance_Indicator_Value__c</t>
  </si>
  <si>
    <t>Tracks the tested value of the Financial Indicator field</t>
  </si>
  <si>
    <t>Denominator</t>
  </si>
  <si>
    <t>CCS_Denominator__c</t>
  </si>
  <si>
    <t>[CCTUC -439]</t>
  </si>
  <si>
    <t>12, 2</t>
  </si>
  <si>
    <t>This field is automatically populated via trigger. It stores the date of the covenant's Effecitve Date at the time the covenant compliance is created. The Effective Date is the statement date of the financial statement this covenant is for.</t>
  </si>
  <si>
    <t>Evaluated By</t>
  </si>
  <si>
    <t>LLC_BI__Evaluated_By__c</t>
  </si>
  <si>
    <t>This field is automatic. The user who evaluated this Covenant.</t>
  </si>
  <si>
    <t>Evaluation Date</t>
  </si>
  <si>
    <t>LLC_BI__Evaluation_Date__c</t>
  </si>
  <si>
    <t>This field is manually populated. The date this covenant was evaluated.</t>
  </si>
  <si>
    <t>Exception Date</t>
  </si>
  <si>
    <t>LLC_BI__Exception_Date__c</t>
  </si>
  <si>
    <t>This field is automatically calculated. The date the Covenant Compliance record moves to exception.</t>
  </si>
  <si>
    <t>CCS_Frequency__c</t>
  </si>
  <si>
    <t>Historic Financial Indicator Value</t>
  </si>
  <si>
    <t>LLC_BI__Historic_Financial_Indicator__c</t>
  </si>
  <si>
    <t>This field is manually populated. The Financial Indicator Value of the associated Covenant when the Covenant Compliance record was set to compliant.</t>
  </si>
  <si>
    <t>Numerator</t>
  </si>
  <si>
    <t>CCS_Numerator__c</t>
  </si>
  <si>
    <t>[CCTUC- 439]</t>
  </si>
  <si>
    <t>15, 2</t>
  </si>
  <si>
    <t>Outcome</t>
  </si>
  <si>
    <t>CCS_Outcome__c</t>
  </si>
  <si>
    <t>Period Key</t>
  </si>
  <si>
    <t>LLC_BI__Period_Key__c</t>
  </si>
  <si>
    <t>This field is automatically populated via a formula. It stores the associated Spread Statement Period Key.</t>
  </si>
  <si>
    <t>LLC_BI__Associated_Spread_Statement_Period__r.LLC_BI__Period_Key__c</t>
  </si>
  <si>
    <t>Result</t>
  </si>
  <si>
    <t>CCS_Result__c</t>
  </si>
  <si>
    <t>This field is required. It is typically manually populated, but finanical covenants can be automated. It identifies the Status of the Covenant Compliance record (for example, New, Waived, Compliant, etc.).</t>
  </si>
  <si>
    <t>Relationship Covenant</t>
  </si>
  <si>
    <t>LLC_BI__Account_Covenant__c</t>
  </si>
  <si>
    <t>Covenant Number</t>
  </si>
  <si>
    <t>Covenant number</t>
  </si>
  <si>
    <t>Covenant2</t>
  </si>
  <si>
    <t>Lookup field to Covenant Management object</t>
  </si>
  <si>
    <t>This field is required. It is manually populated within the Covenant Management app. It identifies the relationship associated with the Account Covenant record and is automatically populated when creating a new record from an existing relationship.</t>
  </si>
  <si>
    <t>Master-Detail(Account)</t>
  </si>
  <si>
    <t>Loan Covenant</t>
  </si>
  <si>
    <t>LLC_BI__Loan_Covenant__c</t>
  </si>
  <si>
    <t>FacilityCovenant Number</t>
  </si>
  <si>
    <t>This field is manually populated. It identifies whether or not a Loan Covenant record is active. Checked = True, Unchecked = False.</t>
  </si>
  <si>
    <t>Formula (Checkbox) </t>
  </si>
  <si>
    <t>This field is required and is automatically populated. It identifies the Covenant Mgmt record associated with the Loan Covenant record.</t>
  </si>
  <si>
    <t>Loan</t>
  </si>
  <si>
    <t>LLC_BI__Loan__c</t>
  </si>
  <si>
    <t>This field is required. It is automatically populated when a Covenant is created from the loan. It identifies the loan record associated with the Loan Covenant record.</t>
  </si>
  <si>
    <t>Master-Detail(Facility)</t>
  </si>
  <si>
    <t>This field indicates the type of users that can see the covenant related to a facility</t>
  </si>
  <si>
    <t>UserProfile</t>
  </si>
  <si>
    <t>CCS_UserProfile__c</t>
  </si>
  <si>
    <t>1300 [assumed]</t>
  </si>
  <si>
    <t>?formula not known</t>
  </si>
  <si>
    <t>CCS_Migration_Id__C</t>
  </si>
  <si>
    <t>Source (Kafka Message)</t>
  </si>
  <si>
    <t>Raw Table</t>
  </si>
  <si>
    <t>Staging Table</t>
  </si>
  <si>
    <t>Curated Table</t>
  </si>
  <si>
    <t>Consumption View</t>
  </si>
  <si>
    <t>Field Name</t>
  </si>
  <si>
    <t xml:space="preserve"> Field Name</t>
  </si>
  <si>
    <t>ReplayId</t>
  </si>
  <si>
    <t>Found intermingled with nCino object field data</t>
  </si>
  <si>
    <t>n</t>
  </si>
  <si>
    <t>EventMessage_ReplayId</t>
  </si>
  <si>
    <t>int64</t>
  </si>
  <si>
    <t>n/a</t>
  </si>
  <si>
    <t>Field not mapped beyond staging</t>
  </si>
  <si>
    <t>entitiyName</t>
  </si>
  <si>
    <t>Found inside the "ChangeEventHeader" section</t>
  </si>
  <si>
    <t>EventMessage_entitiyName</t>
  </si>
  <si>
    <t>recordsIds</t>
  </si>
  <si>
    <t>EventMessage_recordsIds</t>
  </si>
  <si>
    <t>array&lt;string&gt;</t>
  </si>
  <si>
    <t>changeType</t>
  </si>
  <si>
    <t>EventMessage_changeType</t>
  </si>
  <si>
    <t>If changeType of earliest message for object is "CREATE" value stored in curated table shoule be "CREATE" even if subsequent update events exist</t>
  </si>
  <si>
    <t>changeFields</t>
  </si>
  <si>
    <t>EventMessage_changeFields</t>
  </si>
  <si>
    <t>changeOrigin</t>
  </si>
  <si>
    <t>EventMessage_changeOrigin</t>
  </si>
  <si>
    <t>transactionKey</t>
  </si>
  <si>
    <t>EventMessage_transactionKey</t>
  </si>
  <si>
    <t>sequenceNumber</t>
  </si>
  <si>
    <t>EventMessage_sequenceNumber</t>
  </si>
  <si>
    <t>commitUser</t>
  </si>
  <si>
    <t>EventMessage_commitUser</t>
  </si>
  <si>
    <t>commitNumber</t>
  </si>
  <si>
    <t>EventMessage_commitNumber</t>
  </si>
  <si>
    <t>C</t>
  </si>
  <si>
    <t>_ObjectType</t>
  </si>
  <si>
    <t>EventMessage_ObjectType</t>
  </si>
  <si>
    <t>_EventType</t>
  </si>
  <si>
    <t>EventMessage_EventType</t>
  </si>
  <si>
    <t xml:space="preserve">Curated </t>
  </si>
  <si>
    <t>Note/questions</t>
  </si>
  <si>
    <t>Mapping Status</t>
  </si>
  <si>
    <t>nCino Object Name</t>
  </si>
  <si>
    <t>nCino Field  Name</t>
  </si>
  <si>
    <t>nCino Label</t>
  </si>
  <si>
    <t>Notes from mapping doc</t>
  </si>
  <si>
    <t>tblEntityOrgGroupNcino</t>
  </si>
  <si>
    <t>OCIS_ID</t>
  </si>
  <si>
    <t>OCIS id - customer mapping key. In COG this is in TPA_PARTY_OCI.PTY_ID</t>
  </si>
  <si>
    <t>Mapped</t>
  </si>
  <si>
    <t>y</t>
  </si>
  <si>
    <t>IF TRUE THEN 1 ELSE 2</t>
  </si>
  <si>
    <t>Questions</t>
  </si>
  <si>
    <t>No equivalent field in nCino. COG can generate this when inserting new records. For existing records use the OCIS ID to map back to this</t>
  </si>
  <si>
    <t>No equivalent field in nCino. COG can generate this when inserting new records. For existing records use the OCIS ID of the lead member to map back to the group id</t>
  </si>
  <si>
    <t xml:space="preserve">No equivalent field in nCino. COG can generate this when inserting new records. For existing records use the OCIS ID to map back </t>
  </si>
  <si>
    <t>Can this field be generated in COG for new records?</t>
  </si>
  <si>
    <t>Default to a session id for nCino</t>
  </si>
  <si>
    <t>OCIS id - customer mapping key. In COG this is in table TPA_PARTY_OCI</t>
  </si>
  <si>
    <t>Can this value be identifed in COG using OrgName? Or does it need to added to nCino?</t>
  </si>
  <si>
    <t>Default to 'nCino'</t>
  </si>
  <si>
    <t>Default to 'nCino'. Currently it's the user of exception handler</t>
  </si>
  <si>
    <t>nCino</t>
  </si>
  <si>
    <t>Default Value</t>
  </si>
  <si>
    <t>Valid For</t>
  </si>
  <si>
    <t>Sole Trader</t>
  </si>
  <si>
    <t>Partnership</t>
  </si>
  <si>
    <t>Limited Liability Partnership</t>
  </si>
  <si>
    <t>Private Limited Company</t>
  </si>
  <si>
    <t>Non Incorporated Charity</t>
  </si>
  <si>
    <t>Non Incorporated Club, Society</t>
  </si>
  <si>
    <t>Trust</t>
  </si>
  <si>
    <t>Local Authority</t>
  </si>
  <si>
    <t>Unlimited Company</t>
  </si>
  <si>
    <t>Limited Partnership</t>
  </si>
  <si>
    <t>Public Limited Company</t>
  </si>
  <si>
    <t>Prospect</t>
  </si>
  <si>
    <t>Individual</t>
  </si>
  <si>
    <t>Other</t>
  </si>
  <si>
    <t>Lending Group</t>
  </si>
  <si>
    <t>Household</t>
  </si>
  <si>
    <t>NearAddress</t>
  </si>
  <si>
    <t>Block</t>
  </si>
  <si>
    <t>ExtendedZip</t>
  </si>
  <si>
    <t>Zip</t>
  </si>
  <si>
    <t>Neighborhood</t>
  </si>
  <si>
    <t>County</t>
  </si>
  <si>
    <t>Unknown</t>
  </si>
  <si>
    <t>Agriculture</t>
  </si>
  <si>
    <t>Apparel</t>
  </si>
  <si>
    <t>Banking</t>
  </si>
  <si>
    <t>Biotechnology</t>
  </si>
  <si>
    <t>Chemicals</t>
  </si>
  <si>
    <t>Communications</t>
  </si>
  <si>
    <t>Construction</t>
  </si>
  <si>
    <t>Consulting</t>
  </si>
  <si>
    <t>Education</t>
  </si>
  <si>
    <t>Electronics</t>
  </si>
  <si>
    <t>Energy</t>
  </si>
  <si>
    <t>Engineering</t>
  </si>
  <si>
    <t>Entertainment</t>
  </si>
  <si>
    <t>Environmental</t>
  </si>
  <si>
    <t>Finance</t>
  </si>
  <si>
    <t>Food &amp; Beverage</t>
  </si>
  <si>
    <t>Government</t>
  </si>
  <si>
    <t>Healthcare</t>
  </si>
  <si>
    <t>Hospitality</t>
  </si>
  <si>
    <t>Insurance</t>
  </si>
  <si>
    <t>Machinery</t>
  </si>
  <si>
    <t>Manufacturing</t>
  </si>
  <si>
    <t>Media</t>
  </si>
  <si>
    <t>Not For Profit</t>
  </si>
  <si>
    <t>Recreation</t>
  </si>
  <si>
    <t>Retail</t>
  </si>
  <si>
    <t>Shipping</t>
  </si>
  <si>
    <t>Technology</t>
  </si>
  <si>
    <t>Telecommunications</t>
  </si>
  <si>
    <t>Transportation</t>
  </si>
  <si>
    <t>Utilities</t>
  </si>
  <si>
    <t>Public</t>
  </si>
  <si>
    <t>Private</t>
  </si>
  <si>
    <t>Subsidiary</t>
  </si>
  <si>
    <t>Hot</t>
  </si>
  <si>
    <t>Warm</t>
  </si>
  <si>
    <t>Cold</t>
  </si>
  <si>
    <t>Australian Dollar</t>
  </si>
  <si>
    <t>AUD</t>
  </si>
  <si>
    <t>British Pound</t>
  </si>
  <si>
    <t>GBP</t>
  </si>
  <si>
    <t>Canadian Dollar</t>
  </si>
  <si>
    <t>CAD</t>
  </si>
  <si>
    <t>Czech Koruna</t>
  </si>
  <si>
    <t>CZK</t>
  </si>
  <si>
    <t>Danish Krone</t>
  </si>
  <si>
    <t>DKK</t>
  </si>
  <si>
    <t>Euro</t>
  </si>
  <si>
    <t>EUR</t>
  </si>
  <si>
    <t>Hong Kong Dollar</t>
  </si>
  <si>
    <t>HKD</t>
  </si>
  <si>
    <t>Hungarian Forint</t>
  </si>
  <si>
    <t>HUF</t>
  </si>
  <si>
    <t>Israeli Shekel</t>
  </si>
  <si>
    <t>ILS</t>
  </si>
  <si>
    <t>Japanese Yen</t>
  </si>
  <si>
    <t>JPY</t>
  </si>
  <si>
    <t>Mexican Peso</t>
  </si>
  <si>
    <t>MXN</t>
  </si>
  <si>
    <t>Moroccan Dirham</t>
  </si>
  <si>
    <t>MAD</t>
  </si>
  <si>
    <t>New Zealand Dollar</t>
  </si>
  <si>
    <t>NZD</t>
  </si>
  <si>
    <t>Norwegian Krone</t>
  </si>
  <si>
    <t>NOK</t>
  </si>
  <si>
    <t>Polish Zloty</t>
  </si>
  <si>
    <t>PLN</t>
  </si>
  <si>
    <t>Qatar Rial</t>
  </si>
  <si>
    <t>QAR</t>
  </si>
  <si>
    <t>Saudi Arabian Riyal</t>
  </si>
  <si>
    <t>SAR</t>
  </si>
  <si>
    <t>Singapore Dollar</t>
  </si>
  <si>
    <t>SGD</t>
  </si>
  <si>
    <t>South African Rand</t>
  </si>
  <si>
    <t>ZAR</t>
  </si>
  <si>
    <t>Swedish Krona</t>
  </si>
  <si>
    <t>SEK</t>
  </si>
  <si>
    <t>Swiss Franc</t>
  </si>
  <si>
    <t>CHF</t>
  </si>
  <si>
    <t>Thai Baht</t>
  </si>
  <si>
    <t>THB</t>
  </si>
  <si>
    <t>Turkish Lira (New)</t>
  </si>
  <si>
    <t>TRY</t>
  </si>
  <si>
    <t>U.S. Dollar</t>
  </si>
  <si>
    <t>USD</t>
  </si>
  <si>
    <t>UAE Dirham</t>
  </si>
  <si>
    <t>AED</t>
  </si>
  <si>
    <t>Advertisement</t>
  </si>
  <si>
    <t>Broker</t>
  </si>
  <si>
    <t>Employee Referral</t>
  </si>
  <si>
    <t>External Referral</t>
  </si>
  <si>
    <t>Partner</t>
  </si>
  <si>
    <t>Public Relations</t>
  </si>
  <si>
    <t>Seminar - Internal</t>
  </si>
  <si>
    <t>Seminar - Partner</t>
  </si>
  <si>
    <t>Trade Show</t>
  </si>
  <si>
    <t>Web</t>
  </si>
  <si>
    <t>Word of mouth</t>
  </si>
  <si>
    <t>High</t>
  </si>
  <si>
    <t>Low</t>
  </si>
  <si>
    <t>Medium</t>
  </si>
  <si>
    <t>Owned</t>
  </si>
  <si>
    <t>Leased</t>
  </si>
  <si>
    <t>General Partnership</t>
  </si>
  <si>
    <t>QAAA</t>
  </si>
  <si>
    <t>Dogwood</t>
  </si>
  <si>
    <t>Cypress</t>
  </si>
  <si>
    <t>North</t>
  </si>
  <si>
    <t>East</t>
  </si>
  <si>
    <t>South</t>
  </si>
  <si>
    <t>West</t>
  </si>
  <si>
    <t>Gold</t>
  </si>
  <si>
    <t>Silver</t>
  </si>
  <si>
    <t>Platinum</t>
  </si>
  <si>
    <t>Bronze</t>
  </si>
  <si>
    <t>Open</t>
  </si>
  <si>
    <t>Closed</t>
  </si>
  <si>
    <t>Customer</t>
  </si>
  <si>
    <t>Maybe</t>
  </si>
  <si>
    <t>IRA or qualifying 501(a) or 403(b)(7) account</t>
  </si>
  <si>
    <t>U.S. agency or instrumentality</t>
  </si>
  <si>
    <t>U.S. State, District, possession</t>
  </si>
  <si>
    <t>Foreign government, agency or instrumentality</t>
  </si>
  <si>
    <t>Corporation</t>
  </si>
  <si>
    <t>U.S. registered securities or commodities dealer</t>
  </si>
  <si>
    <t>CFTC-registered futures commission merchant</t>
  </si>
  <si>
    <t>Real Estate Investment Trust</t>
  </si>
  <si>
    <t>Fegistered under Investment Company Act</t>
  </si>
  <si>
    <t>Bank-operated 584(a) trust fund</t>
  </si>
  <si>
    <t>Financial institution</t>
  </si>
  <si>
    <t>Investment community nominee</t>
  </si>
  <si>
    <t>Section 664 trust</t>
  </si>
  <si>
    <t>Special Account</t>
  </si>
  <si>
    <t>Annually</t>
  </si>
  <si>
    <t>Semi-Annually</t>
  </si>
  <si>
    <t>Quarterly</t>
  </si>
  <si>
    <t>Every 2 Months</t>
  </si>
  <si>
    <t>Monthly</t>
  </si>
  <si>
    <t>In Review</t>
  </si>
  <si>
    <t>Complete</t>
  </si>
  <si>
    <t>Afghanistan</t>
  </si>
  <si>
    <t>Albania</t>
  </si>
  <si>
    <t>Algeria</t>
  </si>
  <si>
    <t>American Samoa</t>
  </si>
  <si>
    <t>Andorra</t>
  </si>
  <si>
    <t>Angola</t>
  </si>
  <si>
    <t>Anguilla</t>
  </si>
  <si>
    <t>Antigua &amp;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</si>
  <si>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</si>
  <si>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</si>
  <si>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</si>
  <si>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</si>
  <si>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</si>
  <si>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</si>
  <si>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</si>
  <si>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</si>
  <si>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</si>
  <si>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</si>
  <si>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</si>
  <si>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</si>
  <si>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</si>
  <si>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</si>
  <si>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</si>
  <si>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</si>
  <si>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</si>
  <si>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&amp; Herzegovina</t>
  </si>
  <si>
    <t>Botswana</t>
  </si>
  <si>
    <t>Brazil</t>
  </si>
  <si>
    <t>British Virgin Is.</t>
  </si>
  <si>
    <t>Brunei</t>
  </si>
  <si>
    <t>Bulgaria</t>
  </si>
  <si>
    <t>Burkina Faso</t>
  </si>
  <si>
    <t>Burma</t>
  </si>
  <si>
    <t>Burundi</t>
  </si>
  <si>
    <t>Cambodia</t>
  </si>
  <si>
    <t>Cameroon</t>
  </si>
  <si>
    <t>Canada</t>
  </si>
  <si>
    <t>Cape Verde</t>
  </si>
  <si>
    <t>Cayman Islands</t>
  </si>
  <si>
    <t>Central African Rep.</t>
  </si>
  <si>
    <t>Chad</t>
  </si>
  <si>
    <t>Chile</t>
  </si>
  <si>
    <t>China</t>
  </si>
  <si>
    <t>Colombia</t>
  </si>
  <si>
    <t>Comoros</t>
  </si>
  <si>
    <t>Congo, Dem. Rep.</t>
  </si>
  <si>
    <t>Congo, Repub. of the</t>
  </si>
  <si>
    <t>Cook Islands</t>
  </si>
  <si>
    <t>Costa Rica</t>
  </si>
  <si>
    <t>Cote d'Ivoire</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</si>
  <si>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</si>
  <si>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</si>
  <si>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</si>
  <si>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</si>
  <si>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</si>
  <si>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</si>
  <si>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</si>
  <si>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</si>
  <si>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</si>
  <si>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</si>
  <si>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</si>
  <si>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</si>
  <si>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</si>
  <si>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</si>
  <si>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</si>
  <si>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</si>
  <si>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</si>
  <si>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</si>
  <si>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</si>
  <si>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</si>
  <si>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</si>
  <si>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</si>
  <si>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Gabon</t>
  </si>
  <si>
    <t>Gambia, The</t>
  </si>
  <si>
    <t>Gaza Strip</t>
  </si>
  <si>
    <t>Georgia</t>
  </si>
  <si>
    <t>Germany</t>
  </si>
  <si>
    <t>Ghana</t>
  </si>
  <si>
    <t>Gibraltar</t>
  </si>
  <si>
    <t>Greece</t>
  </si>
  <si>
    <t>Greenland</t>
  </si>
  <si>
    <t>Grenada</t>
  </si>
  <si>
    <t>Guadeloupe</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</si>
  <si>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</si>
  <si>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</si>
  <si>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</si>
  <si>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</si>
  <si>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</si>
  <si>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</si>
  <si>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</si>
  <si>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</si>
  <si>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</si>
  <si>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</si>
  <si>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</si>
  <si>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</si>
  <si>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</si>
  <si>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</si>
  <si>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</si>
  <si>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</si>
  <si>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</si>
  <si>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</si>
  <si>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</si>
  <si>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</si>
  <si>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</si>
  <si>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</si>
  <si>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</si>
  <si>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</si>
  <si>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</si>
  <si>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</si>
  <si>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North</t>
  </si>
  <si>
    <t>Korea, South</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</si>
  <si>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</si>
  <si>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</si>
  <si>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</si>
  <si>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</si>
  <si>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</si>
  <si>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</si>
  <si>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</si>
  <si>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</si>
  <si>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</si>
  <si>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</si>
  <si>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</si>
  <si>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</si>
  <si>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</si>
  <si>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</si>
  <si>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</si>
  <si>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</si>
  <si>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</si>
  <si>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</si>
  <si>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</si>
  <si>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</si>
  <si>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</si>
  <si>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</si>
  <si>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</si>
  <si>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</si>
  <si>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</si>
  <si>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 Fed. St.</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</si>
  <si>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</si>
  <si>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</si>
  <si>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</si>
  <si>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</si>
  <si>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</si>
  <si>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</si>
  <si>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</si>
  <si>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</si>
  <si>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</si>
  <si>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</si>
  <si>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</si>
  <si>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</si>
  <si>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</si>
  <si>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</si>
  <si>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</si>
  <si>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</si>
  <si>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 Mariana Islands</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</si>
  <si>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</si>
  <si>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</si>
  <si>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</si>
  <si>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</si>
  <si>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</si>
  <si>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</si>
  <si>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</si>
  <si>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</si>
  <si>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</si>
  <si>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</si>
  <si>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</si>
  <si>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</si>
  <si>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</si>
  <si>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</si>
  <si>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</si>
  <si>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</si>
  <si>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</si>
  <si>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Helena</t>
  </si>
  <si>
    <t>Saint Kitts &amp; Nevis</t>
  </si>
  <si>
    <t>Saint Lucia</t>
  </si>
  <si>
    <t>St Pierre &amp; Miquelon</t>
  </si>
  <si>
    <t>Saint Vincent and the Grenadines</t>
  </si>
  <si>
    <t>Samoa</t>
  </si>
  <si>
    <t>San Marino</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</si>
  <si>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</si>
  <si>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</si>
  <si>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</si>
  <si>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</si>
  <si>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</si>
  <si>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</si>
  <si>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</si>
  <si>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</si>
  <si>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</si>
  <si>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</si>
  <si>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</si>
  <si>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</si>
  <si>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</si>
  <si>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</si>
  <si>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</si>
  <si>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</si>
  <si>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</si>
  <si>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</si>
  <si>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</si>
  <si>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</si>
  <si>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Taiwan</t>
  </si>
  <si>
    <t>Tajikistan</t>
  </si>
  <si>
    <t>Tanzania</t>
  </si>
  <si>
    <t>Thailand</t>
  </si>
  <si>
    <t>Togo</t>
  </si>
  <si>
    <t>Tonga</t>
  </si>
  <si>
    <t>Trinidad &amp; Tobago</t>
  </si>
  <si>
    <t>Tunisia</t>
  </si>
  <si>
    <t>Turkey</t>
  </si>
  <si>
    <t>Turkmenistan</t>
  </si>
  <si>
    <t>Turks &amp; Caicos Is</t>
  </si>
  <si>
    <t>Tuvalu</t>
  </si>
  <si>
    <t>Uganda</t>
  </si>
  <si>
    <t>Ukraine</t>
  </si>
  <si>
    <t>United Arab Emirates</t>
  </si>
  <si>
    <t>United Kingdom</t>
  </si>
  <si>
    <t>United States</t>
  </si>
  <si>
    <t>Uruguay</t>
  </si>
  <si>
    <t>Uzbekistan</t>
  </si>
  <si>
    <t>Vanuatu</t>
  </si>
  <si>
    <t>Venezuela</t>
  </si>
  <si>
    <t>Vietnam</t>
  </si>
  <si>
    <t>Virgin Islands</t>
  </si>
  <si>
    <t>Wallis and Futuna</t>
  </si>
  <si>
    <t>West Bank</t>
  </si>
  <si>
    <t>Western Sahara</t>
  </si>
  <si>
    <t>Yemen</t>
  </si>
  <si>
    <t>Zambia</t>
  </si>
  <si>
    <t>Zimbabwe</t>
  </si>
  <si>
    <t>Home</t>
  </si>
  <si>
    <t>Work</t>
  </si>
  <si>
    <t>Mobile</t>
  </si>
  <si>
    <t>Nonparticipating FFI</t>
  </si>
  <si>
    <t>Participating FFI</t>
  </si>
  <si>
    <t>Reporting Model 1 FFI</t>
  </si>
  <si>
    <t>Reporting Model 2 FFI</t>
  </si>
  <si>
    <t>U.S. Branch</t>
  </si>
  <si>
    <t>Reporting Statement on Individual Primaries</t>
  </si>
  <si>
    <t>Auditor's Letter</t>
  </si>
  <si>
    <t>Publicly-Traded NFFE (not an affiliate)</t>
  </si>
  <si>
    <t>Affiliate of Publicly-Traded NFFE</t>
  </si>
  <si>
    <t>Disregarded Entity (non-hybrid)</t>
  </si>
  <si>
    <t>Partnership (non-hybrid)</t>
  </si>
  <si>
    <t>Simple Trust (non-hybrid)</t>
  </si>
  <si>
    <t>Grantor Trust (non-hybrid)</t>
  </si>
  <si>
    <t>Complex Trust</t>
  </si>
  <si>
    <t>Estate</t>
  </si>
  <si>
    <t>Central Bank of Issue</t>
  </si>
  <si>
    <t>Tax-exempt Organization</t>
  </si>
  <si>
    <t>Private Foundation</t>
  </si>
  <si>
    <t>Disregarded Entity (hybrid/treaty claim)</t>
  </si>
  <si>
    <t>Partnership (hybrid/treaty claim)</t>
  </si>
  <si>
    <t>Simple Trust (hybrid/treaty claim)</t>
  </si>
  <si>
    <t>Grantor Trust (hybrid/treaty claim)</t>
  </si>
  <si>
    <t>Previous and Current US Sales Prohibition</t>
  </si>
  <si>
    <t>Current Prohibition Plus Preexisting Accounts Review Completed</t>
  </si>
  <si>
    <t>FFI Investment Entity</t>
  </si>
  <si>
    <t>FFI Foreign Section 957a Corporation</t>
  </si>
  <si>
    <t>N/A</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</si>
  <si>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</si>
  <si>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</si>
  <si>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</si>
  <si>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</si>
  <si>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</si>
  <si>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</si>
  <si>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</si>
  <si>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</si>
  <si>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</si>
  <si>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</si>
  <si>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</si>
  <si>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</si>
  <si>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</si>
  <si>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</si>
  <si>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</si>
  <si>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</si>
  <si>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</si>
  <si>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</si>
  <si>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</si>
  <si>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</si>
  <si>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</si>
  <si>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</si>
  <si>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</si>
  <si>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</si>
  <si>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</si>
  <si>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</si>
  <si>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</si>
  <si>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</si>
  <si>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</si>
  <si>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</si>
  <si>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</si>
  <si>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</si>
  <si>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</si>
  <si>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</si>
  <si>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</si>
  <si>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</si>
  <si>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</si>
  <si>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</si>
  <si>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</si>
  <si>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</si>
  <si>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</si>
  <si>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</si>
  <si>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</si>
  <si>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</si>
  <si>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</si>
  <si>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</si>
  <si>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</si>
  <si>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</si>
  <si>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</si>
  <si>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</si>
  <si>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Member Managed</t>
  </si>
  <si>
    <t>Manager Managed</t>
  </si>
  <si>
    <t>Attorney</t>
  </si>
  <si>
    <t>Insurance Agency</t>
  </si>
  <si>
    <t>Appraiser</t>
  </si>
  <si>
    <t>Inspector</t>
  </si>
  <si>
    <t>Inactive</t>
  </si>
  <si>
    <t>California</t>
  </si>
  <si>
    <t>Connecticut</t>
  </si>
  <si>
    <t>North Carolina</t>
  </si>
  <si>
    <t>North Dakota</t>
  </si>
  <si>
    <t>Declaration of trust (grantor and trustee same)</t>
  </si>
  <si>
    <t>Trust under agreement (grantor and trustee different)</t>
  </si>
  <si>
    <t>Testamentary trust (under will of deceased grantor)</t>
  </si>
  <si>
    <t>No resolution on file or updating- complete now</t>
  </si>
  <si>
    <t>Resolution on file- not needed</t>
  </si>
  <si>
    <t>No resolution on file or updating- print to complete later</t>
  </si>
  <si>
    <t>Customer providing- not needed</t>
  </si>
  <si>
    <t>Waived</t>
  </si>
  <si>
    <t>UK</t>
  </si>
  <si>
    <t>Current</t>
  </si>
  <si>
    <t>Moved to BDCS</t>
  </si>
  <si>
    <t>Repays/Rebanked</t>
  </si>
  <si>
    <t>ORG Member</t>
  </si>
  <si>
    <t>Bank of Scotland plc</t>
  </si>
  <si>
    <t>Lloyds plc</t>
  </si>
  <si>
    <t>Aland Islands</t>
  </si>
  <si>
    <t>Antarctica</t>
  </si>
  <si>
    <t>Antigua and Barbuda</t>
  </si>
  <si>
    <t>Bahamas</t>
  </si>
  <si>
    <t>Bolivia (Plurinational State of)</t>
  </si>
  <si>
    <t>Bosnia and Herzegovina</t>
  </si>
  <si>
    <t>Bouvet Island</t>
  </si>
  <si>
    <t>British Indian Ocean Territory</t>
  </si>
  <si>
    <t>Brunei Darussalam</t>
  </si>
  <si>
    <t>Cabo Verde</t>
  </si>
  <si>
    <t>Central African Republic</t>
  </si>
  <si>
    <t>Christmas Island</t>
  </si>
  <si>
    <t>Clipperton Island</t>
  </si>
  <si>
    <t>Cocos (Keeling) Islands</t>
  </si>
  <si>
    <t>Congo (the)</t>
  </si>
  <si>
    <t>Congo (the Democratic Republic of the)</t>
  </si>
  <si>
    <t>Czechia (Czech Republic)</t>
  </si>
  <si>
    <t>England</t>
  </si>
  <si>
    <t>Eswatini (Swaziland)</t>
  </si>
  <si>
    <t>European Union (EU)</t>
  </si>
  <si>
    <t>Falkland Islands</t>
  </si>
  <si>
    <t>France, Metropolitan</t>
  </si>
  <si>
    <t>French Southern Territories</t>
  </si>
  <si>
    <t>Gambia</t>
  </si>
  <si>
    <t>Heard Island and McDonald Islands</t>
  </si>
  <si>
    <t>Holy See (Vatican City State)</t>
  </si>
  <si>
    <t>Iran (Islamic Republic of)</t>
  </si>
  <si>
    <t>Korea (the Democratic People's Republic of)</t>
  </si>
  <si>
    <t>Korea (the Republic of)</t>
  </si>
  <si>
    <t>Lao People's Democratic Republic (the)</t>
  </si>
  <si>
    <t>Macao</t>
  </si>
  <si>
    <t>Micronesia (Federated States of)</t>
  </si>
  <si>
    <t>Moldova (the Republic of)</t>
  </si>
  <si>
    <t>Montenegro</t>
  </si>
  <si>
    <t>Myanmar</t>
  </si>
  <si>
    <t>NATO</t>
  </si>
  <si>
    <t>Niue</t>
  </si>
  <si>
    <t>Norfolk Island</t>
  </si>
  <si>
    <t>Northern Ireland</t>
  </si>
  <si>
    <t>Northern Mariana Islands</t>
  </si>
  <si>
    <t>Palestine, State of</t>
  </si>
  <si>
    <t>Pitcairn</t>
  </si>
  <si>
    <t>Republic of North Macedonia</t>
  </si>
  <si>
    <t>Russian Federation</t>
  </si>
  <si>
    <t>Saint Barthelemy</t>
  </si>
  <si>
    <t>Saint Helena, Ascension and Tristan da Cunha</t>
  </si>
  <si>
    <t>Saint Kitts and Nevis</t>
  </si>
  <si>
    <t>Saint Martin (French part)</t>
  </si>
  <si>
    <t>Saint Pierre and Miquelon</t>
  </si>
  <si>
    <t>Sao Tome and Principe</t>
  </si>
  <si>
    <t>Scotland</t>
  </si>
  <si>
    <t>South Georgia and the South Sandwich Islands</t>
  </si>
  <si>
    <t>South Sudan</t>
  </si>
  <si>
    <t>Svalbard and Jan Mayen</t>
  </si>
  <si>
    <t>Syrian Arab Republic</t>
  </si>
  <si>
    <t>Tanzania, United Republic of</t>
  </si>
  <si>
    <t>Timor-Leste</t>
  </si>
  <si>
    <t>Tokelau</t>
  </si>
  <si>
    <t>Trinidad and Tobago</t>
  </si>
  <si>
    <t>Turks and Caicos Islands</t>
  </si>
  <si>
    <t>United Nations (UN)</t>
  </si>
  <si>
    <t>United States Minor Outlying Islands</t>
  </si>
  <si>
    <t>United States of America</t>
  </si>
  <si>
    <t>Venezuela (Bolivarian Republic of)</t>
  </si>
  <si>
    <t>Viet Nam</t>
  </si>
  <si>
    <t>Virgin Islands (British)</t>
  </si>
  <si>
    <t>Virgin Islands (U.S.)</t>
  </si>
  <si>
    <t>Wales</t>
  </si>
  <si>
    <t>Wallis and Futuna Islands</t>
  </si>
  <si>
    <t>Full</t>
  </si>
  <si>
    <t>BB</t>
  </si>
  <si>
    <t>SME</t>
  </si>
  <si>
    <t>Bank or Building Society</t>
  </si>
  <si>
    <t>Charity</t>
  </si>
  <si>
    <t>Cheque Encashment Agency</t>
  </si>
  <si>
    <t>Club, Society or Association</t>
  </si>
  <si>
    <t>Defence Sector</t>
  </si>
  <si>
    <t>Housing Association</t>
  </si>
  <si>
    <t>Independent or Private School</t>
  </si>
  <si>
    <t>Insurance Broker</t>
  </si>
  <si>
    <t>Money Exchange</t>
  </si>
  <si>
    <t>Money Transmission</t>
  </si>
  <si>
    <t>Pension - Occupational</t>
  </si>
  <si>
    <t>Pension - SAPP</t>
  </si>
  <si>
    <t>Pension - SIPP</t>
  </si>
  <si>
    <t>Solicitor or Accountant</t>
  </si>
  <si>
    <t>Young Enterprise Scheme</t>
  </si>
  <si>
    <t>None of the Above</t>
  </si>
  <si>
    <t>Placeholder</t>
  </si>
  <si>
    <t>Account Executive</t>
  </si>
  <si>
    <t>Admin</t>
  </si>
  <si>
    <t>Agency Bank Customer</t>
  </si>
  <si>
    <t>///////9///f/f//////////////f////7/7///+/9+A</t>
  </si>
  <si>
    <t>Armed Forces</t>
  </si>
  <si>
    <t>AAAAAAAAAAAAAAACAAIQAAAAAAAAAAAAAAAAAAAB</t>
  </si>
  <si>
    <t>Armed Forces UK</t>
  </si>
  <si>
    <t>AAAAAAAAAAAAAAAAAAAAAAAAAAAAAAAAAAAAAAAB</t>
  </si>
  <si>
    <t>Assurance Company for England &amp; Wales</t>
  </si>
  <si>
    <t>AAAAAAAAAAAgAAAAAAAAAAAAAAAAAAAAAAAAAAABACAA</t>
  </si>
  <si>
    <t>Assurance Company for Northern Ireland</t>
  </si>
  <si>
    <t>AAAAAAAAAAAAAAAAAAAAAAAAAAAAgAAA</t>
  </si>
  <si>
    <t>Assurance Company for Scotland</t>
  </si>
  <si>
    <t>AAAAAAAAAAAAAAAAAAAAAAAAAAAAAAAAAEAA</t>
  </si>
  <si>
    <t>Australia Branch Office</t>
  </si>
  <si>
    <t>AAQA</t>
  </si>
  <si>
    <t>Australia Joint Venture</t>
  </si>
  <si>
    <t>Australia Limited Company</t>
  </si>
  <si>
    <t>Australia No Liability Company</t>
  </si>
  <si>
    <t>Australia Partnership</t>
  </si>
  <si>
    <t>Australia Proprietary Limited Company</t>
  </si>
  <si>
    <t>Australia - Public Company limited by Shares - listed</t>
  </si>
  <si>
    <t>Australia - Public Company limited by Shares - unlisted</t>
  </si>
  <si>
    <t>Australia Sole Trader</t>
  </si>
  <si>
    <t>Australia Trust</t>
  </si>
  <si>
    <t>Australia Unlimited Proprietary Company</t>
  </si>
  <si>
    <t>Bank [FCA regulated]</t>
  </si>
  <si>
    <t>AAAAAAAAAAAgAAACAAIQAAAAAAAAgAAAAEAAAAAAACAA</t>
  </si>
  <si>
    <t>Bank [non FCA regulated]</t>
  </si>
  <si>
    <t>Benefit Schemes - Death</t>
  </si>
  <si>
    <t>////////////f/////////////f/////////////f/+A</t>
  </si>
  <si>
    <t>Benefit Schemes - Retirement</t>
  </si>
  <si>
    <t>Benevolent Society [FCA Registered Mutual]</t>
  </si>
  <si>
    <t>AAAAAAAAAAAgAAAAAAAAAAAAAAAAgAAAAEAAAAABACAA</t>
  </si>
  <si>
    <t>Booking Unit</t>
  </si>
  <si>
    <t>BSU</t>
  </si>
  <si>
    <t>Building Society [FCA regulated]</t>
  </si>
  <si>
    <t>Building Society [non FCA regulated]</t>
  </si>
  <si>
    <t>Business</t>
  </si>
  <si>
    <t>Business Unit</t>
  </si>
  <si>
    <t>Cadet Force</t>
  </si>
  <si>
    <t>AAAAAAAAAAAgAAACAAIQAAAAAAAAgAAAAEAAAAABACAA</t>
  </si>
  <si>
    <t>Cayman Island Limited Partnership</t>
  </si>
  <si>
    <t>AAAAAACA</t>
  </si>
  <si>
    <t>Cayman Island Registered Company</t>
  </si>
  <si>
    <t>CBAS</t>
  </si>
  <si>
    <t>CBDM Duplicate</t>
  </si>
  <si>
    <t>///////9/////f////////////////////////////eA</t>
  </si>
  <si>
    <t>Central Bank</t>
  </si>
  <si>
    <t>///////////////9//3v////////f////7/7///+/9+A</t>
  </si>
  <si>
    <t>Central Bankzzdonotuse</t>
  </si>
  <si>
    <t>///////9/////f/9//3v//////////////////////eA</t>
  </si>
  <si>
    <t>Charitable incorporated organisation for England &amp; Wales</t>
  </si>
  <si>
    <t>Charitable incorporated organisation for Scotland</t>
  </si>
  <si>
    <t>Charity - Registered</t>
  </si>
  <si>
    <t>Charity - UK &amp; Islands Branch of Registered Charity</t>
  </si>
  <si>
    <t>Charity - Unregistered</t>
  </si>
  <si>
    <t>Client Monies Introducer</t>
  </si>
  <si>
    <t>Club or Society</t>
  </si>
  <si>
    <t>CMC</t>
  </si>
  <si>
    <t>College/Univ - Further Education</t>
  </si>
  <si>
    <t>Community Benefit Society [FCA Registered Mutual]</t>
  </si>
  <si>
    <t>Community Interest Company England and Wales</t>
  </si>
  <si>
    <t>AAAAAAAAAAAgAAAAAAAAAAAAAAAAAAAAAAAAAAAAACAA</t>
  </si>
  <si>
    <t>Community Interest Company Scotland</t>
  </si>
  <si>
    <t>Company Limited by Guarantee</t>
  </si>
  <si>
    <t>Company Ltd by Guarantee England</t>
  </si>
  <si>
    <t>AAAAAAAAAAAgAAACAAIQ</t>
  </si>
  <si>
    <t>Company Ltd by Guarantee Northern Ireland</t>
  </si>
  <si>
    <t>Company Ltd by Guarantee Scotland</t>
  </si>
  <si>
    <t>Company Ltd by Guarantee Wales</t>
  </si>
  <si>
    <t>AAAAAAAAAAAAAAAAAAAAAAAAAAAAAAAAAAAAAAAAACAA</t>
  </si>
  <si>
    <t>Co-operative Society [FCA Registered Mutual]</t>
  </si>
  <si>
    <t>Credit Union [FCA regulated]</t>
  </si>
  <si>
    <t>Embassy / High Commission</t>
  </si>
  <si>
    <t>///////////f///9//3v////////f////7/7///+/9+A</t>
  </si>
  <si>
    <t>European Company [SE]</t>
  </si>
  <si>
    <t>AAIEAEAAAXAkDASAAQSABBgQAAEAgAYQAEGCEAAAACAA</t>
  </si>
  <si>
    <t>European Economic Interest Grouping (EEIG) for England &amp; Wales</t>
  </si>
  <si>
    <t>European Economic Interest Grouping (EEIG) for Northern Ireland</t>
  </si>
  <si>
    <t>European Economic Interest Grouping (EEIG) for Scotland</t>
  </si>
  <si>
    <t>Excepted Charity UK and Islands</t>
  </si>
  <si>
    <t>FCA Registered Branch of non UK Financial Institution</t>
  </si>
  <si>
    <t>///////9///fff/9//3v////////f////7/7///+/9eA</t>
  </si>
  <si>
    <t>FCA Registered Mutual</t>
  </si>
  <si>
    <t>FCA Registered -  other</t>
  </si>
  <si>
    <t>FCA Regulated Entity</t>
  </si>
  <si>
    <t>Financial Institution</t>
  </si>
  <si>
    <t>Foreign Bank</t>
  </si>
  <si>
    <t>///////9///f/f/9//3v////////f////7/////+/9eA</t>
  </si>
  <si>
    <t>Foreign Bank - Branch</t>
  </si>
  <si>
    <t>Foreign Business</t>
  </si>
  <si>
    <t>Foreign Business - Incorporated</t>
  </si>
  <si>
    <t>///////////ff//9//3v////////f////7/7///+/9+A</t>
  </si>
  <si>
    <t>Foreign Business - Unincorporated</t>
  </si>
  <si>
    <t>Foreign Charity</t>
  </si>
  <si>
    <t>///////9///f/f/9//3v///////+P/ff/7/7///+/9eA</t>
  </si>
  <si>
    <t>Foreign Credit or Financial Institution</t>
  </si>
  <si>
    <t>Foreign GO</t>
  </si>
  <si>
    <t>Foreign Government Organisation</t>
  </si>
  <si>
    <t>Foreign NGO</t>
  </si>
  <si>
    <t>Foreign Publicly Listed Entity</t>
  </si>
  <si>
    <t>///////////ff///////////////f////7/7///+/9+A</t>
  </si>
  <si>
    <t>Foreign Supranational</t>
  </si>
  <si>
    <t>Foundation Trust</t>
  </si>
  <si>
    <t>Friendly Society [FCA Registered Mutual]</t>
  </si>
  <si>
    <t>Fund</t>
  </si>
  <si>
    <t>Fund - AIF</t>
  </si>
  <si>
    <t>///////9////ff/////////////////////7///+//eA</t>
  </si>
  <si>
    <t>Fund - Hedge</t>
  </si>
  <si>
    <t>Fund Manager</t>
  </si>
  <si>
    <t>///////9////ff////////////f/////////////f/eA</t>
  </si>
  <si>
    <t>Fund - Markets Managed - AIF</t>
  </si>
  <si>
    <t>Fund - Markets Managed - Government</t>
  </si>
  <si>
    <t>Fund - Markets Managed - Investment</t>
  </si>
  <si>
    <t>Fund - Markets Managed - Pension</t>
  </si>
  <si>
    <t>Fund - Settlement</t>
  </si>
  <si>
    <t>Fund - Sovereign Wealth</t>
  </si>
  <si>
    <t>///////9///f/f/9//3v////////f////7///////9eA</t>
  </si>
  <si>
    <t>Fund - Unregulated</t>
  </si>
  <si>
    <t>///////9/////f/9//3v///////////////////+//eA</t>
  </si>
  <si>
    <t>Further Education College England</t>
  </si>
  <si>
    <t>AAAAAAAAAAAgAAACAAIQAAAAAAAAAAAAAAAAAAAB</t>
  </si>
  <si>
    <t>Further Education College Northern Ireland</t>
  </si>
  <si>
    <t>AAAAAAAAAAAAAAACAAIQAAAAAAAAgAAAAAAAAAAB</t>
  </si>
  <si>
    <t>Further Education College Scotland</t>
  </si>
  <si>
    <t>AAAAAAAAAAAAAAACAAIQAAAAAAAAAAAAAEAAAAAB</t>
  </si>
  <si>
    <t>Further Education College Wales</t>
  </si>
  <si>
    <t>AAAAAAAAAAAAAAACAAIQAAAAAAAAAAAAAAAAAAABACAA</t>
  </si>
  <si>
    <t>Germany - AG</t>
  </si>
  <si>
    <t>AAAAAAAAAAAAAAQA</t>
  </si>
  <si>
    <t>Germany - GMBH - Limited Liability Company</t>
  </si>
  <si>
    <t>Germany - KG - Limited Partnership</t>
  </si>
  <si>
    <t>Germany - OHG - General Partnership</t>
  </si>
  <si>
    <t>Government Department</t>
  </si>
  <si>
    <t>Government Organisation</t>
  </si>
  <si>
    <t>IAAA</t>
  </si>
  <si>
    <t>Guernsey - Charity</t>
  </si>
  <si>
    <t>AAAAAAAAAAAAAAAC</t>
  </si>
  <si>
    <t>Guernsey GFSC Regulated Financial Institution</t>
  </si>
  <si>
    <t>Guernsey - Incorporated Cell Company</t>
  </si>
  <si>
    <t>Guernsey - Limited Company</t>
  </si>
  <si>
    <t>Guernsey - Limited Liability Partnership</t>
  </si>
  <si>
    <t>Guernsey - Limited Partnership</t>
  </si>
  <si>
    <t>Guernsey - Unlimited Company</t>
  </si>
  <si>
    <t>HA / RSL England</t>
  </si>
  <si>
    <t>HA / RSL Northern Ireland</t>
  </si>
  <si>
    <t>HA / RSL Scotland</t>
  </si>
  <si>
    <t>HA / RSL Wales</t>
  </si>
  <si>
    <t>Higher Education Institution England</t>
  </si>
  <si>
    <t>Higher Education Institution Northern Ireland</t>
  </si>
  <si>
    <t>Higher Education Institution Scotland</t>
  </si>
  <si>
    <t>Higher Education Institution Wales</t>
  </si>
  <si>
    <t>Housing Association / Registered Social Landlord</t>
  </si>
  <si>
    <t>ICVC England and Wales</t>
  </si>
  <si>
    <t>ICVC Northern Ireland</t>
  </si>
  <si>
    <t>ICVC Scotland</t>
  </si>
  <si>
    <t>Incomplete Markets Legal Entity</t>
  </si>
  <si>
    <t>Industrial / Provident Society [FCA regulated]</t>
  </si>
  <si>
    <t>Insolvency Practitioner</t>
  </si>
  <si>
    <t>///////9/////f/////////////////////7//////+A</t>
  </si>
  <si>
    <t>Insurance Broker [FCA regulated]</t>
  </si>
  <si>
    <t>Insurance Broker [non FCA Regulated]</t>
  </si>
  <si>
    <t>Internal LBG FI Entity</t>
  </si>
  <si>
    <t>Investment Manager</t>
  </si>
  <si>
    <t>Isle of Man - Charity</t>
  </si>
  <si>
    <t>AAAAAAAAAAAAAAAAAAIA</t>
  </si>
  <si>
    <t>Isle of Man - Company Ltd by Guarantee</t>
  </si>
  <si>
    <t>Isle of Man - Incorporated Cell Company</t>
  </si>
  <si>
    <t>Isle of Man - Limited Company</t>
  </si>
  <si>
    <t>Isle of Man - Limited Liability Partnership</t>
  </si>
  <si>
    <t>Isle of Man - Limited Partnership</t>
  </si>
  <si>
    <t>Isle of Man Regulated Financial Institution</t>
  </si>
  <si>
    <t>Isle of Man - Unlimited Company</t>
  </si>
  <si>
    <t>Jersey - Charity</t>
  </si>
  <si>
    <t>AAAAAAAAAAAAAAAAAAAQ</t>
  </si>
  <si>
    <t>Jersey - Company Ltd by Guarantee</t>
  </si>
  <si>
    <t>Jersey - Credit or Financial Institution</t>
  </si>
  <si>
    <t>Jersey - Incorporated Cell Company</t>
  </si>
  <si>
    <t>Jersey - Limited Company</t>
  </si>
  <si>
    <t>Jersey - Limited Liability Partnership</t>
  </si>
  <si>
    <t>Jersey - Limited Partnership</t>
  </si>
  <si>
    <t>Jersey - Protected Cell Company</t>
  </si>
  <si>
    <t>Jersey - Sole Trader</t>
  </si>
  <si>
    <t>Jersey - Unlimited Company</t>
  </si>
  <si>
    <t>Large Exposure Reporting Unit</t>
  </si>
  <si>
    <t>LBG RE Cash Collateral Record</t>
  </si>
  <si>
    <t>AABAAAAAAAAgBAQCAAYQAAgAAAEAgQAAAEICAAABIKAA</t>
  </si>
  <si>
    <t>Level Zero Parent Entity</t>
  </si>
  <si>
    <t>Limited Company</t>
  </si>
  <si>
    <t>AAAAAAAAAAAAAAAAAAAAAAAAAAAAAAAAAAAAAAABAIAA</t>
  </si>
  <si>
    <t>Limited Company England</t>
  </si>
  <si>
    <t>Limited Company Northern Ireland</t>
  </si>
  <si>
    <t>Limited Company Scotland</t>
  </si>
  <si>
    <t>Limited Company Wales</t>
  </si>
  <si>
    <t>Loan Society [FCA Registered Mutual]</t>
  </si>
  <si>
    <t>Malta - Incorporated Cell Company</t>
  </si>
  <si>
    <t>AAAAAAAAAAAAAAAAAAAAAAAQ</t>
  </si>
  <si>
    <t>MLRO</t>
  </si>
  <si>
    <t>Money Service Bureau</t>
  </si>
  <si>
    <t>Multi Academy Trust</t>
  </si>
  <si>
    <t>AAAAAAAAAAAg</t>
  </si>
  <si>
    <t>Netherlands BV</t>
  </si>
  <si>
    <t>AAAAAAAAAAAAAAAAAAAAAAAAAAGA</t>
  </si>
  <si>
    <t>Netherlands NV</t>
  </si>
  <si>
    <t>NHS Trust</t>
  </si>
  <si>
    <t>Non FCA Regulated Entity</t>
  </si>
  <si>
    <t>Non-Government Organisation</t>
  </si>
  <si>
    <t>OCIS Mastered</t>
  </si>
  <si>
    <t>Office</t>
  </si>
  <si>
    <t>Other FI [non FCA Regulated]</t>
  </si>
  <si>
    <t>OURC</t>
  </si>
  <si>
    <t>OURL</t>
  </si>
  <si>
    <t>OURM</t>
  </si>
  <si>
    <t>Overseas Company Registered at England &amp; Wales Companies House</t>
  </si>
  <si>
    <t>Overseas Company Registered at Northern Ireland Companies House</t>
  </si>
  <si>
    <t>Overseas Company Registered at Scottish Companies House</t>
  </si>
  <si>
    <t>Parent Business Unit</t>
  </si>
  <si>
    <t>Parish Council</t>
  </si>
  <si>
    <t>Parochial Church Council</t>
  </si>
  <si>
    <t>Partner Capital Loan</t>
  </si>
  <si>
    <t>AAAAAAAAAAAgAAACAAIQAAAAAAAAgAAAAEAAAAABICAA</t>
  </si>
  <si>
    <t>Partnership - General</t>
  </si>
  <si>
    <t>Partnership - Limited</t>
  </si>
  <si>
    <t>Partnership - Limited England</t>
  </si>
  <si>
    <t>Partnership - Limited Liability</t>
  </si>
  <si>
    <t>Partnership - Limited Liability England</t>
  </si>
  <si>
    <t>Partnership - Limited Liability Northern Ireland</t>
  </si>
  <si>
    <t>Partnership - Limited Liability Scotland</t>
  </si>
  <si>
    <t>Partnership - Limited Liability Wales</t>
  </si>
  <si>
    <t>Partnership - Limited Northern Ireland</t>
  </si>
  <si>
    <t>Partnership - Limited Scotland</t>
  </si>
  <si>
    <t>Partnership - Limited Wales</t>
  </si>
  <si>
    <t>PCE</t>
  </si>
  <si>
    <t>Pension Scheme - Occupational</t>
  </si>
  <si>
    <t>Pension Scheme - SAPP</t>
  </si>
  <si>
    <t>Pension Scheme - SIPP</t>
  </si>
  <si>
    <t>Primary Care Trust</t>
  </si>
  <si>
    <t>Processing Location</t>
  </si>
  <si>
    <t>Public Corporation</t>
  </si>
  <si>
    <t>Public Limited Company England</t>
  </si>
  <si>
    <t>Public Limited Company Northern Ireland</t>
  </si>
  <si>
    <t>Public Limited Company Scotland</t>
  </si>
  <si>
    <t>Public Limited Company Wales</t>
  </si>
  <si>
    <t>QCC Registered Care Provider</t>
  </si>
  <si>
    <t>RD Team</t>
  </si>
  <si>
    <t>Registered Charity England</t>
  </si>
  <si>
    <t>Registered Charity Northern Ireland</t>
  </si>
  <si>
    <t>Registered Charity Scotland</t>
  </si>
  <si>
    <t>Registered Charity Wales</t>
  </si>
  <si>
    <t>Registered Society [FCA regulated]</t>
  </si>
  <si>
    <t>Religious / Church Body</t>
  </si>
  <si>
    <t>Royal Chartered Institution</t>
  </si>
  <si>
    <t>School - Independent / Private / Public</t>
  </si>
  <si>
    <t>School - LEA</t>
  </si>
  <si>
    <t>School - Non Maintained Special School</t>
  </si>
  <si>
    <t>School - State - Academy</t>
  </si>
  <si>
    <t>School - State - Community</t>
  </si>
  <si>
    <t>School - State - Foundation School</t>
  </si>
  <si>
    <t>School - State - Free School</t>
  </si>
  <si>
    <t>School - State - LA Nursery</t>
  </si>
  <si>
    <t>AAAAAAAAAAAgAAAAAAAAAAAAAAAAAAAAAAAAAAAB</t>
  </si>
  <si>
    <t>School - State - Pupil Referral Unit</t>
  </si>
  <si>
    <t>School - State - Voluntary Aided/Controlled</t>
  </si>
  <si>
    <t>Scottish qualifying partnership</t>
  </si>
  <si>
    <t>Scout or Guide Association UK and Islands</t>
  </si>
  <si>
    <t>Singapore Company Limited by Guarantee</t>
  </si>
  <si>
    <t>AAAAAAAAAAAAAAAAAAAAAAAAAAAAAAAAAAIA</t>
  </si>
  <si>
    <t>Singapore Financial Institution</t>
  </si>
  <si>
    <t>Singapore Hedge Fund</t>
  </si>
  <si>
    <t>Singapore Investment Fund</t>
  </si>
  <si>
    <t>Singapore Limited Company</t>
  </si>
  <si>
    <t>Singapore NGO</t>
  </si>
  <si>
    <t>Singapore Public Limited Company</t>
  </si>
  <si>
    <t>SIO</t>
  </si>
  <si>
    <t>Spain Governments</t>
  </si>
  <si>
    <t>AAAAAAAAAAAAAAAAAAAAAAAAAAAAAAAAAAAC</t>
  </si>
  <si>
    <t>Spain Sociedad Anonima</t>
  </si>
  <si>
    <t>Spain Sociedad Anonima Unipersonal</t>
  </si>
  <si>
    <t>Spain Sociedad Limitada</t>
  </si>
  <si>
    <t>Special Finance Vehicle</t>
  </si>
  <si>
    <t>Special Purpose Vehicle [non financial]</t>
  </si>
  <si>
    <t>Sub-segment</t>
  </si>
  <si>
    <t>Superannuation Fund [FCA Registered Mutual]</t>
  </si>
  <si>
    <t>Swift Registered Non Financial Entity</t>
  </si>
  <si>
    <t>System</t>
  </si>
  <si>
    <t>Third Party NPLE</t>
  </si>
  <si>
    <t>Trust - Family</t>
  </si>
  <si>
    <t>Trust - Overseas</t>
  </si>
  <si>
    <t>///////////f////////////////f////7/7///+/9+A</t>
  </si>
  <si>
    <t>Trust Project Bank Account</t>
  </si>
  <si>
    <t>Trust - Syndicate</t>
  </si>
  <si>
    <t>Trust - UK Basic</t>
  </si>
  <si>
    <t>Trust - UK Discretionary</t>
  </si>
  <si>
    <t>Trust - Will or Executor</t>
  </si>
  <si>
    <t>Unlimited Company England</t>
  </si>
  <si>
    <t>Unlimited Company Northern Ireland</t>
  </si>
  <si>
    <t>Unlimited Company Scotland</t>
  </si>
  <si>
    <t>Unlimited Company Wales</t>
  </si>
  <si>
    <t>US Bond Trust</t>
  </si>
  <si>
    <t>AAAAAAAAAAAAAAAAAAAAAAAAAAAAAAAAAAAAAAAAYEAA</t>
  </si>
  <si>
    <t>US Charity or Foundation</t>
  </si>
  <si>
    <t>US Government Organisation</t>
  </si>
  <si>
    <t>US Money Service Bureau or Casa de Cambio</t>
  </si>
  <si>
    <t>US Non-Government Organisation</t>
  </si>
  <si>
    <t>US Privately Owned Company</t>
  </si>
  <si>
    <t>US Publicly Listed Entity</t>
  </si>
  <si>
    <t>US Registered Bank</t>
  </si>
  <si>
    <t>US Registered Bank Branch</t>
  </si>
  <si>
    <t>US Registered non-Bank Financial Institution</t>
  </si>
  <si>
    <t>US Sole Trader</t>
  </si>
  <si>
    <t>WARU</t>
  </si>
  <si>
    <t>Working Men's Club [FCA Registered Mutual]</t>
  </si>
  <si>
    <t>Bankruptcy</t>
  </si>
  <si>
    <t>Provision Raised</t>
  </si>
  <si>
    <t>Loss of Trading Licence</t>
  </si>
  <si>
    <t>In Administration</t>
  </si>
  <si>
    <t>In Receivership</t>
  </si>
  <si>
    <t>Winding Up Order Made</t>
  </si>
  <si>
    <t>Blank</t>
  </si>
  <si>
    <t>Provision Allocated</t>
  </si>
  <si>
    <t>Licence Revoked</t>
  </si>
  <si>
    <t>Default Recorded elsewhere in LBG</t>
  </si>
  <si>
    <t>Liquidation/Bankruptcy/Receivership</t>
  </si>
  <si>
    <t>Unlikely to Pay</t>
  </si>
  <si>
    <t>Forbearance</t>
  </si>
  <si>
    <t>Enforced Realisation of Security by the Bank</t>
  </si>
  <si>
    <t>Sale of Debt</t>
  </si>
  <si>
    <t>IVA/PVA</t>
  </si>
  <si>
    <t>AR11 Accept</t>
  </si>
  <si>
    <t>AR12 Accept - Warning Possible RMC</t>
  </si>
  <si>
    <t>AR13 Accept â€“ No credit 35 days</t>
  </si>
  <si>
    <t>AR14 Accept â€“ Local Support</t>
  </si>
  <si>
    <t>AR15 Accept â€“ Care Review Outstanding Applications</t>
  </si>
  <si>
    <t>AR16 Care Credit Policy</t>
  </si>
  <si>
    <t>AR26 Accept â€“ Care Credit Policy Limited Appetite</t>
  </si>
  <si>
    <t>PD01 Low or Decline Score</t>
  </si>
  <si>
    <t>PD02 Poor Score Blocked</t>
  </si>
  <si>
    <t>PD03 Spare</t>
  </si>
  <si>
    <t>PD04 Spare</t>
  </si>
  <si>
    <t>PD05 Spare</t>
  </si>
  <si>
    <t>PD47 BDCS High Risk â€“ Customer Support</t>
  </si>
  <si>
    <t>PD48 Existing Customer Delinquency</t>
  </si>
  <si>
    <t>PD58 Blocked Code Decline</t>
  </si>
  <si>
    <t>PD85 Credit Card Account Status</t>
  </si>
  <si>
    <t>PR01 Refer â€“ Warning Possible RMC</t>
  </si>
  <si>
    <t>PR03 BDCS Coding Error</t>
  </si>
  <si>
    <t>PR04 Insufficient Data to Renew</t>
  </si>
  <si>
    <t>PR05 Spare</t>
  </si>
  <si>
    <t>PR06 Outside Scheme</t>
  </si>
  <si>
    <t>PR07 Spare</t>
  </si>
  <si>
    <t>PR09 Spare</t>
  </si>
  <si>
    <t>PR10 Spare</t>
  </si>
  <si>
    <t>PR11 Spare</t>
  </si>
  <si>
    <t>PR17 Blocked Account</t>
  </si>
  <si>
    <t>PR20 Outside Scheme</t>
  </si>
  <si>
    <t>PR26 Strict Limit</t>
  </si>
  <si>
    <t>PR27 Facilities Recently Changed</t>
  </si>
  <si>
    <t>PR28 Outside Scheme due to Outstanding Application(s)</t>
  </si>
  <si>
    <t>PR29 Outside Scheme</t>
  </si>
  <si>
    <t>PR45 Care Credit Policy Limited AppetiteÂ </t>
  </si>
  <si>
    <t>PR49 Care Credit Policy</t>
  </si>
  <si>
    <t>PR51 Average Customer Delinquency</t>
  </si>
  <si>
    <t>PR54 SIC Code Change</t>
  </si>
  <si>
    <t>PR55 SIC Code Refer</t>
  </si>
  <si>
    <t>PR59 Care Credit Policy â€“ NoCr 35</t>
  </si>
  <si>
    <t>PR60 Care Credit Policy â€“ LS</t>
  </si>
  <si>
    <t>PR61 Care Credit Policy â€“ RMC Warn</t>
  </si>
  <si>
    <t>Non-Individual</t>
  </si>
  <si>
    <t>AAAg</t>
  </si>
  <si>
    <t>Child</t>
  </si>
  <si>
    <t>gAAA</t>
  </si>
  <si>
    <t>Parent</t>
  </si>
  <si>
    <t>Sibling</t>
  </si>
  <si>
    <t>Spouse/Life Partner</t>
  </si>
  <si>
    <t>EAAA</t>
  </si>
  <si>
    <t>Employer</t>
  </si>
  <si>
    <t>CAAA</t>
  </si>
  <si>
    <t>Employee</t>
  </si>
  <si>
    <t>BAAA</t>
  </si>
  <si>
    <t>AgAA</t>
  </si>
  <si>
    <t>Colleague</t>
  </si>
  <si>
    <t>AQAA</t>
  </si>
  <si>
    <t>Business Partner</t>
  </si>
  <si>
    <t>AIAA</t>
  </si>
  <si>
    <t>AEAA</t>
  </si>
  <si>
    <t>Client</t>
  </si>
  <si>
    <t>ACAA</t>
  </si>
  <si>
    <t>Service Provider</t>
  </si>
  <si>
    <t>ABAA</t>
  </si>
  <si>
    <t>Competitor</t>
  </si>
  <si>
    <t>AAIA</t>
  </si>
  <si>
    <t>Related</t>
  </si>
  <si>
    <t>AAEA</t>
  </si>
  <si>
    <t>Affiliated Company</t>
  </si>
  <si>
    <t>AABA</t>
  </si>
  <si>
    <t>Company</t>
  </si>
  <si>
    <t>AAiA</t>
  </si>
  <si>
    <t>Co-Owner</t>
  </si>
  <si>
    <t>Officer</t>
  </si>
  <si>
    <t>Executive Officer or Senior Manager</t>
  </si>
  <si>
    <t>Other Person Performing Similar Function</t>
  </si>
  <si>
    <t>nCINO Data Types</t>
  </si>
  <si>
    <t>https://developer.salesforce.com/docs/atlas.en-us.apexcode.meta/apexcode/langCon_apex_primitives.htm</t>
  </si>
  <si>
    <t>GCP Data Types</t>
  </si>
  <si>
    <t>Data types  |  BigQuery  |  Google Cloud</t>
  </si>
  <si>
    <t>nCino Data Types</t>
  </si>
  <si>
    <t>BigQuery data type mapping</t>
  </si>
  <si>
    <t>nCino Data Type</t>
  </si>
  <si>
    <t>Size</t>
  </si>
  <si>
    <t>Range</t>
  </si>
  <si>
    <t>Format</t>
  </si>
  <si>
    <t>Blob</t>
  </si>
  <si>
    <t>A collection of binary data stored as a single object. You can convert this data type to String or from String using the toString and valueOf methods, respectively. Blobs can be accepted as Web service arguments, stored in a document (the body of a document is a Blob), or sent as attachments. For more information, see Crypto Class.</t>
  </si>
  <si>
    <t>BYTES</t>
  </si>
  <si>
    <t>Variable-length binary data</t>
  </si>
  <si>
    <t>A value that can only be assigned true, false, or null.</t>
  </si>
  <si>
    <t>BOOL</t>
  </si>
  <si>
    <t>Boolean values are represented by the keywords TRUE and FALSE (case-insensitive)</t>
  </si>
  <si>
    <t>1 logical byte</t>
  </si>
  <si>
    <t>A value that indicates a particular day. Unlike Datetime values, Date values contain no information about time. Always create date values with a system static method.</t>
  </si>
  <si>
    <t>DATE</t>
  </si>
  <si>
    <t>The DATE type represents a logical calendar date, independent of time zone. A DATE value does not represent a specific 24-hour time period. Rather, a given DATE value represents a different 24-hour period when interpreted in different time zones, and may represent a shorter or longer day during Daylight Savings Time transitions. To represent an absolute point in time, use a timestamp</t>
  </si>
  <si>
    <t>8 logical bytes</t>
  </si>
  <si>
    <t>0001-01-01 to 9999-12-31</t>
  </si>
  <si>
    <t>YYYY-[M]M-[D]D</t>
  </si>
  <si>
    <t>Datetime</t>
  </si>
  <si>
    <t>A value that indicates a particular day and time, such as a timestamp. Always create datetime values with a system static method.</t>
  </si>
  <si>
    <t>A DATETIME value represents a date and time, as they might be displayed on a watch, independent of time zone. It includes the year, month, day, hour, minute, second, and subsecond. To represent an absolute point in time, use a timestamp</t>
  </si>
  <si>
    <t>0001-01-01 00:00:00 to 9999-12-31 23:59:59.999999</t>
  </si>
  <si>
    <t>YYYY-[M]M-[D]D[( |T)[H]H:[M]M:[S]S[.F]]</t>
  </si>
  <si>
    <t>A number that includes a decimal point. Decimal is an arbitrary precision number. Currency fields are automatically assigned the type Decimal.</t>
  </si>
  <si>
    <t>Decimal type values are numeric values with fixed decimal precision and scale. Precision is the number of digits that the number contains. Scale is how many of these digits appear after the decimal point.</t>
  </si>
  <si>
    <t>16 logical bytes</t>
  </si>
  <si>
    <t>-9.9999999999999999999999999999999999999E+28 to 9.9999999999999999999999999999999999999E+28</t>
  </si>
  <si>
    <t xml:space="preserve">A 64-bit number that includes a decimal point. Doubles have a minimum value of -263 and a maximum value of 263-1. </t>
  </si>
  <si>
    <t>Any valid 18-character Lightning Platform record identifier.</t>
  </si>
  <si>
    <t>STRING</t>
  </si>
  <si>
    <t>Variable-length character (Unicode) data</t>
  </si>
  <si>
    <t>2 logical bytes + the UTF-8 encoded string size</t>
  </si>
  <si>
    <t>A 32-bit number that doesn’t include a decimal point. Integers have a minimum value of -2,147,483,648 and a maximum value of 2,147,483,647.</t>
  </si>
  <si>
    <t>INTEGER</t>
  </si>
  <si>
    <t>Integers are numeric values that do not have fractional components.
INT, SMALLINT, INTEGER, BIGINT, TINYINT, and BYTEINT are aliases for INT64.</t>
  </si>
  <si>
    <t>-9,223,372,036,854,775,808 to 9,223,372,036,854,775,807</t>
  </si>
  <si>
    <t>Long</t>
  </si>
  <si>
    <t>A 64-bit number that doesn’t include a decimal point. Longs have a minimum value of -263 and a maximum value of 263-1. Use this data type when you need a range of values wider than the range provided by Integer.</t>
  </si>
  <si>
    <t>Any data type that is supported in Apex. Apex supports primitive data types (such as Integer), user-defined custom classes, the sObject generic type, or an sObject specific type (such as Account). All Apex data types inherit from Object.</t>
  </si>
  <si>
    <t>Any set of characters surrounded by single quotes.  Strings have no limit on the number of characters they can include. Instead, the heap size limit is used to ensure that your Apex programs don't grow too large.</t>
  </si>
  <si>
    <t>Time</t>
  </si>
  <si>
    <t>A value that indicates a particular time. For example, "2:40 PM", "14:40", "14:40:00", and "14:40:50.600" are all valid times for this field.</t>
  </si>
  <si>
    <t>TIME</t>
  </si>
  <si>
    <t>A TIME value represents a time of day, as might be displayed on a clock, independent of a specific date and time zone</t>
  </si>
  <si>
    <t>00:00:00 to 23:59:59.999999</t>
  </si>
  <si>
    <t>[H]H:[M]M:[S]S[.DDDDDD|.F]</t>
  </si>
  <si>
    <t>Auto Number</t>
  </si>
  <si>
    <t>A system-generated sequence number that uses a display format you define. The number is automatically incremented for each new record.</t>
  </si>
  <si>
    <t>Formula</t>
  </si>
  <si>
    <t>A read-only field that derives its value from a formula expression you define. The formula field is updated when any of the source fields change.</t>
  </si>
  <si>
    <t>Roll-Up Summary </t>
  </si>
  <si>
    <t>A read-only field that displays the sum, minimum, or maximum value of a field in a related list or the record count of all records listed in a related list.</t>
  </si>
  <si>
    <t>BIGDECIMAL</t>
  </si>
  <si>
    <t>32 logical bytes</t>
  </si>
  <si>
    <t>Min: -5.7896044618658097711785492504343953926634992332820282019728792003956564819968E+38
Max: 5.7896044618658097711785492504343953926634992332820282019728792003956564819967E+38</t>
  </si>
  <si>
    <t>Allows users to select a True (checked) or False (unchecked) value.</t>
  </si>
  <si>
    <t>Allows users to enter a dollar or other currency amount and automatically formats the field as a currency amount.</t>
  </si>
  <si>
    <t>Allows users to enter an email address, which is validated to ensure proper format. If this field is specified for a contact or lead, users can choose the address when clicking Send an Email. Note that custom email addresses cannot be used for mass emails.</t>
  </si>
  <si>
    <t>Geolocation</t>
  </si>
  <si>
    <t>Allows users to define locations. Includes latitude and longitude components, and can be used to calculate distance.</t>
  </si>
  <si>
    <t>GEOGRAPHY</t>
  </si>
  <si>
    <t>A collection of points, linestrings, and polygons, which is represented as a point set, or a subset of the surface of the Earth</t>
  </si>
  <si>
    <t>16 logical bytes + 24 logical bytes * the number of vertices in the geography type. To verify the number of vertices, use the ST_NumPoints function.</t>
  </si>
  <si>
    <t>Allows users to enter any number. Leading zeros are removed.</t>
  </si>
  <si>
    <t>Allows users to enter a percentage number, for example, '10' and automatically adds the percent sign to the number.</t>
  </si>
  <si>
    <t>Allows users to enter any phone number. Automatically formats it as a phone number.</t>
  </si>
  <si>
    <t>Allows users to select a value from a list you define.</t>
  </si>
  <si>
    <t>Picklist (Multi-Select)</t>
  </si>
  <si>
    <t>Allows users to select multiple values from a list you define.</t>
  </si>
  <si>
    <t>ARRAY</t>
  </si>
  <si>
    <t>Ordered list of zero or more elements of any non-ARRAY type</t>
  </si>
  <si>
    <t>The sum of the size of its elements. For example, an array defined as (ARRAY&lt;INT64&gt;) that contains 4 entries is calculated as 32 logical bytes (4 entries x 8 logical bytes).</t>
  </si>
  <si>
    <t>Allows users to enter any combination of letters and numbers.</t>
  </si>
  <si>
    <t>TextArea</t>
  </si>
  <si>
    <t>Allows users to enter up to 255 characters on separate lines.</t>
  </si>
  <si>
    <t>Text Area (Long)</t>
  </si>
  <si>
    <t>Allows users to enter up to 131,072 characters on separate lines.</t>
  </si>
  <si>
    <t>Text Area (Rich)</t>
  </si>
  <si>
    <t>Allows users to enter formatted text, add images and links. Up to 131,072 characters on separate lines.</t>
  </si>
  <si>
    <t>Text (Encrypted) </t>
  </si>
  <si>
    <t>Allows users to enter any combination of letters and numbers and store them in encrypted form.</t>
  </si>
  <si>
    <t>URL</t>
  </si>
  <si>
    <t>Allows users to enter any valid website address. When users click on the field, the URL will open in a separate browser window.</t>
  </si>
  <si>
    <t>Source Schema &amp; Version: [TITLE Vx]</t>
  </si>
  <si>
    <t>Received from:</t>
  </si>
  <si>
    <t>Accenture - Irshad Alam</t>
  </si>
  <si>
    <t>Date received:</t>
  </si>
  <si>
    <t>Load order for source agreed/confirmed</t>
  </si>
  <si>
    <t>NA</t>
  </si>
  <si>
    <t>All field descriptions received</t>
  </si>
  <si>
    <t>Some contain Jira issue numbers that I can't access</t>
  </si>
  <si>
    <t>Dependency between key fields and objects received</t>
  </si>
  <si>
    <t>Target Schema &amp; Version: [TITLE Vx]</t>
  </si>
  <si>
    <t>Raw Layer - Proposed Checklist</t>
  </si>
  <si>
    <t>Source CSV specification received</t>
  </si>
  <si>
    <t>Table and field format/naming convention is the same as CSV</t>
  </si>
  <si>
    <t>Check each table has a separate csv file</t>
  </si>
  <si>
    <t>All fields are strings</t>
  </si>
  <si>
    <t>All fields are nullable</t>
  </si>
  <si>
    <t>Delta or Full load</t>
  </si>
  <si>
    <t>Staging Layer - Proposed Checklist</t>
  </si>
  <si>
    <t>Table and field naming convention same as Raw Layer (Upstream &amp; Migration only)</t>
  </si>
  <si>
    <t>Body of nCino message and Staging table are the same (Downstream only)</t>
  </si>
  <si>
    <t>Source table loading order understood and documented in mapping document (Upstream &amp; Migration only)</t>
  </si>
  <si>
    <t>Cast each data field to GCP (Big Query) data type (i.e string =&gt; number) and record in mapping document</t>
  </si>
  <si>
    <t>Required validation rules designed</t>
  </si>
  <si>
    <t>Required business rules designed</t>
  </si>
  <si>
    <t>Required mandatory fields designed</t>
  </si>
  <si>
    <t>Primary and foreign keys identified</t>
  </si>
  <si>
    <t>Required target field size documented</t>
  </si>
  <si>
    <t>Required source system reference tables documented</t>
  </si>
  <si>
    <t>Curated Layer - Proposed Checklist (Upstream &amp; Migration only)</t>
  </si>
  <si>
    <t>Table and field naming convention matches nCino (Upstream &amp; Migration only) Downstream still to be defined</t>
  </si>
  <si>
    <t>Target table loading order understood and documented in mapping document (Upstream &amp; Migration only)</t>
  </si>
  <si>
    <t>Field mapping from Staging schema to Curated schema completed (Upstream &amp; Migration only)</t>
  </si>
  <si>
    <t>Required target system reference tables documented (Upstream &amp; Migration only)</t>
  </si>
  <si>
    <t>Required transform rules documented (Upstream &amp; Migration only)</t>
  </si>
  <si>
    <t>All fields have descriptions</t>
  </si>
  <si>
    <t>All nCino mandatory fields identified and documented (Upstream &amp; Migration only)</t>
  </si>
  <si>
    <t>Required nCino field sizes documented</t>
  </si>
  <si>
    <t>Source ID(s) and target ID(s) linked and documented</t>
  </si>
  <si>
    <t>Related data understood and management of this documented</t>
  </si>
  <si>
    <t>Each curated field is mutually exclusive when populated from multiple Staging fields</t>
  </si>
  <si>
    <t>Consumption View - Proposed Checklist (Upstream &amp; Migration only)</t>
  </si>
  <si>
    <t>Table and field format/naming convention matches target object API name / API field label</t>
  </si>
  <si>
    <t>Cast each data field to nCino data type (i.e string =&gt; number) and record in mapping document</t>
  </si>
  <si>
    <t>Curated schema to Consumption view schema should be 1:1 mapping of fields</t>
  </si>
  <si>
    <t>Each Consumption view has a single purpose only</t>
  </si>
  <si>
    <t>(i.e. Upstream Collateral to nCino, Downstream Collateral to SRV, Downstream Collateral to BOLT)</t>
  </si>
  <si>
    <t>Is Nullable Flag - CREATE</t>
  </si>
  <si>
    <t>Is Nullable Flag - UPDATE, DELETE, UNDELETE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</si>
</sst>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m\-dd"/>
    <numFmt numFmtId="165" formatCode="yyyy\-mm\-dd\ hh:mm:ss.000"/>
  </numFmts>
  <fonts count="41" x14ac:knownFonts="1">
    <font>
      <sz val="11"/>
      <color theme="1"/>
      <name val="Calibri"/>
      <family val="2"/>
      <scheme val="minor"/>
    </font>
    <font>
      <sz val="11"/>
      <color rgb="FF006100"/>
      <name val="Calibri"/>
      <family val="2"/>
      <scheme val="minor"/>
    </font>
    <font>
      <b/>
      <sz val="11"/>
      <color theme="1"/>
      <name val="Calibri"/>
      <family val="2"/>
      <scheme val="minor"/>
    </font>
    <font>
      <sz val="11"/>
      <color rgb="FF000000"/>
      <name val="Calibri"/>
      <family val="2"/>
      <scheme val="minor"/>
    </font>
    <font>
      <b/>
      <sz val="11"/>
      <name val="Calibri"/>
      <family val="2"/>
      <scheme val="minor"/>
    </font>
    <font>
      <b/>
      <sz val="14"/>
      <color theme="1"/>
      <name val="Calibri"/>
      <family val="2"/>
      <scheme val="minor"/>
    </font>
    <font>
      <sz val="11"/>
      <color rgb="FF000000"/>
      <name val="Calibri"/>
      <family val="2"/>
    </font>
    <font>
      <u/>
      <sz val="11"/>
      <color theme="10"/>
      <name val="Calibri"/>
      <family val="2"/>
      <scheme val="minor"/>
    </font>
    <font>
      <sz val="18"/>
      <name val="Calibri"/>
      <family val="2"/>
    </font>
    <font>
      <sz val="11"/>
      <name val="Calibri"/>
      <family val="2"/>
    </font>
    <font>
      <b/>
      <sz val="16"/>
      <color theme="1"/>
      <name val="Calibri"/>
      <family val="2"/>
      <scheme val="minor"/>
    </font>
    <font>
      <sz val="10"/>
      <name val="Arial"/>
      <family val="2"/>
    </font>
    <font>
      <b/>
      <sz val="12"/>
      <color theme="1"/>
      <name val="Arial"/>
      <family val="2"/>
    </font>
    <font>
      <sz val="10"/>
      <color rgb="FF000000"/>
      <name val="Calibri"/>
      <family val="2"/>
      <scheme val="minor"/>
    </font>
    <font>
      <sz val="12"/>
      <color theme="1"/>
      <name val="Times New Roman"/>
      <family val="1"/>
    </font>
    <font>
      <b/>
      <sz val="8"/>
      <name val="Arial"/>
      <family val="2"/>
    </font>
    <font>
      <sz val="8"/>
      <name val="Arial"/>
      <family val="2"/>
    </font>
    <font>
      <b/>
      <sz val="8"/>
      <color theme="1"/>
      <name val="Arial"/>
      <family val="2"/>
    </font>
    <font>
      <sz val="8"/>
      <color theme="1"/>
      <name val="Arial"/>
      <family val="2"/>
    </font>
    <font>
      <i/>
      <sz val="8"/>
      <color theme="1"/>
      <name val="Arial"/>
      <family val="2"/>
    </font>
    <font>
      <b/>
      <u/>
      <sz val="8"/>
      <color theme="1"/>
      <name val="Arial"/>
      <family val="2"/>
    </font>
    <font>
      <b/>
      <u/>
      <sz val="10"/>
      <color rgb="FFFF0000"/>
      <name val="Calibri"/>
      <family val="2"/>
      <scheme val="minor"/>
    </font>
    <font>
      <sz val="10"/>
      <color rgb="FFFF0000"/>
      <name val="Calibri"/>
      <family val="2"/>
      <scheme val="minor"/>
    </font>
    <font>
      <sz val="10"/>
      <name val="Calibri"/>
      <family val="2"/>
      <scheme val="minor"/>
    </font>
    <font>
      <b/>
      <sz val="11"/>
      <color rgb="FF000000"/>
      <name val="Calibri"/>
      <family val="2"/>
      <scheme val="minor"/>
    </font>
    <font>
      <b/>
      <sz val="11"/>
      <color indexed="8"/>
      <name val="Calibri"/>
      <family val="2"/>
    </font>
    <font>
      <b/>
      <sz val="11"/>
      <name val="Calibri"/>
      <family val="2"/>
    </font>
    <font>
      <sz val="10"/>
      <color theme="1"/>
      <name val="Calibri"/>
      <family val="2"/>
      <scheme val="minor"/>
    </font>
    <font>
      <sz val="10"/>
      <color rgb="FF000000"/>
      <name val="Calibri"/>
      <family val="2"/>
    </font>
    <font>
      <sz val="8"/>
      <color theme="1"/>
      <name val="Calibri"/>
      <family val="2"/>
      <scheme val="minor"/>
    </font>
    <font>
      <b/>
      <sz val="11"/>
      <color rgb="FF000000"/>
      <name val="Calibri"/>
      <family val="2"/>
    </font>
    <font>
      <sz val="8"/>
      <name val="Calibri"/>
      <family val="2"/>
      <scheme val="minor"/>
    </font>
    <font>
      <sz val="9"/>
      <color rgb="FF000000"/>
      <name val="Arial"/>
      <family val="2"/>
    </font>
    <font>
      <sz val="11"/>
      <name val="Calibri"/>
      <family val="2"/>
      <scheme val="minor"/>
    </font>
    <font>
      <sz val="11"/>
      <color theme="1"/>
      <name val="Calibri"/>
      <family val="2"/>
      <scheme val="minor"/>
    </font>
    <font>
      <sz val="11"/>
      <color rgb="FF444444"/>
      <name val="Calibri"/>
      <family val="2"/>
      <charset val="1"/>
    </font>
    <font>
      <sz val="11"/>
      <color rgb="FF444444"/>
      <name val="Calibri"/>
      <family val="2"/>
    </font>
    <font>
      <sz val="11"/>
      <color theme="1"/>
      <name val="Calibri"/>
      <family val="2"/>
    </font>
    <font>
      <b/>
      <sz val="14"/>
      <color rgb="FFFF0000"/>
      <name val="Calibri"/>
      <family val="2"/>
      <scheme val="minor"/>
    </font>
    <font>
      <b/>
      <sz val="11"/>
      <color rgb="FFFF0000"/>
      <name val="Calibri"/>
      <family val="2"/>
      <scheme val="minor"/>
    </font>
    <font>
      <sz val="9"/>
      <color indexed="81"/>
      <name val="Tahoma"/>
      <family val="2"/>
    </font>
  </fonts>
  <fills count="22">
    <fill>
      <patternFill patternType="none"/>
    </fill>
    <fill>
      <patternFill patternType="gray125"/>
    </fill>
    <fill>
      <patternFill patternType="solid">
        <fgColor rgb="FFC6EFCE"/>
      </patternFill>
    </fill>
    <fill>
      <patternFill patternType="solid">
        <fgColor rgb="FFFFFFFF"/>
        <bgColor rgb="FF000000"/>
      </patternFill>
    </fill>
    <fill>
      <patternFill patternType="solid">
        <fgColor theme="9"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rgb="FF000000"/>
      </patternFill>
    </fill>
    <fill>
      <patternFill patternType="solid">
        <fgColor rgb="FFDFC9EF"/>
        <bgColor rgb="FF000000"/>
      </patternFill>
    </fill>
    <fill>
      <patternFill patternType="solid">
        <fgColor theme="8" tint="0.79998168889431442"/>
        <bgColor indexed="64"/>
      </patternFill>
    </fill>
    <fill>
      <patternFill patternType="solid">
        <fgColor rgb="FFC6E0B4"/>
        <bgColor rgb="FF000000"/>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2CC"/>
        <bgColor indexed="64"/>
      </patternFill>
    </fill>
    <fill>
      <patternFill patternType="solid">
        <fgColor rgb="FFF8CBAD"/>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indexed="64"/>
      </top>
      <bottom style="thin">
        <color indexed="64"/>
      </bottom>
      <diagonal/>
    </border>
    <border>
      <left style="thin">
        <color indexed="64"/>
      </left>
      <right/>
      <top/>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s>
  <cellStyleXfs count="6">
    <xf numFmtId="0" fontId="0" fillId="0" borderId="0"/>
    <xf numFmtId="0" fontId="1" fillId="2" borderId="0" applyNumberFormat="0" applyBorder="0" applyAlignment="0" applyProtection="0"/>
    <xf numFmtId="0" fontId="7" fillId="0" borderId="0" applyNumberFormat="0" applyFill="0" applyBorder="0" applyAlignment="0" applyProtection="0"/>
    <xf numFmtId="0" fontId="11" fillId="0" borderId="0"/>
    <xf numFmtId="0" fontId="11" fillId="0" borderId="0"/>
    <xf numFmtId="0" fontId="6" fillId="0" borderId="0"/>
  </cellStyleXfs>
  <cellXfs count="321">
    <xf numFmtId="0" fontId="0" fillId="0" borderId="0" xfId="0"/>
    <xf numFmtId="0" fontId="0" fillId="0" borderId="1" xfId="0" applyBorder="1"/>
    <xf numFmtId="0" fontId="2" fillId="0" borderId="0" xfId="0" applyFont="1"/>
    <xf numFmtId="0" fontId="3" fillId="0" borderId="1" xfId="0" applyFont="1" applyBorder="1"/>
    <xf numFmtId="0" fontId="0" fillId="0" borderId="1" xfId="0" applyBorder="1" applyAlignment="1">
      <alignment wrapText="1"/>
    </xf>
    <xf numFmtId="0" fontId="0" fillId="0" borderId="0" xfId="0" applyAlignment="1">
      <alignment vertical="top"/>
    </xf>
    <xf numFmtId="0" fontId="2" fillId="0" borderId="1" xfId="0" applyFont="1" applyBorder="1"/>
    <xf numFmtId="0" fontId="7" fillId="0" borderId="0" xfId="2"/>
    <xf numFmtId="0" fontId="0" fillId="0" borderId="0" xfId="0" applyAlignment="1">
      <alignment horizontal="left"/>
    </xf>
    <xf numFmtId="0" fontId="7" fillId="0" borderId="0" xfId="2" applyBorder="1" applyAlignment="1">
      <alignment horizontal="left"/>
    </xf>
    <xf numFmtId="0" fontId="7" fillId="0" borderId="0" xfId="2" applyFill="1" applyBorder="1" applyAlignment="1">
      <alignment horizontal="left"/>
    </xf>
    <xf numFmtId="0" fontId="9" fillId="7" borderId="1" xfId="0" applyFont="1" applyFill="1" applyBorder="1" applyAlignment="1">
      <alignment vertical="top" wrapText="1"/>
    </xf>
    <xf numFmtId="0" fontId="9" fillId="8" borderId="1" xfId="0" applyFont="1" applyFill="1" applyBorder="1" applyAlignment="1">
      <alignment vertical="top" wrapText="1"/>
    </xf>
    <xf numFmtId="0" fontId="9" fillId="8" borderId="1" xfId="0" applyFont="1" applyFill="1" applyBorder="1" applyAlignment="1">
      <alignment vertical="top"/>
    </xf>
    <xf numFmtId="0" fontId="11" fillId="0" borderId="0" xfId="3"/>
    <xf numFmtId="0" fontId="11" fillId="0" borderId="15" xfId="3" applyBorder="1"/>
    <xf numFmtId="0" fontId="11" fillId="0" borderId="16" xfId="3" applyBorder="1"/>
    <xf numFmtId="0" fontId="11" fillId="0" borderId="17" xfId="3" applyBorder="1"/>
    <xf numFmtId="0" fontId="11" fillId="0" borderId="18" xfId="3" applyBorder="1"/>
    <xf numFmtId="0" fontId="11" fillId="0" borderId="19" xfId="3" applyBorder="1"/>
    <xf numFmtId="0" fontId="13" fillId="0" borderId="0" xfId="3" applyFont="1" applyAlignment="1">
      <alignment wrapText="1"/>
    </xf>
    <xf numFmtId="0" fontId="14" fillId="0" borderId="0" xfId="3" applyFont="1" applyAlignment="1">
      <alignment vertical="top" wrapText="1"/>
    </xf>
    <xf numFmtId="0" fontId="13" fillId="0" borderId="0" xfId="3" applyFont="1" applyAlignment="1">
      <alignment horizontal="left" vertical="center" wrapText="1"/>
    </xf>
    <xf numFmtId="0" fontId="15" fillId="9" borderId="1" xfId="3" applyFont="1" applyFill="1" applyBorder="1" applyAlignment="1">
      <alignment vertical="top" wrapText="1"/>
    </xf>
    <xf numFmtId="0" fontId="11" fillId="0" borderId="18" xfId="3" applyBorder="1" applyAlignment="1">
      <alignment wrapText="1"/>
    </xf>
    <xf numFmtId="0" fontId="16" fillId="0" borderId="1" xfId="3" applyFont="1" applyBorder="1" applyAlignment="1">
      <alignment vertical="center" wrapText="1"/>
    </xf>
    <xf numFmtId="49" fontId="16" fillId="0" borderId="1" xfId="3" applyNumberFormat="1" applyFont="1" applyBorder="1" applyAlignment="1">
      <alignment horizontal="center" vertical="center" wrapText="1"/>
    </xf>
    <xf numFmtId="0" fontId="16" fillId="0" borderId="1" xfId="3" applyFont="1" applyBorder="1" applyAlignment="1">
      <alignment horizontal="center" vertical="center" wrapText="1"/>
    </xf>
    <xf numFmtId="0" fontId="11" fillId="0" borderId="19" xfId="3" applyBorder="1" applyAlignment="1">
      <alignment wrapText="1"/>
    </xf>
    <xf numFmtId="14" fontId="16" fillId="0" borderId="0" xfId="3" applyNumberFormat="1" applyFont="1" applyAlignment="1">
      <alignment vertical="center" wrapText="1"/>
    </xf>
    <xf numFmtId="0" fontId="16" fillId="0" borderId="0" xfId="3" applyFont="1" applyAlignment="1">
      <alignment vertical="center" wrapText="1"/>
    </xf>
    <xf numFmtId="49" fontId="16" fillId="0" borderId="0" xfId="3" applyNumberFormat="1" applyFont="1" applyAlignment="1">
      <alignment horizontal="center" vertical="center" wrapText="1"/>
    </xf>
    <xf numFmtId="0" fontId="16" fillId="0" borderId="0" xfId="3" applyFont="1" applyAlignment="1">
      <alignment horizontal="center" vertical="center" wrapText="1"/>
    </xf>
    <xf numFmtId="0" fontId="18" fillId="0" borderId="0" xfId="3" applyFont="1"/>
    <xf numFmtId="0" fontId="17" fillId="0" borderId="0" xfId="3" applyFont="1"/>
    <xf numFmtId="0" fontId="18" fillId="0" borderId="0" xfId="3" applyFont="1" applyAlignment="1">
      <alignment horizontal="left" wrapText="1"/>
    </xf>
    <xf numFmtId="0" fontId="18" fillId="0" borderId="0" xfId="3" applyFont="1" applyAlignment="1">
      <alignment wrapText="1"/>
    </xf>
    <xf numFmtId="0" fontId="11" fillId="0" borderId="0" xfId="3" applyAlignment="1">
      <alignment wrapText="1"/>
    </xf>
    <xf numFmtId="0" fontId="20" fillId="0" borderId="0" xfId="3" applyFont="1"/>
    <xf numFmtId="0" fontId="11" fillId="0" borderId="20" xfId="3" applyBorder="1"/>
    <xf numFmtId="0" fontId="11" fillId="0" borderId="21" xfId="3" applyBorder="1"/>
    <xf numFmtId="0" fontId="11" fillId="0" borderId="22" xfId="3" applyBorder="1"/>
    <xf numFmtId="0" fontId="21" fillId="0" borderId="0" xfId="3" applyFont="1"/>
    <xf numFmtId="0" fontId="22" fillId="0" borderId="0" xfId="3" applyFont="1"/>
    <xf numFmtId="0" fontId="22" fillId="0" borderId="0" xfId="3" applyFont="1" applyAlignment="1">
      <alignment wrapText="1"/>
    </xf>
    <xf numFmtId="0" fontId="23" fillId="0" borderId="0" xfId="3" applyFont="1"/>
    <xf numFmtId="0" fontId="23" fillId="0" borderId="0" xfId="3" applyFont="1" applyAlignment="1">
      <alignment wrapText="1"/>
    </xf>
    <xf numFmtId="0" fontId="5" fillId="6" borderId="0" xfId="0" applyFont="1" applyFill="1"/>
    <xf numFmtId="0" fontId="0" fillId="0" borderId="0" xfId="0" quotePrefix="1"/>
    <xf numFmtId="164" fontId="16" fillId="0" borderId="1" xfId="3" applyNumberFormat="1" applyFont="1" applyBorder="1" applyAlignment="1">
      <alignment vertical="center" wrapText="1"/>
    </xf>
    <xf numFmtId="0" fontId="24" fillId="10" borderId="1" xfId="0" applyFont="1" applyFill="1" applyBorder="1"/>
    <xf numFmtId="0" fontId="24" fillId="0" borderId="1" xfId="0" applyFont="1" applyBorder="1"/>
    <xf numFmtId="0" fontId="3" fillId="0" borderId="0" xfId="0" applyFont="1"/>
    <xf numFmtId="0" fontId="7" fillId="0" borderId="1" xfId="2" applyBorder="1"/>
    <xf numFmtId="0" fontId="3" fillId="0" borderId="1" xfId="0" applyFont="1" applyBorder="1" applyAlignment="1">
      <alignment vertical="center" wrapText="1"/>
    </xf>
    <xf numFmtId="0" fontId="0" fillId="6" borderId="0" xfId="0" applyFill="1"/>
    <xf numFmtId="0" fontId="25" fillId="0" borderId="0" xfId="0" applyFont="1" applyAlignment="1">
      <alignment vertical="center" wrapText="1"/>
    </xf>
    <xf numFmtId="0" fontId="0" fillId="0" borderId="0" xfId="0" applyProtection="1">
      <protection locked="0"/>
    </xf>
    <xf numFmtId="0" fontId="0" fillId="0" borderId="0" xfId="0" applyAlignment="1" applyProtection="1">
      <alignment horizontal="right"/>
      <protection locked="0"/>
    </xf>
    <xf numFmtId="0" fontId="0" fillId="0" borderId="1" xfId="0" applyBorder="1" applyProtection="1">
      <protection locked="0"/>
    </xf>
    <xf numFmtId="0" fontId="0" fillId="0" borderId="1" xfId="0" applyBorder="1" applyAlignment="1" applyProtection="1">
      <alignment horizontal="right"/>
      <protection locked="0"/>
    </xf>
    <xf numFmtId="0" fontId="0" fillId="0" borderId="10" xfId="0" applyBorder="1" applyProtection="1">
      <protection locked="0"/>
    </xf>
    <xf numFmtId="0" fontId="25" fillId="11" borderId="1" xfId="0" applyFont="1" applyFill="1" applyBorder="1" applyAlignment="1">
      <alignment horizontal="center" vertical="center" wrapText="1"/>
    </xf>
    <xf numFmtId="0" fontId="26" fillId="11" borderId="1" xfId="0" applyFont="1" applyFill="1" applyBorder="1" applyAlignment="1">
      <alignment horizontal="center" vertical="center" wrapText="1"/>
    </xf>
    <xf numFmtId="0" fontId="26" fillId="12" borderId="1" xfId="0" applyFont="1" applyFill="1" applyBorder="1" applyAlignment="1">
      <alignment horizontal="center" vertical="center" wrapText="1"/>
    </xf>
    <xf numFmtId="0" fontId="25" fillId="12" borderId="1" xfId="0" applyFont="1" applyFill="1" applyBorder="1" applyAlignment="1">
      <alignment horizontal="center" vertical="center" wrapText="1"/>
    </xf>
    <xf numFmtId="0" fontId="25" fillId="13" borderId="1" xfId="0" applyFont="1" applyFill="1" applyBorder="1" applyAlignment="1">
      <alignment horizontal="center" vertical="center" wrapText="1"/>
    </xf>
    <xf numFmtId="0" fontId="26" fillId="13" borderId="1" xfId="0" applyFont="1" applyFill="1" applyBorder="1" applyAlignment="1">
      <alignment horizontal="center" vertical="center" wrapText="1"/>
    </xf>
    <xf numFmtId="0" fontId="26" fillId="13" borderId="1" xfId="0" applyFont="1" applyFill="1" applyBorder="1" applyAlignment="1">
      <alignment horizontal="left" vertical="center" wrapText="1"/>
    </xf>
    <xf numFmtId="0" fontId="19" fillId="0" borderId="0" xfId="3" applyFont="1" applyAlignment="1">
      <alignment horizontal="left" wrapText="1"/>
    </xf>
    <xf numFmtId="0" fontId="12" fillId="0" borderId="0" xfId="3" applyFont="1" applyAlignment="1">
      <alignment horizontal="center"/>
    </xf>
    <xf numFmtId="0" fontId="17" fillId="0" borderId="0" xfId="3" applyFont="1" applyAlignment="1">
      <alignment horizontal="left"/>
    </xf>
    <xf numFmtId="0" fontId="18" fillId="0" borderId="0" xfId="3" applyFont="1" applyAlignment="1">
      <alignment horizontal="left"/>
    </xf>
    <xf numFmtId="0" fontId="0" fillId="0" borderId="9" xfId="0" applyBorder="1" applyAlignment="1">
      <alignment horizontal="center" vertical="top"/>
    </xf>
    <xf numFmtId="0" fontId="0" fillId="0" borderId="9" xfId="0" applyBorder="1" applyAlignment="1">
      <alignment vertical="top"/>
    </xf>
    <xf numFmtId="0" fontId="2" fillId="14" borderId="23" xfId="0" applyFont="1" applyFill="1" applyBorder="1" applyAlignment="1">
      <alignment horizontal="center" vertical="top"/>
    </xf>
    <xf numFmtId="0" fontId="0" fillId="0" borderId="23" xfId="0" applyBorder="1" applyAlignment="1">
      <alignment vertical="top"/>
    </xf>
    <xf numFmtId="0" fontId="2" fillId="0" borderId="9" xfId="0" applyFont="1" applyBorder="1" applyAlignment="1">
      <alignment vertical="top"/>
    </xf>
    <xf numFmtId="0" fontId="0" fillId="0" borderId="23" xfId="0" applyBorder="1"/>
    <xf numFmtId="0" fontId="0" fillId="0" borderId="9" xfId="0" applyBorder="1"/>
    <xf numFmtId="0" fontId="0" fillId="0" borderId="11" xfId="0" applyBorder="1" applyAlignment="1">
      <alignment vertical="top"/>
    </xf>
    <xf numFmtId="0" fontId="0" fillId="0" borderId="11" xfId="0" applyBorder="1"/>
    <xf numFmtId="0" fontId="0" fillId="0" borderId="24" xfId="0" applyBorder="1"/>
    <xf numFmtId="0" fontId="0" fillId="0" borderId="23" xfId="0" applyBorder="1" applyAlignment="1">
      <alignment vertical="center"/>
    </xf>
    <xf numFmtId="0" fontId="2" fillId="15" borderId="9" xfId="0" applyFont="1" applyFill="1" applyBorder="1" applyAlignment="1">
      <alignment horizontal="center" vertical="center"/>
    </xf>
    <xf numFmtId="0" fontId="0" fillId="0" borderId="13" xfId="0" applyBorder="1" applyAlignment="1">
      <alignment vertical="center"/>
    </xf>
    <xf numFmtId="0" fontId="0" fillId="0" borderId="25" xfId="0" applyBorder="1" applyAlignment="1">
      <alignment vertical="center"/>
    </xf>
    <xf numFmtId="0" fontId="0" fillId="0" borderId="24" xfId="0" applyBorder="1" applyAlignment="1">
      <alignment vertical="top"/>
    </xf>
    <xf numFmtId="0" fontId="0" fillId="0" borderId="9" xfId="0" applyBorder="1" applyAlignment="1">
      <alignment horizontal="center"/>
    </xf>
    <xf numFmtId="0" fontId="2" fillId="14" borderId="23" xfId="0" applyFont="1" applyFill="1" applyBorder="1" applyAlignment="1">
      <alignment horizontal="center"/>
    </xf>
    <xf numFmtId="0" fontId="2" fillId="14" borderId="9" xfId="0" applyFont="1" applyFill="1" applyBorder="1" applyAlignment="1">
      <alignment horizontal="center"/>
    </xf>
    <xf numFmtId="0" fontId="2" fillId="0" borderId="9" xfId="0" applyFont="1" applyBorder="1"/>
    <xf numFmtId="0" fontId="0" fillId="0" borderId="9" xfId="0" applyBorder="1" applyAlignment="1">
      <alignment horizontal="center" vertical="center"/>
    </xf>
    <xf numFmtId="0" fontId="2" fillId="15" borderId="9" xfId="0" applyFont="1" applyFill="1" applyBorder="1" applyAlignment="1">
      <alignment horizontal="center"/>
    </xf>
    <xf numFmtId="0" fontId="27" fillId="0" borderId="23" xfId="0" applyFont="1" applyBorder="1"/>
    <xf numFmtId="0" fontId="27" fillId="0" borderId="11" xfId="0" applyFont="1" applyBorder="1"/>
    <xf numFmtId="0" fontId="2" fillId="0" borderId="14" xfId="0" applyFont="1" applyBorder="1"/>
    <xf numFmtId="0" fontId="0" fillId="0" borderId="14" xfId="0" applyBorder="1"/>
    <xf numFmtId="0" fontId="2" fillId="15" borderId="14" xfId="0" applyFont="1" applyFill="1" applyBorder="1" applyAlignment="1">
      <alignment horizontal="center"/>
    </xf>
    <xf numFmtId="0" fontId="0" fillId="0" borderId="27" xfId="0" applyBorder="1"/>
    <xf numFmtId="0" fontId="27" fillId="0" borderId="9" xfId="0" applyFont="1" applyBorder="1"/>
    <xf numFmtId="0" fontId="28" fillId="0" borderId="23" xfId="0" applyFont="1" applyBorder="1" applyAlignment="1">
      <alignment vertical="top"/>
    </xf>
    <xf numFmtId="0" fontId="6" fillId="0" borderId="9" xfId="0" applyFont="1" applyBorder="1"/>
    <xf numFmtId="0" fontId="29" fillId="0" borderId="0" xfId="0" applyFont="1"/>
    <xf numFmtId="0" fontId="25" fillId="4" borderId="1"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4" borderId="1" xfId="0" applyFont="1" applyFill="1" applyBorder="1" applyAlignment="1">
      <alignment horizontal="left" vertical="center" wrapText="1"/>
    </xf>
    <xf numFmtId="0" fontId="25" fillId="16" borderId="1" xfId="0" applyFont="1" applyFill="1" applyBorder="1" applyAlignment="1">
      <alignment horizontal="center" vertical="center" wrapText="1"/>
    </xf>
    <xf numFmtId="0" fontId="26" fillId="16" borderId="1" xfId="0" applyFont="1" applyFill="1" applyBorder="1" applyAlignment="1">
      <alignment horizontal="center" vertical="center" wrapText="1"/>
    </xf>
    <xf numFmtId="0" fontId="26" fillId="16" borderId="1" xfId="0" applyFont="1" applyFill="1" applyBorder="1" applyAlignment="1">
      <alignment horizontal="left" vertical="center" wrapText="1"/>
    </xf>
    <xf numFmtId="0" fontId="26" fillId="0" borderId="0" xfId="0" applyFont="1" applyAlignment="1">
      <alignment horizontal="left" vertical="center" wrapText="1"/>
    </xf>
    <xf numFmtId="0" fontId="29" fillId="0" borderId="0" xfId="0" applyFont="1" applyAlignment="1">
      <alignment wrapText="1"/>
    </xf>
    <xf numFmtId="0" fontId="4" fillId="0" borderId="1" xfId="0" applyFont="1" applyBorder="1" applyAlignment="1">
      <alignment vertical="center" wrapText="1"/>
    </xf>
    <xf numFmtId="0" fontId="0" fillId="11" borderId="1" xfId="0" applyFill="1" applyBorder="1" applyAlignment="1">
      <alignment horizontal="center" vertical="center" wrapText="1"/>
    </xf>
    <xf numFmtId="0" fontId="7" fillId="0" borderId="1" xfId="2" applyBorder="1" applyAlignment="1">
      <alignment horizontal="center" vertical="center" wrapText="1"/>
    </xf>
    <xf numFmtId="0" fontId="24" fillId="0" borderId="0" xfId="0" applyFont="1" applyAlignment="1">
      <alignment horizontal="left"/>
    </xf>
    <xf numFmtId="0" fontId="3" fillId="0" borderId="0" xfId="0" applyFont="1" applyAlignment="1">
      <alignment horizontal="left" vertical="center" wrapText="1"/>
    </xf>
    <xf numFmtId="0" fontId="3" fillId="0" borderId="1" xfId="0" applyFont="1" applyBorder="1" applyAlignment="1">
      <alignment wrapText="1"/>
    </xf>
    <xf numFmtId="0" fontId="2" fillId="17" borderId="0" xfId="0" applyFont="1" applyFill="1"/>
    <xf numFmtId="0" fontId="2" fillId="0" borderId="0" xfId="0" applyFont="1" applyAlignment="1">
      <alignment horizontal="center" vertical="center" wrapText="1"/>
    </xf>
    <xf numFmtId="0" fontId="0" fillId="0" borderId="0" xfId="0" applyAlignment="1">
      <alignment vertical="center" wrapText="1"/>
    </xf>
    <xf numFmtId="0" fontId="10" fillId="0" borderId="1" xfId="0" applyFont="1" applyBorder="1"/>
    <xf numFmtId="0" fontId="19" fillId="0" borderId="0" xfId="3" applyFont="1"/>
    <xf numFmtId="14" fontId="16" fillId="0" borderId="0" xfId="3" applyNumberFormat="1" applyFont="1" applyAlignment="1">
      <alignment vertical="center"/>
    </xf>
    <xf numFmtId="14" fontId="15" fillId="0" borderId="0" xfId="3" applyNumberFormat="1" applyFont="1" applyAlignment="1">
      <alignment vertical="center" wrapText="1"/>
    </xf>
    <xf numFmtId="0" fontId="2" fillId="0" borderId="0" xfId="0" applyFont="1" applyAlignment="1">
      <alignment horizontal="center" vertical="center"/>
    </xf>
    <xf numFmtId="0" fontId="0" fillId="0" borderId="0" xfId="0" applyAlignment="1">
      <alignment vertical="center"/>
    </xf>
    <xf numFmtId="15" fontId="0" fillId="0" borderId="0" xfId="0" applyNumberFormat="1" applyAlignment="1">
      <alignment vertical="center"/>
    </xf>
    <xf numFmtId="0" fontId="7" fillId="0" borderId="0" xfId="2" applyAlignment="1">
      <alignment vertical="center"/>
    </xf>
    <xf numFmtId="0" fontId="25" fillId="0" borderId="8" xfId="0" applyFont="1" applyBorder="1" applyAlignment="1">
      <alignment horizontal="center" vertical="center" wrapText="1"/>
    </xf>
    <xf numFmtId="0" fontId="25" fillId="0" borderId="1" xfId="0" applyFont="1" applyBorder="1" applyAlignment="1">
      <alignment horizontal="center" vertical="center" wrapText="1"/>
    </xf>
    <xf numFmtId="0" fontId="25" fillId="18" borderId="1" xfId="0" applyFont="1" applyFill="1" applyBorder="1" applyAlignment="1">
      <alignment horizontal="center" vertical="center" wrapText="1"/>
    </xf>
    <xf numFmtId="0" fontId="26" fillId="18" borderId="1" xfId="0" applyFont="1" applyFill="1" applyBorder="1" applyAlignment="1">
      <alignment horizontal="center" vertical="center" wrapText="1"/>
    </xf>
    <xf numFmtId="0" fontId="2" fillId="18" borderId="1" xfId="0" applyFont="1" applyFill="1" applyBorder="1" applyAlignment="1" applyProtection="1">
      <alignment horizontal="center" vertical="center"/>
      <protection locked="0"/>
    </xf>
    <xf numFmtId="0" fontId="2" fillId="11" borderId="0" xfId="0" applyFont="1" applyFill="1"/>
    <xf numFmtId="0" fontId="4" fillId="11" borderId="0" xfId="0" applyFont="1" applyFill="1" applyAlignment="1">
      <alignment horizontal="center" vertical="center" wrapText="1"/>
    </xf>
    <xf numFmtId="0" fontId="4" fillId="11" borderId="14" xfId="0" applyFont="1" applyFill="1" applyBorder="1" applyAlignment="1">
      <alignment vertical="center"/>
    </xf>
    <xf numFmtId="0" fontId="4" fillId="11" borderId="9" xfId="0" applyFont="1" applyFill="1" applyBorder="1" applyAlignment="1">
      <alignment vertical="center"/>
    </xf>
    <xf numFmtId="0" fontId="4" fillId="11" borderId="9" xfId="0" applyFont="1" applyFill="1" applyBorder="1" applyAlignment="1">
      <alignment horizontal="center" vertical="center" wrapText="1"/>
    </xf>
    <xf numFmtId="0" fontId="4" fillId="11" borderId="3" xfId="0" applyFont="1" applyFill="1" applyBorder="1" applyAlignment="1">
      <alignment vertical="center"/>
    </xf>
    <xf numFmtId="0" fontId="4" fillId="11" borderId="12" xfId="0" applyFont="1" applyFill="1" applyBorder="1" applyAlignment="1">
      <alignment vertical="center"/>
    </xf>
    <xf numFmtId="0" fontId="4" fillId="11" borderId="2" xfId="0" applyFont="1" applyFill="1" applyBorder="1" applyAlignment="1">
      <alignment vertical="center"/>
    </xf>
    <xf numFmtId="0" fontId="4" fillId="11" borderId="9" xfId="0" applyFont="1" applyFill="1" applyBorder="1" applyAlignment="1">
      <alignment vertical="center" wrapText="1"/>
    </xf>
    <xf numFmtId="0" fontId="4" fillId="11" borderId="3" xfId="0" applyFont="1" applyFill="1" applyBorder="1" applyAlignment="1">
      <alignment vertical="center" wrapText="1"/>
    </xf>
    <xf numFmtId="0" fontId="4" fillId="11" borderId="12" xfId="0" applyFont="1" applyFill="1" applyBorder="1" applyAlignment="1">
      <alignment horizontal="left" vertical="center" wrapText="1"/>
    </xf>
    <xf numFmtId="0" fontId="4" fillId="11" borderId="12" xfId="0" applyFont="1" applyFill="1" applyBorder="1" applyAlignment="1">
      <alignment vertical="center" wrapText="1"/>
    </xf>
    <xf numFmtId="0" fontId="0" fillId="0" borderId="9" xfId="0" applyBorder="1" applyAlignment="1">
      <alignment vertical="top" wrapText="1"/>
    </xf>
    <xf numFmtId="0" fontId="6" fillId="5" borderId="9" xfId="0" applyFont="1" applyFill="1" applyBorder="1" applyAlignment="1">
      <alignment vertical="top" wrapText="1"/>
    </xf>
    <xf numFmtId="0" fontId="25" fillId="18" borderId="12" xfId="0" applyFont="1" applyFill="1" applyBorder="1" applyAlignment="1">
      <alignment horizontal="center" vertical="center" wrapText="1"/>
    </xf>
    <xf numFmtId="0" fontId="0" fillId="0" borderId="0" xfId="0" applyAlignment="1">
      <alignment wrapText="1"/>
    </xf>
    <xf numFmtId="0" fontId="2" fillId="14" borderId="9" xfId="0" applyFont="1" applyFill="1" applyBorder="1"/>
    <xf numFmtId="0" fontId="2" fillId="15" borderId="9" xfId="0" applyFont="1" applyFill="1" applyBorder="1"/>
    <xf numFmtId="0" fontId="2" fillId="14" borderId="14" xfId="0" applyFont="1" applyFill="1" applyBorder="1"/>
    <xf numFmtId="0" fontId="2" fillId="15" borderId="14" xfId="0" applyFont="1" applyFill="1" applyBorder="1"/>
    <xf numFmtId="0" fontId="2" fillId="14" borderId="13" xfId="0" applyFont="1" applyFill="1" applyBorder="1"/>
    <xf numFmtId="0" fontId="2" fillId="15" borderId="13" xfId="0" applyFont="1" applyFill="1" applyBorder="1"/>
    <xf numFmtId="0" fontId="2" fillId="15" borderId="25" xfId="0" applyFont="1" applyFill="1" applyBorder="1" applyAlignment="1">
      <alignment horizontal="center" vertical="center"/>
    </xf>
    <xf numFmtId="0" fontId="0" fillId="0" borderId="25" xfId="0" applyBorder="1"/>
    <xf numFmtId="0" fontId="35" fillId="0" borderId="9" xfId="0" applyFont="1" applyBorder="1"/>
    <xf numFmtId="0" fontId="36" fillId="0" borderId="9" xfId="0" applyFont="1" applyBorder="1"/>
    <xf numFmtId="0" fontId="0" fillId="0" borderId="13" xfId="0" applyBorder="1"/>
    <xf numFmtId="0" fontId="0" fillId="0" borderId="30" xfId="0" applyBorder="1"/>
    <xf numFmtId="0" fontId="0" fillId="0" borderId="23" xfId="0" applyBorder="1" applyAlignment="1">
      <alignment horizontal="center" vertical="center"/>
    </xf>
    <xf numFmtId="0" fontId="0" fillId="0" borderId="23" xfId="0" applyBorder="1" applyAlignment="1">
      <alignment horizontal="left" vertical="center"/>
    </xf>
    <xf numFmtId="0" fontId="0" fillId="0" borderId="27" xfId="0" applyBorder="1" applyAlignment="1">
      <alignment horizontal="left" vertical="center"/>
    </xf>
    <xf numFmtId="0" fontId="2" fillId="14" borderId="14" xfId="0" applyFont="1" applyFill="1" applyBorder="1" applyAlignment="1">
      <alignment horizontal="center"/>
    </xf>
    <xf numFmtId="0" fontId="2" fillId="15" borderId="31" xfId="0" applyFont="1" applyFill="1" applyBorder="1" applyAlignment="1">
      <alignment horizontal="center" vertical="center"/>
    </xf>
    <xf numFmtId="0" fontId="35" fillId="0" borderId="14" xfId="0" applyFont="1" applyBorder="1"/>
    <xf numFmtId="0" fontId="0" fillId="0" borderId="26" xfId="0" applyBorder="1"/>
    <xf numFmtId="0" fontId="0" fillId="0" borderId="9" xfId="0" applyBorder="1" applyAlignment="1">
      <alignment horizontal="left" vertical="center"/>
    </xf>
    <xf numFmtId="0" fontId="0" fillId="0" borderId="13" xfId="0" applyBorder="1" applyAlignment="1">
      <alignment horizontal="left" vertical="center"/>
    </xf>
    <xf numFmtId="0" fontId="2" fillId="14" borderId="13" xfId="0" applyFont="1" applyFill="1" applyBorder="1" applyAlignment="1">
      <alignment horizontal="center"/>
    </xf>
    <xf numFmtId="0" fontId="2" fillId="15" borderId="13" xfId="0" applyFont="1" applyFill="1" applyBorder="1" applyAlignment="1">
      <alignment horizontal="center" vertical="center"/>
    </xf>
    <xf numFmtId="0" fontId="35" fillId="0" borderId="13" xfId="0" applyFont="1" applyBorder="1"/>
    <xf numFmtId="0" fontId="2" fillId="0" borderId="13" xfId="0" applyFont="1" applyBorder="1"/>
    <xf numFmtId="0" fontId="4" fillId="11" borderId="0" xfId="0" applyFont="1" applyFill="1" applyAlignment="1">
      <alignment vertical="center" wrapText="1"/>
    </xf>
    <xf numFmtId="0" fontId="2" fillId="15" borderId="25" xfId="0" applyFont="1" applyFill="1" applyBorder="1" applyAlignment="1">
      <alignment horizontal="center"/>
    </xf>
    <xf numFmtId="0" fontId="0" fillId="0" borderId="23" xfId="0" applyBorder="1" applyAlignment="1">
      <alignment horizontal="center"/>
    </xf>
    <xf numFmtId="0" fontId="24" fillId="0" borderId="9" xfId="0" applyFont="1" applyBorder="1"/>
    <xf numFmtId="0" fontId="37" fillId="0" borderId="11" xfId="0" applyFont="1" applyBorder="1"/>
    <xf numFmtId="0" fontId="30" fillId="0" borderId="9" xfId="0" applyFont="1" applyBorder="1"/>
    <xf numFmtId="0" fontId="6" fillId="0" borderId="11" xfId="0" applyFont="1" applyBorder="1"/>
    <xf numFmtId="0" fontId="28" fillId="0" borderId="9" xfId="0" applyFont="1" applyBorder="1"/>
    <xf numFmtId="0" fontId="32" fillId="0" borderId="9" xfId="0" applyFont="1" applyBorder="1"/>
    <xf numFmtId="0" fontId="32" fillId="0" borderId="23" xfId="0" applyFont="1" applyBorder="1"/>
    <xf numFmtId="0" fontId="6" fillId="0" borderId="23" xfId="0" applyFont="1" applyBorder="1"/>
    <xf numFmtId="0" fontId="6" fillId="3" borderId="8" xfId="0" applyFont="1" applyFill="1" applyBorder="1" applyAlignment="1">
      <alignment horizontal="left" vertical="center"/>
    </xf>
    <xf numFmtId="0" fontId="27" fillId="0" borderId="11" xfId="0" applyFont="1" applyBorder="1" applyAlignment="1">
      <alignment horizontal="left"/>
    </xf>
    <xf numFmtId="0" fontId="27" fillId="0" borderId="13" xfId="0" applyFont="1" applyBorder="1"/>
    <xf numFmtId="0" fontId="30" fillId="3" borderId="8" xfId="0" applyFont="1" applyFill="1" applyBorder="1" applyAlignment="1">
      <alignment horizontal="left" vertical="center" wrapText="1"/>
    </xf>
    <xf numFmtId="0" fontId="6" fillId="0" borderId="28" xfId="0" applyFont="1" applyBorder="1" applyAlignment="1">
      <alignment horizontal="left" vertical="center" wrapText="1"/>
    </xf>
    <xf numFmtId="0" fontId="28" fillId="0" borderId="9" xfId="0" applyFont="1" applyBorder="1" applyAlignment="1">
      <alignment horizontal="left" vertical="top" wrapText="1"/>
    </xf>
    <xf numFmtId="0" fontId="27" fillId="0" borderId="9" xfId="0" applyFont="1" applyBorder="1" applyAlignment="1">
      <alignment horizontal="left"/>
    </xf>
    <xf numFmtId="0" fontId="6" fillId="0" borderId="9" xfId="0" applyFont="1" applyBorder="1" applyAlignment="1">
      <alignment horizontal="left" vertical="top" wrapText="1"/>
    </xf>
    <xf numFmtId="0" fontId="0" fillId="0" borderId="24" xfId="0" applyBorder="1" applyAlignment="1">
      <alignment horizontal="center" vertical="center"/>
    </xf>
    <xf numFmtId="0" fontId="30" fillId="3" borderId="6" xfId="0" applyFont="1" applyFill="1" applyBorder="1" applyAlignment="1">
      <alignment horizontal="left" vertical="center" wrapText="1"/>
    </xf>
    <xf numFmtId="0" fontId="6" fillId="0" borderId="5" xfId="0" applyFont="1" applyBorder="1" applyAlignment="1">
      <alignment horizontal="left" vertical="center" wrapText="1"/>
    </xf>
    <xf numFmtId="0" fontId="0" fillId="0" borderId="11" xfId="0" applyBorder="1" applyAlignment="1">
      <alignment horizontal="center" vertical="center"/>
    </xf>
    <xf numFmtId="0" fontId="0" fillId="0" borderId="26" xfId="0" applyBorder="1" applyAlignment="1">
      <alignment horizontal="center" vertical="center"/>
    </xf>
    <xf numFmtId="0" fontId="0" fillId="19" borderId="1" xfId="0" applyFill="1" applyBorder="1"/>
    <xf numFmtId="0" fontId="27" fillId="0" borderId="13" xfId="0" applyFont="1" applyBorder="1" applyAlignment="1">
      <alignment horizontal="left"/>
    </xf>
    <xf numFmtId="0" fontId="0" fillId="19" borderId="10" xfId="0" applyFill="1" applyBorder="1"/>
    <xf numFmtId="0" fontId="27" fillId="0" borderId="0" xfId="0" applyFont="1"/>
    <xf numFmtId="0" fontId="2" fillId="19" borderId="9" xfId="0" applyFont="1" applyFill="1" applyBorder="1"/>
    <xf numFmtId="0" fontId="0" fillId="19" borderId="9" xfId="0" applyFill="1" applyBorder="1"/>
    <xf numFmtId="0" fontId="27" fillId="19" borderId="10" xfId="0" applyFont="1" applyFill="1" applyBorder="1"/>
    <xf numFmtId="0" fontId="0" fillId="19" borderId="23" xfId="0" applyFill="1" applyBorder="1"/>
    <xf numFmtId="0" fontId="4" fillId="19" borderId="9" xfId="0" applyFont="1" applyFill="1" applyBorder="1"/>
    <xf numFmtId="0" fontId="33" fillId="19" borderId="9" xfId="0" applyFont="1" applyFill="1" applyBorder="1"/>
    <xf numFmtId="0" fontId="23" fillId="19" borderId="10" xfId="0" applyFont="1" applyFill="1" applyBorder="1"/>
    <xf numFmtId="0" fontId="23" fillId="19" borderId="9" xfId="0" applyFont="1" applyFill="1" applyBorder="1" applyAlignment="1">
      <alignment horizontal="left"/>
    </xf>
    <xf numFmtId="0" fontId="33" fillId="19" borderId="23" xfId="0" applyFont="1" applyFill="1" applyBorder="1"/>
    <xf numFmtId="0" fontId="2" fillId="19" borderId="7" xfId="0" applyFont="1" applyFill="1" applyBorder="1"/>
    <xf numFmtId="0" fontId="33" fillId="19" borderId="13" xfId="0" applyFont="1" applyFill="1" applyBorder="1"/>
    <xf numFmtId="0" fontId="2" fillId="19" borderId="1" xfId="0" applyFont="1" applyFill="1" applyBorder="1"/>
    <xf numFmtId="0" fontId="0" fillId="19" borderId="14" xfId="0" applyFill="1" applyBorder="1"/>
    <xf numFmtId="0" fontId="27" fillId="19" borderId="2" xfId="0" applyFont="1" applyFill="1" applyBorder="1"/>
    <xf numFmtId="0" fontId="0" fillId="19" borderId="27" xfId="0" applyFill="1" applyBorder="1"/>
    <xf numFmtId="0" fontId="2" fillId="19" borderId="4" xfId="0" applyFont="1" applyFill="1" applyBorder="1"/>
    <xf numFmtId="0" fontId="6" fillId="5" borderId="9" xfId="0" applyFont="1" applyFill="1" applyBorder="1"/>
    <xf numFmtId="0" fontId="6" fillId="5" borderId="9" xfId="0" applyFont="1" applyFill="1" applyBorder="1" applyAlignment="1">
      <alignment vertical="center" wrapText="1"/>
    </xf>
    <xf numFmtId="0" fontId="6" fillId="5" borderId="9" xfId="0" applyFont="1" applyFill="1" applyBorder="1" applyAlignment="1">
      <alignment wrapText="1"/>
    </xf>
    <xf numFmtId="0" fontId="6" fillId="3" borderId="3" xfId="0" applyFont="1" applyFill="1" applyBorder="1" applyAlignment="1">
      <alignment horizontal="left" vertical="center"/>
    </xf>
    <xf numFmtId="0" fontId="0" fillId="19" borderId="2" xfId="0" applyFill="1" applyBorder="1"/>
    <xf numFmtId="0" fontId="2" fillId="19" borderId="29" xfId="0" applyFont="1" applyFill="1" applyBorder="1"/>
    <xf numFmtId="0" fontId="32" fillId="0" borderId="27" xfId="0" applyFont="1" applyBorder="1"/>
    <xf numFmtId="0" fontId="27" fillId="0" borderId="14" xfId="0" applyFont="1" applyBorder="1"/>
    <xf numFmtId="0" fontId="6" fillId="3" borderId="9" xfId="0" applyFont="1" applyFill="1" applyBorder="1" applyAlignment="1">
      <alignment horizontal="left" vertical="center"/>
    </xf>
    <xf numFmtId="0" fontId="6" fillId="5" borderId="13" xfId="0" applyFont="1" applyFill="1" applyBorder="1" applyAlignment="1">
      <alignment wrapText="1"/>
    </xf>
    <xf numFmtId="0" fontId="34" fillId="5" borderId="9" xfId="0" applyFont="1" applyFill="1" applyBorder="1"/>
    <xf numFmtId="0" fontId="27" fillId="19" borderId="9" xfId="0" applyFont="1" applyFill="1" applyBorder="1"/>
    <xf numFmtId="0" fontId="27" fillId="19" borderId="9" xfId="0" applyFont="1" applyFill="1" applyBorder="1" applyAlignment="1">
      <alignment horizontal="left"/>
    </xf>
    <xf numFmtId="0" fontId="4" fillId="19" borderId="12" xfId="0" applyFont="1" applyFill="1" applyBorder="1"/>
    <xf numFmtId="0" fontId="33" fillId="5" borderId="9" xfId="0" applyFont="1" applyFill="1" applyBorder="1"/>
    <xf numFmtId="0" fontId="33" fillId="0" borderId="14" xfId="0" applyFont="1" applyBorder="1"/>
    <xf numFmtId="0" fontId="23" fillId="19" borderId="9" xfId="0" applyFont="1" applyFill="1" applyBorder="1"/>
    <xf numFmtId="0" fontId="0" fillId="0" borderId="32" xfId="0" applyBorder="1"/>
    <xf numFmtId="0" fontId="6" fillId="5" borderId="14" xfId="0" applyFont="1" applyFill="1" applyBorder="1"/>
    <xf numFmtId="0" fontId="23" fillId="19" borderId="23" xfId="0" applyFont="1" applyFill="1" applyBorder="1"/>
    <xf numFmtId="0" fontId="33" fillId="19" borderId="14" xfId="0" applyFont="1" applyFill="1" applyBorder="1"/>
    <xf numFmtId="0" fontId="33" fillId="19" borderId="27" xfId="0" applyFont="1" applyFill="1" applyBorder="1"/>
    <xf numFmtId="0" fontId="6" fillId="0" borderId="9" xfId="0" applyFont="1" applyBorder="1" applyAlignment="1">
      <alignment vertical="top" wrapText="1"/>
    </xf>
    <xf numFmtId="0" fontId="27" fillId="19" borderId="23" xfId="0" applyFont="1" applyFill="1" applyBorder="1"/>
    <xf numFmtId="0" fontId="34" fillId="0" borderId="9" xfId="0" applyFont="1" applyBorder="1"/>
    <xf numFmtId="0" fontId="6" fillId="5" borderId="11" xfId="0" applyFont="1" applyFill="1" applyBorder="1" applyAlignment="1">
      <alignment vertical="top" wrapText="1"/>
    </xf>
    <xf numFmtId="0" fontId="2" fillId="14" borderId="11" xfId="0" applyFont="1" applyFill="1" applyBorder="1" applyAlignment="1">
      <alignment horizontal="center"/>
    </xf>
    <xf numFmtId="0" fontId="6" fillId="3" borderId="23" xfId="0"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28" fillId="0" borderId="6" xfId="0" applyFont="1" applyBorder="1" applyAlignment="1">
      <alignment vertical="top" wrapText="1"/>
    </xf>
    <xf numFmtId="0" fontId="28" fillId="0" borderId="9" xfId="0" applyFont="1" applyBorder="1" applyAlignment="1">
      <alignment vertical="top" wrapText="1"/>
    </xf>
    <xf numFmtId="0" fontId="6" fillId="5" borderId="9" xfId="0" applyFont="1" applyFill="1" applyBorder="1" applyAlignment="1">
      <alignment vertical="center"/>
    </xf>
    <xf numFmtId="0" fontId="6" fillId="5" borderId="23" xfId="0" applyFont="1" applyFill="1" applyBorder="1" applyAlignment="1">
      <alignment vertical="center" wrapText="1"/>
    </xf>
    <xf numFmtId="0" fontId="6" fillId="5" borderId="9" xfId="0" applyFont="1" applyFill="1" applyBorder="1" applyAlignment="1">
      <alignment vertical="top"/>
    </xf>
    <xf numFmtId="0" fontId="6" fillId="5" borderId="23" xfId="0" applyFont="1" applyFill="1" applyBorder="1" applyAlignment="1">
      <alignment vertical="top" wrapText="1"/>
    </xf>
    <xf numFmtId="0" fontId="6" fillId="0" borderId="0" xfId="0" applyFont="1"/>
    <xf numFmtId="0" fontId="6" fillId="0" borderId="6" xfId="0" applyFont="1" applyBorder="1" applyAlignment="1">
      <alignment vertical="top" wrapText="1"/>
    </xf>
    <xf numFmtId="0" fontId="28" fillId="0" borderId="6" xfId="0" applyFont="1" applyBorder="1" applyAlignment="1">
      <alignment vertical="center" wrapText="1"/>
    </xf>
    <xf numFmtId="0" fontId="28" fillId="0" borderId="25" xfId="0" applyFont="1" applyBorder="1" applyAlignment="1">
      <alignment vertical="top"/>
    </xf>
    <xf numFmtId="0" fontId="6" fillId="5" borderId="23" xfId="0" applyFont="1" applyFill="1" applyBorder="1"/>
    <xf numFmtId="0" fontId="38" fillId="0" borderId="0" xfId="0" applyFont="1"/>
    <xf numFmtId="0" fontId="0" fillId="0" borderId="0" xfId="0" applyAlignment="1">
      <alignment horizontal="center"/>
    </xf>
    <xf numFmtId="0" fontId="2" fillId="20" borderId="28" xfId="0" applyFont="1" applyFill="1" applyBorder="1" applyAlignment="1">
      <alignment horizontal="center"/>
    </xf>
    <xf numFmtId="0" fontId="2" fillId="20" borderId="10" xfId="0" applyFont="1" applyFill="1" applyBorder="1"/>
    <xf numFmtId="0" fontId="2" fillId="20" borderId="28" xfId="0" applyFont="1" applyFill="1" applyBorder="1"/>
    <xf numFmtId="0" fontId="2" fillId="20" borderId="8" xfId="0" applyFont="1" applyFill="1" applyBorder="1" applyAlignment="1">
      <alignment horizontal="center" wrapText="1"/>
    </xf>
    <xf numFmtId="0" fontId="2" fillId="21" borderId="12" xfId="0" applyFont="1" applyFill="1" applyBorder="1"/>
    <xf numFmtId="0" fontId="2" fillId="21" borderId="12" xfId="0" applyFont="1" applyFill="1" applyBorder="1" applyAlignment="1">
      <alignment wrapText="1"/>
    </xf>
    <xf numFmtId="0" fontId="2" fillId="21" borderId="12" xfId="0" applyFont="1" applyFill="1" applyBorder="1" applyAlignment="1">
      <alignment horizontal="center" wrapText="1"/>
    </xf>
    <xf numFmtId="0" fontId="2" fillId="21" borderId="12" xfId="0" applyFont="1" applyFill="1" applyBorder="1" applyAlignment="1">
      <alignment horizontal="left"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left"/>
    </xf>
    <xf numFmtId="0" fontId="0" fillId="21" borderId="1" xfId="0" applyFill="1" applyBorder="1"/>
    <xf numFmtId="0" fontId="0" fillId="21" borderId="1" xfId="0" applyFill="1" applyBorder="1" applyAlignment="1">
      <alignment horizontal="center"/>
    </xf>
    <xf numFmtId="0" fontId="0" fillId="0" borderId="0" xfId="0" applyAlignment="1">
      <alignment horizontal="right"/>
    </xf>
    <xf numFmtId="165" fontId="0" fillId="0" borderId="1" xfId="0" applyNumberFormat="1" applyBorder="1" applyAlignment="1">
      <alignment horizontal="center"/>
    </xf>
    <xf numFmtId="0" fontId="2" fillId="21" borderId="1" xfId="0" applyFont="1" applyFill="1" applyBorder="1" applyAlignment="1">
      <alignment horizontal="left" wrapText="1"/>
    </xf>
    <xf numFmtId="0" fontId="0" fillId="0" borderId="1" xfId="0" applyBorder="1" applyAlignment="1">
      <alignment horizontal="left" vertical="center" indent="1"/>
    </xf>
    <xf numFmtId="165" fontId="0" fillId="0" borderId="1" xfId="0" quotePrefix="1" applyNumberFormat="1" applyBorder="1" applyAlignment="1">
      <alignment horizontal="center"/>
    </xf>
    <xf numFmtId="0" fontId="0" fillId="0" borderId="0" xfId="0" applyAlignment="1">
      <alignment horizontal="left" vertical="center" indent="1"/>
    </xf>
    <xf numFmtId="0" fontId="10" fillId="0" borderId="1" xfId="0" applyFont="1" applyBorder="1" applyAlignment="1">
      <alignment horizontal="left"/>
    </xf>
    <xf numFmtId="0" fontId="12" fillId="0" borderId="0" xfId="3" applyFont="1" applyAlignment="1">
      <alignment horizontal="center"/>
    </xf>
    <xf numFmtId="0" fontId="17" fillId="0" borderId="0" xfId="3" applyFont="1" applyAlignment="1">
      <alignment horizontal="left"/>
    </xf>
    <xf numFmtId="0" fontId="18" fillId="0" borderId="0" xfId="3" applyFont="1" applyAlignment="1">
      <alignment horizontal="left"/>
    </xf>
    <xf numFmtId="0" fontId="18" fillId="0" borderId="0" xfId="3" applyFont="1" applyAlignment="1">
      <alignment horizontal="left" wrapText="1"/>
    </xf>
    <xf numFmtId="0" fontId="22" fillId="0" borderId="0" xfId="3" applyFont="1" applyAlignment="1">
      <alignment horizontal="left"/>
    </xf>
    <xf numFmtId="0" fontId="19" fillId="0" borderId="0" xfId="3" applyFont="1" applyAlignment="1">
      <alignment horizontal="left" wrapText="1"/>
    </xf>
    <xf numFmtId="0" fontId="24" fillId="0" borderId="10" xfId="0" applyFont="1" applyBorder="1" applyAlignment="1">
      <alignment horizontal="left"/>
    </xf>
    <xf numFmtId="0" fontId="24" fillId="0" borderId="8" xfId="0" applyFont="1" applyBorder="1" applyAlignment="1">
      <alignment horizontal="left"/>
    </xf>
    <xf numFmtId="0" fontId="3" fillId="0" borderId="10" xfId="0" applyFont="1" applyBorder="1" applyAlignment="1">
      <alignment horizontal="left" vertical="center" wrapText="1"/>
    </xf>
    <xf numFmtId="0" fontId="3" fillId="0" borderId="8" xfId="0" applyFont="1" applyBorder="1" applyAlignment="1">
      <alignment horizontal="left" vertical="center" wrapText="1"/>
    </xf>
    <xf numFmtId="0" fontId="3" fillId="0" borderId="1" xfId="0" applyFont="1" applyBorder="1" applyAlignment="1">
      <alignment horizontal="left" vertical="center" wrapText="1"/>
    </xf>
    <xf numFmtId="0" fontId="25" fillId="18" borderId="4" xfId="0" applyFont="1" applyFill="1" applyBorder="1" applyAlignment="1">
      <alignment horizontal="center" vertical="center" wrapText="1"/>
    </xf>
    <xf numFmtId="0" fontId="25" fillId="18" borderId="5" xfId="0" applyFont="1" applyFill="1" applyBorder="1" applyAlignment="1">
      <alignment horizontal="center" vertical="center" wrapText="1"/>
    </xf>
    <xf numFmtId="0" fontId="2" fillId="20" borderId="10" xfId="0" applyFont="1" applyFill="1" applyBorder="1" applyAlignment="1">
      <alignment horizontal="center"/>
    </xf>
    <xf numFmtId="0" fontId="2" fillId="20" borderId="28" xfId="0" applyFont="1" applyFill="1" applyBorder="1" applyAlignment="1">
      <alignment horizontal="center"/>
    </xf>
    <xf numFmtId="0" fontId="2" fillId="20" borderId="8" xfId="0" applyFont="1" applyFill="1" applyBorder="1" applyAlignment="1">
      <alignment horizontal="center"/>
    </xf>
    <xf numFmtId="0" fontId="2" fillId="21" borderId="10" xfId="0" applyFont="1" applyFill="1" applyBorder="1" applyAlignment="1">
      <alignment horizontal="center"/>
    </xf>
    <xf numFmtId="0" fontId="2" fillId="21" borderId="28" xfId="0" applyFont="1" applyFill="1" applyBorder="1" applyAlignment="1">
      <alignment horizontal="center"/>
    </xf>
    <xf numFmtId="0" fontId="2" fillId="21" borderId="8" xfId="0" applyFont="1" applyFill="1" applyBorder="1" applyAlignment="1">
      <alignment horizontal="center"/>
    </xf>
    <xf numFmtId="0" fontId="25" fillId="12"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5" fillId="16" borderId="1" xfId="0" applyFont="1" applyFill="1" applyBorder="1" applyAlignment="1">
      <alignment horizontal="center" vertical="center" wrapText="1"/>
    </xf>
    <xf numFmtId="0" fontId="25" fillId="11" borderId="10"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13" borderId="10" xfId="0" applyFont="1" applyFill="1" applyBorder="1" applyAlignment="1">
      <alignment horizontal="center" vertical="center" wrapText="1"/>
    </xf>
    <xf numFmtId="0" fontId="25" fillId="13" borderId="28" xfId="0" applyFont="1" applyFill="1" applyBorder="1" applyAlignment="1">
      <alignment horizontal="center" vertical="center" wrapText="1"/>
    </xf>
    <xf numFmtId="0" fontId="25" fillId="13" borderId="8"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5" fillId="13" borderId="1" xfId="0" applyFont="1" applyFill="1" applyBorder="1" applyAlignment="1">
      <alignment horizontal="center" vertical="center" wrapText="1"/>
    </xf>
    <xf numFmtId="0" fontId="25" fillId="18" borderId="10" xfId="0" applyFont="1" applyFill="1" applyBorder="1" applyAlignment="1">
      <alignment horizontal="center" vertical="center" wrapText="1"/>
    </xf>
    <xf numFmtId="0" fontId="25" fillId="18" borderId="28" xfId="0" applyFont="1" applyFill="1" applyBorder="1" applyAlignment="1">
      <alignment horizontal="center" vertical="center" wrapText="1"/>
    </xf>
    <xf numFmtId="0" fontId="25" fillId="18" borderId="8" xfId="0" applyFont="1" applyFill="1" applyBorder="1" applyAlignment="1">
      <alignment horizontal="center" vertical="center" wrapText="1"/>
    </xf>
    <xf numFmtId="0" fontId="0" fillId="0" borderId="0" xfId="0" applyAlignment="1">
      <alignment horizontal="center" vertical="center"/>
    </xf>
    <xf numFmtId="0" fontId="8" fillId="7" borderId="1" xfId="0" applyFont="1" applyFill="1" applyBorder="1" applyAlignment="1">
      <alignment horizontal="center" vertical="top" wrapText="1"/>
    </xf>
    <xf numFmtId="0" fontId="8" fillId="8" borderId="1" xfId="0" applyFont="1" applyFill="1" applyBorder="1" applyAlignment="1">
      <alignment horizontal="center" vertical="top" wrapText="1"/>
    </xf>
  </cellXfs>
  <cellStyles count="6">
    <cellStyle name="Good 2" xfId="1" xr:uid="{3998F4E4-C79C-4D5F-A515-CA7BF0BEFB78}"/>
    <cellStyle name="Hyperlink" xfId="2" builtinId="8"/>
    <cellStyle name="Normal" xfId="0" builtinId="0"/>
    <cellStyle name="Normal 2" xfId="3" xr:uid="{F4F19877-F4EB-49B3-B29A-572B55897675}"/>
    <cellStyle name="Normal 3" xfId="4" xr:uid="{2F441087-CA9B-4A83-80AD-8B7E096D5975}"/>
    <cellStyle name="Normal 4" xfId="5" xr:uid="{6FB53C36-2620-4898-85CF-4E6C178FAA08}"/>
  </cellStyles>
  <dxfs count="4">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s>
  <tableStyles count="0" defaultTableStyle="TableStyleMedium2" defaultPivotStyle="PivotStyleLight16"/>
  <colors>
    <mruColors>
      <color rgb="FFDFC9EF"/>
      <color rgb="FFCDACE6"/>
      <color rgb="FFEAD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connections" Target="connections.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hyperlink" Target="https://confluence.devops.lloydsbanking.com/display/CCTR/BIG+Query+Data+Types" TargetMode="External"/><Relationship Id="rId1" Type="http://schemas.openxmlformats.org/officeDocument/2006/relationships/hyperlink" Target="https://confluence.devops.lloydsbanking.com/display/CCTR/Data+Mapping+Checklists"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571500</xdr:colOff>
      <xdr:row>43</xdr:row>
      <xdr:rowOff>123825</xdr:rowOff>
    </xdr:to>
    <xdr:sp macro="" textlink="">
      <xdr:nvSpPr>
        <xdr:cNvPr id="2" name="TextBox 1">
          <a:extLst>
            <a:ext uri="{FF2B5EF4-FFF2-40B4-BE49-F238E27FC236}">
              <a16:creationId xmlns:a16="http://schemas.microsoft.com/office/drawing/2014/main" id="{4DABE829-B0B1-321F-68A5-7F1871A23DAC}"/>
            </a:ext>
          </a:extLst>
        </xdr:cNvPr>
        <xdr:cNvSpPr txBox="1"/>
      </xdr:nvSpPr>
      <xdr:spPr>
        <a:xfrm>
          <a:off x="0" y="0"/>
          <a:ext cx="17640300" cy="790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u="sng"/>
            <a:t>General Instructions</a:t>
          </a:r>
          <a:br>
            <a:rPr lang="en-GB" sz="1600" b="1" u="sng"/>
          </a:br>
          <a:endParaRPr lang="en-GB" sz="1600" b="1" u="sng"/>
        </a:p>
        <a:p>
          <a:r>
            <a:rPr lang="en-GB" sz="1100"/>
            <a:t>1. Enter required information in the Version Control worksheet</a:t>
          </a:r>
        </a:p>
        <a:p>
          <a:r>
            <a:rPr lang="en-GB" sz="1100"/>
            <a:t>2. Update the Key-Information worksheet, specifically the nCino data model version you are using in this mapping document</a:t>
          </a:r>
        </a:p>
        <a:p>
          <a:r>
            <a:rPr lang="en-GB" sz="1100"/>
            <a:t>3. List out all data objects and their attributes with the meta data you will be targeting in this mapping document</a:t>
          </a:r>
        </a:p>
        <a:p>
          <a:r>
            <a:rPr lang="en-GB" sz="1100"/>
            <a:t>4. Start Mapping!</a:t>
          </a:r>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600" b="1" u="sng">
              <a:solidFill>
                <a:schemeClr val="dk1"/>
              </a:solidFill>
              <a:effectLst/>
              <a:latin typeface="+mn-lt"/>
              <a:ea typeface="+mn-ea"/>
              <a:cs typeface="+mn-cs"/>
            </a:rPr>
            <a:t>Mapping Instructions for the RAW and STAGING Layers</a:t>
          </a:r>
          <a:br>
            <a:rPr lang="en-GB" sz="1100" b="1" u="sng">
              <a:solidFill>
                <a:schemeClr val="dk1"/>
              </a:solidFill>
              <a:effectLst/>
              <a:latin typeface="+mn-lt"/>
              <a:ea typeface="+mn-ea"/>
              <a:cs typeface="+mn-cs"/>
            </a:rPr>
          </a:br>
          <a:r>
            <a:rPr lang="en-GB" sz="1100" b="0" u="none">
              <a:solidFill>
                <a:schemeClr val="dk1"/>
              </a:solidFill>
              <a:effectLst/>
              <a:latin typeface="+mn-lt"/>
              <a:ea typeface="+mn-ea"/>
              <a:cs typeface="+mn-cs"/>
            </a:rPr>
            <a:t>1. The RAW layer will be  the set of tables created to receive the data from source and should reflect source objects and attributes exactly.</a:t>
          </a:r>
        </a:p>
        <a:p>
          <a:pPr marL="0" marR="0" lvl="0" indent="0" defTabSz="914400" eaLnBrk="1" fontAlgn="auto" latinLnBrk="0" hangingPunct="1">
            <a:lnSpc>
              <a:spcPct val="100000"/>
            </a:lnSpc>
            <a:spcBef>
              <a:spcPts val="0"/>
            </a:spcBef>
            <a:spcAft>
              <a:spcPts val="0"/>
            </a:spcAft>
            <a:buClrTx/>
            <a:buSzTx/>
            <a:buFontTx/>
            <a:buNone/>
            <a:tabLst/>
            <a:defRPr/>
          </a:pPr>
          <a:r>
            <a:rPr lang="en-GB" sz="1100" b="0" u="none">
              <a:solidFill>
                <a:schemeClr val="dk1"/>
              </a:solidFill>
              <a:effectLst/>
              <a:latin typeface="+mn-lt"/>
              <a:ea typeface="+mn-ea"/>
              <a:cs typeface="+mn-cs"/>
            </a:rPr>
            <a:t>     Since it is likely that most if not all source data will be received via CSV files, the RAW data objects will apply minimal data checking: all columns are of the STRING datatype and no check is performed for mandatory fields </a:t>
          </a:r>
        </a:p>
        <a:p>
          <a:pPr marL="0" marR="0" lvl="0" indent="0" defTabSz="914400" eaLnBrk="1" fontAlgn="auto" latinLnBrk="0" hangingPunct="1">
            <a:lnSpc>
              <a:spcPct val="100000"/>
            </a:lnSpc>
            <a:spcBef>
              <a:spcPts val="0"/>
            </a:spcBef>
            <a:spcAft>
              <a:spcPts val="0"/>
            </a:spcAft>
            <a:buClrTx/>
            <a:buSzTx/>
            <a:buFontTx/>
            <a:buNone/>
            <a:tabLst/>
            <a:defRPr/>
          </a:pPr>
          <a:r>
            <a:rPr lang="en-GB" sz="1100" b="0" u="none">
              <a:solidFill>
                <a:schemeClr val="dk1"/>
              </a:solidFill>
              <a:effectLst/>
              <a:latin typeface="+mn-lt"/>
              <a:ea typeface="+mn-ea"/>
              <a:cs typeface="+mn-cs"/>
            </a:rPr>
            <a:t>2. The STAGING layer will again reflect the exact structure found in the RAW layer, except that in this layer all appropriate datatypes will be applied (e.g. DATE, NUMERIC, etc) , also reference data check (i.e. Foreign Keys), and mandatory data checks will be performed.</a:t>
          </a:r>
          <a:endParaRPr lang="en-GB" b="0" u="none">
            <a:effectLst/>
          </a:endParaRPr>
        </a:p>
        <a:p>
          <a:endParaRPr lang="en-GB" sz="1100"/>
        </a:p>
        <a:p>
          <a:endParaRPr lang="en-GB" sz="1100"/>
        </a:p>
        <a:p>
          <a:r>
            <a:rPr lang="en-GB" sz="1600" b="1" u="sng">
              <a:solidFill>
                <a:schemeClr val="dk1"/>
              </a:solidFill>
              <a:effectLst/>
              <a:latin typeface="+mn-lt"/>
              <a:ea typeface="+mn-ea"/>
              <a:cs typeface="+mn-cs"/>
            </a:rPr>
            <a:t>Mapping Instructions for the Curated Layer</a:t>
          </a:r>
          <a:br>
            <a:rPr lang="en-GB" sz="1100" b="1" u="sng">
              <a:solidFill>
                <a:schemeClr val="dk1"/>
              </a:solidFill>
              <a:effectLst/>
              <a:latin typeface="+mn-lt"/>
              <a:ea typeface="+mn-ea"/>
              <a:cs typeface="+mn-cs"/>
            </a:rPr>
          </a:br>
          <a:endParaRPr lang="en-GB" sz="1600">
            <a:effectLst/>
          </a:endParaRPr>
        </a:p>
        <a:p>
          <a:r>
            <a:rPr lang="en-GB" sz="1100">
              <a:solidFill>
                <a:schemeClr val="dk1"/>
              </a:solidFill>
              <a:effectLst/>
              <a:latin typeface="+mn-lt"/>
              <a:ea typeface="+mn-ea"/>
              <a:cs typeface="+mn-cs"/>
            </a:rPr>
            <a:t>1. List out all the data objects and attributes of impacted nCino data model on the left of the mapping sheet following the template columns</a:t>
          </a:r>
        </a:p>
        <a:p>
          <a:r>
            <a:rPr lang="en-GB" sz="1100">
              <a:solidFill>
                <a:schemeClr val="dk1"/>
              </a:solidFill>
              <a:effectLst/>
              <a:latin typeface="+mn-lt"/>
              <a:ea typeface="+mn-ea"/>
              <a:cs typeface="+mn-cs"/>
            </a:rPr>
            <a:t>2. Provide the mapping for each target attribute with the following convention:</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	2.1 Indicate which source system is being mapped into Curated using the usual convention as found in RDW</a:t>
          </a:r>
        </a:p>
        <a:p>
          <a:r>
            <a:rPr lang="en-GB" sz="1100">
              <a:solidFill>
                <a:schemeClr val="dk1"/>
              </a:solidFill>
              <a:effectLst/>
              <a:latin typeface="+mn-lt"/>
              <a:ea typeface="+mn-ea"/>
              <a:cs typeface="+mn-cs"/>
            </a:rPr>
            <a:t>	2.2 When refering to source data objects, provide the source in the format [tableName].[AttributeName]</a:t>
          </a:r>
        </a:p>
        <a:p>
          <a:r>
            <a:rPr lang="en-GB" sz="1100">
              <a:solidFill>
                <a:schemeClr val="dk1"/>
              </a:solidFill>
              <a:effectLst/>
              <a:latin typeface="+mn-lt"/>
              <a:ea typeface="+mn-ea"/>
              <a:cs typeface="+mn-cs"/>
            </a:rPr>
            <a:t>	2.3 If the mapping requires it, add the transformation in the source column e.g. concatenating columns, mathematical operations, substrings, etc</a:t>
          </a:r>
        </a:p>
        <a:p>
          <a:r>
            <a:rPr lang="en-GB" sz="1100">
              <a:solidFill>
                <a:schemeClr val="dk1"/>
              </a:solidFill>
              <a:effectLst/>
              <a:latin typeface="+mn-lt"/>
              <a:ea typeface="+mn-ea"/>
              <a:cs typeface="+mn-cs"/>
            </a:rPr>
            <a:t>	2.4 In the Example value mapping, provide an actual transformation to illustrate the expected value</a:t>
          </a:r>
        </a:p>
        <a:p>
          <a:r>
            <a:rPr lang="en-GB" sz="1100">
              <a:solidFill>
                <a:schemeClr val="dk1"/>
              </a:solidFill>
              <a:effectLst/>
              <a:latin typeface="+mn-lt"/>
              <a:ea typeface="+mn-ea"/>
              <a:cs typeface="+mn-cs"/>
            </a:rPr>
            <a:t>	2.5 Add notes if needed</a:t>
          </a:r>
        </a:p>
        <a:p>
          <a:r>
            <a:rPr lang="en-GB" sz="1100">
              <a:solidFill>
                <a:schemeClr val="dk1"/>
              </a:solidFill>
              <a:effectLst/>
              <a:latin typeface="+mn-lt"/>
              <a:ea typeface="+mn-ea"/>
              <a:cs typeface="+mn-cs"/>
            </a:rPr>
            <a:t>	2.6 For the signoff column, you will have the choice between 2 values "Project team" and "Business", the first option will indicate that the mapping has been reviewed and approve by the wider project team. The Business sign off validates that signoff and freezes the mapping</a:t>
          </a:r>
        </a:p>
        <a:p>
          <a:r>
            <a:rPr lang="en-GB" sz="1100">
              <a:solidFill>
                <a:schemeClr val="dk1"/>
              </a:solidFill>
              <a:effectLst/>
              <a:latin typeface="+mn-lt"/>
              <a:ea typeface="+mn-ea"/>
              <a:cs typeface="+mn-cs"/>
            </a:rPr>
            <a:t>	2.7 The last column Dev Complete is to indicate that the mapping has been built</a:t>
          </a: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600" b="1" u="sng">
              <a:solidFill>
                <a:schemeClr val="dk1"/>
              </a:solidFill>
              <a:effectLst/>
              <a:latin typeface="+mn-lt"/>
              <a:ea typeface="+mn-ea"/>
              <a:cs typeface="+mn-cs"/>
            </a:rPr>
            <a:t>References:</a:t>
          </a:r>
        </a:p>
      </xdr:txBody>
    </xdr:sp>
    <xdr:clientData/>
  </xdr:twoCellAnchor>
  <xdr:twoCellAnchor>
    <xdr:from>
      <xdr:col>0</xdr:col>
      <xdr:colOff>180974</xdr:colOff>
      <xdr:row>30</xdr:row>
      <xdr:rowOff>123825</xdr:rowOff>
    </xdr:from>
    <xdr:to>
      <xdr:col>9</xdr:col>
      <xdr:colOff>94574</xdr:colOff>
      <xdr:row>32</xdr:row>
      <xdr:rowOff>49875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D691217D-6980-AA88-80EF-C402DD63EB39}"/>
            </a:ext>
          </a:extLst>
        </xdr:cNvPr>
        <xdr:cNvSpPr txBox="1"/>
      </xdr:nvSpPr>
      <xdr:spPr>
        <a:xfrm>
          <a:off x="180974" y="5553075"/>
          <a:ext cx="5400000" cy="28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chemeClr val="accent1">
                  <a:lumMod val="75000"/>
                </a:schemeClr>
              </a:solidFill>
            </a:rPr>
            <a:t>Checklists</a:t>
          </a:r>
        </a:p>
      </xdr:txBody>
    </xdr:sp>
    <xdr:clientData/>
  </xdr:twoCellAnchor>
  <xdr:twoCellAnchor>
    <xdr:from>
      <xdr:col>0</xdr:col>
      <xdr:colOff>184149</xdr:colOff>
      <xdr:row>32</xdr:row>
      <xdr:rowOff>76200</xdr:rowOff>
    </xdr:from>
    <xdr:to>
      <xdr:col>9</xdr:col>
      <xdr:colOff>94574</xdr:colOff>
      <xdr:row>34</xdr:row>
      <xdr:rowOff>2250</xdr:rowOff>
    </xdr:to>
    <xdr:sp macro="" textlink="">
      <xdr:nvSpPr>
        <xdr:cNvPr id="4" name="TextBox 3">
          <a:hlinkClick xmlns:r="http://schemas.openxmlformats.org/officeDocument/2006/relationships" r:id="rId2"/>
          <a:extLst>
            <a:ext uri="{FF2B5EF4-FFF2-40B4-BE49-F238E27FC236}">
              <a16:creationId xmlns:a16="http://schemas.microsoft.com/office/drawing/2014/main" id="{6F76CE72-FA38-2BDE-DDF8-9B46BE175440}"/>
            </a:ext>
          </a:extLst>
        </xdr:cNvPr>
        <xdr:cNvSpPr txBox="1"/>
      </xdr:nvSpPr>
      <xdr:spPr>
        <a:xfrm>
          <a:off x="184149" y="5867400"/>
          <a:ext cx="5396825" cy="28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75000"/>
                </a:schemeClr>
              </a:solidFill>
              <a:effectLst/>
              <a:latin typeface="+mn-lt"/>
              <a:ea typeface="+mn-ea"/>
              <a:cs typeface="+mn-cs"/>
            </a:rPr>
            <a:t>Data Types conversion</a:t>
          </a:r>
          <a:endParaRPr lang="en-GB" u="sng">
            <a:solidFill>
              <a:schemeClr val="accent1">
                <a:lumMod val="75000"/>
              </a:schemeClr>
            </a:solidFill>
            <a:effectLst/>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1</xdr:row>
      <xdr:rowOff>104775</xdr:rowOff>
    </xdr:from>
    <xdr:to>
      <xdr:col>3</xdr:col>
      <xdr:colOff>188768</xdr:colOff>
      <xdr:row>7</xdr:row>
      <xdr:rowOff>19050</xdr:rowOff>
    </xdr:to>
    <xdr:pic>
      <xdr:nvPicPr>
        <xdr:cNvPr id="2" name="Picture 1" descr="Lloyds Banking Group">
          <a:extLst>
            <a:ext uri="{FF2B5EF4-FFF2-40B4-BE49-F238E27FC236}">
              <a16:creationId xmlns:a16="http://schemas.microsoft.com/office/drawing/2014/main" id="{CB47421C-7247-4207-91E4-4C84904DF1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5800" y="263525"/>
          <a:ext cx="1409700" cy="555625"/>
        </a:xfrm>
        <a:prstGeom prst="rect">
          <a:avLst/>
        </a:prstGeom>
        <a:noFill/>
        <a:ln w="9525">
          <a:noFill/>
          <a:miter lim="800000"/>
          <a:headEnd/>
          <a:tailEnd/>
        </a:ln>
      </xdr:spPr>
    </xdr:pic>
    <xdr:clientData/>
  </xdr:twoCellAnchor>
  <xdr:twoCellAnchor editAs="oneCell">
    <xdr:from>
      <xdr:col>7</xdr:col>
      <xdr:colOff>2883478</xdr:colOff>
      <xdr:row>1</xdr:row>
      <xdr:rowOff>69272</xdr:rowOff>
    </xdr:from>
    <xdr:to>
      <xdr:col>8</xdr:col>
      <xdr:colOff>488085</xdr:colOff>
      <xdr:row>7</xdr:row>
      <xdr:rowOff>26770</xdr:rowOff>
    </xdr:to>
    <xdr:pic>
      <xdr:nvPicPr>
        <xdr:cNvPr id="3" name="Picture 2">
          <a:extLst>
            <a:ext uri="{FF2B5EF4-FFF2-40B4-BE49-F238E27FC236}">
              <a16:creationId xmlns:a16="http://schemas.microsoft.com/office/drawing/2014/main" id="{54095C59-2E03-E47F-2CCD-A80F77E5BB22}"/>
            </a:ext>
          </a:extLst>
        </xdr:cNvPr>
        <xdr:cNvPicPr>
          <a:picLocks noChangeAspect="1"/>
        </xdr:cNvPicPr>
      </xdr:nvPicPr>
      <xdr:blipFill>
        <a:blip xmlns:r="http://schemas.openxmlformats.org/officeDocument/2006/relationships" r:embed="rId2"/>
        <a:stretch>
          <a:fillRect/>
        </a:stretch>
      </xdr:blipFill>
      <xdr:spPr>
        <a:xfrm>
          <a:off x="8771660" y="233795"/>
          <a:ext cx="493568" cy="610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711200</xdr:colOff>
      <xdr:row>23</xdr:row>
      <xdr:rowOff>123825</xdr:rowOff>
    </xdr:from>
    <xdr:to>
      <xdr:col>3</xdr:col>
      <xdr:colOff>716377</xdr:colOff>
      <xdr:row>57</xdr:row>
      <xdr:rowOff>8060</xdr:rowOff>
    </xdr:to>
    <xdr:pic>
      <xdr:nvPicPr>
        <xdr:cNvPr id="2" name="Picture 1">
          <a:extLst>
            <a:ext uri="{FF2B5EF4-FFF2-40B4-BE49-F238E27FC236}">
              <a16:creationId xmlns:a16="http://schemas.microsoft.com/office/drawing/2014/main" id="{07DEAE71-FBAC-40AC-813D-BF011726A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59275"/>
          <a:ext cx="4145377" cy="6145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26</xdr:col>
      <xdr:colOff>7543</xdr:colOff>
      <xdr:row>35</xdr:row>
      <xdr:rowOff>5545</xdr:rowOff>
    </xdr:to>
    <xdr:pic>
      <xdr:nvPicPr>
        <xdr:cNvPr id="2" name="Picture 1">
          <a:extLst>
            <a:ext uri="{FF2B5EF4-FFF2-40B4-BE49-F238E27FC236}">
              <a16:creationId xmlns:a16="http://schemas.microsoft.com/office/drawing/2014/main" id="{09F7175C-2157-AD7A-1D5F-A25BF21C79D3}"/>
            </a:ext>
          </a:extLst>
        </xdr:cNvPr>
        <xdr:cNvPicPr>
          <a:picLocks noChangeAspect="1"/>
        </xdr:cNvPicPr>
      </xdr:nvPicPr>
      <xdr:blipFill>
        <a:blip xmlns:r="http://schemas.openxmlformats.org/officeDocument/2006/relationships" r:embed="rId1"/>
        <a:stretch>
          <a:fillRect/>
        </a:stretch>
      </xdr:blipFill>
      <xdr:spPr>
        <a:xfrm>
          <a:off x="0" y="12700"/>
          <a:ext cx="15857143" cy="64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2339975</xdr:colOff>
      <xdr:row>13</xdr:row>
      <xdr:rowOff>85725</xdr:rowOff>
    </xdr:from>
    <xdr:to>
      <xdr:col>15</xdr:col>
      <xdr:colOff>25400</xdr:colOff>
      <xdr:row>25</xdr:row>
      <xdr:rowOff>158750</xdr:rowOff>
    </xdr:to>
    <xdr:sp macro="" textlink="">
      <xdr:nvSpPr>
        <xdr:cNvPr id="2" name="TextBox 1">
          <a:extLst>
            <a:ext uri="{FF2B5EF4-FFF2-40B4-BE49-F238E27FC236}">
              <a16:creationId xmlns:a16="http://schemas.microsoft.com/office/drawing/2014/main" id="{F201D81E-7C17-40EB-A291-0619CC218EA5}"/>
            </a:ext>
          </a:extLst>
        </xdr:cNvPr>
        <xdr:cNvSpPr txBox="1"/>
      </xdr:nvSpPr>
      <xdr:spPr>
        <a:xfrm>
          <a:off x="9531350" y="2552700"/>
          <a:ext cx="8763000" cy="39020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GB" sz="2000" b="1"/>
            <a:t>Place here the data type conversion reference tables for the systems you are working with</a:t>
          </a:r>
        </a:p>
        <a:p>
          <a:r>
            <a:rPr lang="en-GB" sz="2000" b="1"/>
            <a:t>It could be from Oracle to SQL Server, or GCP to Oracle.</a:t>
          </a:r>
        </a:p>
        <a:p>
          <a:r>
            <a:rPr lang="en-GB" sz="2000" b="1"/>
            <a:t>(data types mapping can be found @ </a:t>
          </a:r>
          <a:r>
            <a:rPr lang="en-GB" sz="2000">
              <a:hlinkClick xmlns:r="http://schemas.openxmlformats.org/officeDocument/2006/relationships" r:id=""/>
            </a:rPr>
            <a:t>BIG Query Data Types - Commercial Credit Transformation - Lloyds Banking Group Confluence</a:t>
          </a:r>
          <a:endParaRPr lang="en-GB" sz="20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IB\Center%201980\Reporting%20Repository\CMP\New%20AFS%20CLO%20Product\Facility%20Types%20FINAL%2020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http://sharepoint3.bankofamerica.com/sites/WCTFulfillmentCapability/dataintegration/Shared%20Documents/FUL030%20(Aug%20Release)/Template%20Selection%20(Aug%20Release)/Business%20Rules%20Documentation%20Template%20%20working%20copy%20with%20highlights.xlsx?9CBB73BE" TargetMode="External"/><Relationship Id="rId1" Type="http://schemas.openxmlformats.org/officeDocument/2006/relationships/externalLinkPath" Target="file:///\\9CBB73BE\Business%20Rules%20Documentation%20Template%20%20working%20copy%20with%20highligh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SRC-Data%20Feeds\STAGING\Dun%20and%20Bradstreet%20Stage%201%20Data%20Attribute%20Details%20(DAD)%20v1.4.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ersonal/alan_pain_lloydsbanking_com/Documents/Voyager/Requirements/nCino%20Fields/Staging%20Database%20Source%20Spreadsheet%20Master%20(from%20RDW%20Sharepoint)%2017.03.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Log"/>
      <sheetName val="Questions"/>
      <sheetName val="Document Logic"/>
      <sheetName val="Reference"/>
      <sheetName val="Sheet1"/>
    </sheetNames>
    <sheetDataSet>
      <sheetData sheetId="0" refreshError="1"/>
      <sheetData sheetId="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refreshError="1"/>
      <sheetData sheetId="1" refreshError="1"/>
      <sheetData sheetId="2" refreshError="1"/>
      <sheetData sheetId="3"/>
      <sheetData sheetId="4"/>
      <sheetData sheetId="5" refreshError="1"/>
      <sheetData sheetId="6"/>
      <sheetData sheetId="7"/>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row r="1">
          <cell r="W1" t="str">
            <v>Delta</v>
          </cell>
          <cell r="X1" t="str">
            <v>SNP</v>
          </cell>
          <cell r="Y1" t="str">
            <v>TL</v>
          </cell>
          <cell r="Z1" t="str">
            <v>CDC</v>
          </cell>
          <cell r="AA1" t="str">
            <v>HCDC</v>
          </cell>
        </row>
      </sheetData>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BS"/>
      <sheetName val="TI+"/>
      <sheetName val="COMMON"/>
      <sheetName val="CAP"/>
      <sheetName val="ACS"/>
      <sheetName val="TSYS"/>
      <sheetName val="ALFA"/>
      <sheetName val="MLC"/>
      <sheetName val="AMC MAS"/>
      <sheetName val="CBS"/>
      <sheetName val="CAP Bridge File"/>
      <sheetName val="MABE4-COMMON"/>
      <sheetName val="ACS Crestow Bridge File"/>
      <sheetName val="FDPP-RCBS Bridge File"/>
      <sheetName val="RED"/>
      <sheetName val="OCMI"/>
      <sheetName val="Change Control "/>
      <sheetName val="Feed Repository "/>
      <sheetName val="Source System Idenifiers"/>
      <sheetName val="CMD"/>
      <sheetName val="CMS"/>
      <sheetName val="CMSL"/>
      <sheetName val="CODOS"/>
      <sheetName val="COG"/>
      <sheetName val="Credit Sanctioning"/>
      <sheetName val="Enquiry"/>
      <sheetName val="Equitrack"/>
      <sheetName val="Financial Spreading FST"/>
      <sheetName val="GL Account M-Sets"/>
      <sheetName val="GRM"/>
      <sheetName val="Nexus-IRDC"/>
      <sheetName val="PortalAdmin"/>
      <sheetName val="RAY"/>
      <sheetName val="Ray LOV for NDAF"/>
      <sheetName val="SAP GLExtract"/>
      <sheetName val="SAP HIERARCHY"/>
      <sheetName val="SAP TOM ORACLE MAP"/>
      <sheetName val="Segment"/>
      <sheetName val="VAM"/>
      <sheetName val="Complex Customer Mig Map"/>
      <sheetName val="SDMS"/>
      <sheetName val="Datamarkets FX rate"/>
      <sheetName val="ACBS 5.3"/>
      <sheetName val="CRISP"/>
      <sheetName val="Eclair"/>
      <sheetName val="Goldmine"/>
      <sheetName val="Moodys-RiskFrontier"/>
      <sheetName val="Nexus old not used "/>
      <sheetName val="NRMS"/>
      <sheetName val="RHEA"/>
      <sheetName val="SMS"/>
      <sheetName val="URBIS"/>
      <sheetName val="CMS Indexation"/>
      <sheetName val="CMA"/>
      <sheetName val="EM"/>
      <sheetName val="AMCCMS"/>
      <sheetName val="Append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Keane, Sarah (GT ENT Risk Del L, Enterprise &amp; Business Tech)" id="{B314801E-3DDE-4B67-948D-C7BCA7610E3B}" userId="S::Sarah.Keane@lloydsbanking.com::bdeb2661-cc6e-4b46-819a-d134b82b8c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11-09T08:51:31.03" personId="{B314801E-3DDE-4B67-948D-C7BCA7610E3B}" id="{75DBAD9C-6F60-4D42-8D60-160252ED1945}">
    <text>Data is ingested into the Raw layer within GCP. The content of the JSON file is stored as string in a BigQuery table. Only data for modified fields are included</text>
  </threadedComment>
  <threadedComment ref="U1" dT="2022-11-09T11:48:57.56" personId="{B314801E-3DDE-4B67-948D-C7BCA7610E3B}" id="{C2D63DFC-0885-456E-AA81-FD2DC9070A5F}">
    <text>Data is transformed from string into table format. Data type of each field is to be converted to BigQuery data types. Only data for fields that were modified are included</text>
  </threadedComment>
  <threadedComment ref="AC1" dT="2022-11-10T09:17:09.34" personId="{B314801E-3DDE-4B67-948D-C7BCA7610E3B}" id="{BDC76E51-F4D4-4239-AA64-A07B4212E1C8}">
    <text>Curation layer contains only one transaction per record. This will contain the latest values for all fields for that record</text>
  </threadedComment>
  <threadedComment ref="F2" dT="2023-01-27T13:10:31.00" personId="{B314801E-3DDE-4B67-948D-C7BCA7610E3B}" id="{D0B3FFF7-0F23-4723-A903-E7752D567CFD}">
    <text>From master workbook data model</text>
  </threadedComment>
  <threadedComment ref="G2" dT="2023-01-27T13:09:54.15" personId="{B314801E-3DDE-4B67-948D-C7BCA7610E3B}" id="{05FFBDF2-D987-4A39-A252-FDBC8C717E0C}">
    <text>From master workbook data model</text>
  </threadedComment>
  <threadedComment ref="H2" dT="2023-01-27T13:09:21.03" personId="{B314801E-3DDE-4B67-948D-C7BCA7610E3B}" id="{3C983FE0-7A6F-49E6-AAC4-F8F27379B3FF}">
    <text xml:space="preserve">from nCino dev proc1
</text>
  </threadedComment>
  <threadedComment ref="J2" dT="2023-01-30T09:45:44.56" personId="{B314801E-3DDE-4B67-948D-C7BCA7610E3B}" id="{6388C701-5B2B-4F67-B7C4-C368DAC1F4CA}">
    <text>From nCino dev proc1 files</text>
  </threadedComment>
  <threadedComment ref="K2" dT="2023-01-27T14:20:07.48" personId="{B314801E-3DDE-4B67-948D-C7BCA7610E3B}" id="{FD7D3F1B-0A02-4C22-8FA9-42D0B29FE937}">
    <text>From master workbook data model</text>
  </threadedComment>
  <threadedComment ref="L2" dT="2023-01-27T14:20:22.35" personId="{B314801E-3DDE-4B67-948D-C7BCA7610E3B}" id="{B75242BA-DD0F-4EFC-842E-678528B0C71C}">
    <text>From nCino dev proc1</text>
  </threadedComment>
  <threadedComment ref="M2" dT="2023-01-30T09:45:10.14" personId="{B314801E-3DDE-4B67-948D-C7BCA7610E3B}" id="{5B15C764-94B9-427F-BC2B-3D27E79E474F}">
    <text>'Id' type fields are marked as primary ids, 'lookup' fields are marked as foreign ids and external ids are identified from the nCino dev proc 1 files</text>
  </threadedComment>
  <threadedComment ref="N2" dT="2023-01-30T09:48:27.36" personId="{B314801E-3DDE-4B67-948D-C7BCA7610E3B}" id="{54B4FB13-5ED9-40C7-AC34-873359A74C10}">
    <text>From master workbook data model</text>
  </threadedComment>
  <threadedComment ref="O2" dT="2023-01-30T09:49:45.04" personId="{B314801E-3DDE-4B67-948D-C7BCA7610E3B}" id="{F32AEE4D-9BD5-497C-83FF-06CF734B5F2A}">
    <text>Contains formulas for derived fields, and object names for foreign ids</text>
  </threadedComment>
  <threadedComment ref="P2" dT="2022-11-09T09:07:28.05" personId="{B314801E-3DDE-4B67-948D-C7BCA7610E3B}" id="{9B1BD2FF-4E79-4327-B369-07886A1D18A4}">
    <text>Same as source API name</text>
  </threadedComment>
  <threadedComment ref="Q2" dT="2023-01-30T09:42:27.80" personId="{B314801E-3DDE-4B67-948D-C7BCA7610E3B}" id="{D77A6F3D-AE1A-4DE2-9801-38E5F74CA486}">
    <text>Same as source field API name</text>
  </threadedComment>
  <threadedComment ref="R2" dT="2022-11-09T09:08:03.05" personId="{B314801E-3DDE-4B67-948D-C7BCA7610E3B}" id="{F36C7D10-1784-4C9C-837C-C596156C4CC5}">
    <text>All data types will be string</text>
  </threadedComment>
  <threadedComment ref="S2" dT="2022-11-09T09:09:24.80" personId="{B314801E-3DDE-4B67-948D-C7BCA7610E3B}" id="{258DD522-8626-4E3C-B9C9-34CCEAB2960E}">
    <text>Header field, primary keys and lastModified fields are 'N', all other fields are 'Y'</text>
  </threadedComment>
  <threadedComment ref="T2" dT="2022-11-09T09:09:24.80" personId="{B314801E-3DDE-4B67-948D-C7BCA7610E3B}" id="{1F728551-7CCB-4FD4-8D69-48445D409AAF}">
    <text>Header field, primary keys and lastModified fields are 'N', all other fields are 'Y'</text>
  </threadedComment>
  <threadedComment ref="AM2" dT="2023-02-01T10:25:42.37" personId="{B314801E-3DDE-4B67-948D-C7BCA7610E3B}" id="{3CDC49D6-5283-4F4B-B100-89598F2DB6F1}">
    <text>Update to readable names</text>
  </threadedComment>
  <threadedComment ref="AN2" dT="2023-02-01T10:25:50.00" personId="{B314801E-3DDE-4B67-948D-C7BCA7610E3B}" id="{298BC976-2B29-4275-81E4-98FECC5995D6}">
    <text>Update to readable names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9T08:49:03.39" personId="{B314801E-3DDE-4B67-948D-C7BCA7610E3B}" id="{1C9397B3-EA89-408E-8ED4-E99FB99BD142}">
    <text>For downstream, our source is nCINO system, details for here can be found in the nCINO data model. The data is extracted by Kafka as an event message in JSON file format</text>
  </threadedComment>
  <threadedComment ref="L1" dT="2022-11-09T08:51:31.03" personId="{B314801E-3DDE-4B67-948D-C7BCA7610E3B}" id="{AB355BA6-B1F5-4D33-BA46-5FAE40FC63C2}">
    <text>Data is ingested into the Raw layer within GCP. The content of the JSON file is stored as string in a BigQuery table.</text>
  </threadedComment>
  <threadedComment ref="P1" dT="2022-11-09T11:48:57.56" personId="{B314801E-3DDE-4B67-948D-C7BCA7610E3B}" id="{EDEBAF58-9654-46DC-B061-D9166B88FA9A}">
    <text>Data is transformed from string into table format. Data type of each field is to be converted to BigQuery data types</text>
  </threadedComment>
  <threadedComment ref="W1" dT="2022-11-10T09:17:09.34" personId="{B314801E-3DDE-4B67-948D-C7BCA7610E3B}" id="{47A40B08-B05C-45BB-A18D-85E85512AB86}">
    <text>Curation layer contains mapping tables for the legacy system and nCINO IDs.</text>
  </threadedComment>
  <threadedComment ref="L2" dT="2022-11-09T09:07:28.05" personId="{B314801E-3DDE-4B67-948D-C7BCA7610E3B}" id="{29E65250-EEED-4561-A156-F586E4DB1C07}">
    <text>Same as source</text>
  </threadedComment>
  <threadedComment ref="M2" dT="2022-11-09T09:07:42.73" personId="{B314801E-3DDE-4B67-948D-C7BCA7610E3B}" id="{BDCA8750-528C-4197-AF67-0B48CC4651E5}">
    <text>Same as source</text>
  </threadedComment>
  <threadedComment ref="N2" dT="2022-11-09T09:08:03.05" personId="{B314801E-3DDE-4B67-948D-C7BCA7610E3B}" id="{B7250ADE-511E-40E7-A6B9-6605B1FD661A}">
    <text>All data types will be string</text>
  </threadedComment>
  <threadedComment ref="O2" dT="2022-11-09T09:09:24.80" personId="{B314801E-3DDE-4B67-948D-C7BCA7610E3B}" id="{4E41CA57-73A4-44AF-BA25-1A0C41FE7A39}">
    <text>All fields are nullable</text>
  </threadedComment>
  <threadedComment ref="V2" dT="2022-11-09T09:07:01.35" personId="{B314801E-3DDE-4B67-948D-C7BCA7610E3B}" id="{5E01DF49-0C3C-45A6-BF79-0FA1E34A4793}">
    <text xml:space="preserve"> Validations rules within Raw layer: ID are in correct format, reference data values are in list</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2-11-09T09:08:03.05" personId="{B314801E-3DDE-4B67-948D-C7BCA7610E3B}" id="{C74C64BF-EA09-48A0-A0E6-F08E24DE7D49}">
    <text>All data types will be string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 Id="rId4"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loud.google.com/bigquery/docs/reference/standard-sql/data-types" TargetMode="External"/><Relationship Id="rId1" Type="http://schemas.openxmlformats.org/officeDocument/2006/relationships/hyperlink" Target="https://developer.salesforce.com/docs/atlas.en-us.apexcode.meta/apexcode/langCon_apex_primitives.htm" TargetMode="External"/><Relationship Id="rId4"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8D72-BEF5-4B7B-A99A-C476FD7CECB4}">
  <dimension ref="B3:D16"/>
  <sheetViews>
    <sheetView zoomScale="190" zoomScaleNormal="190" workbookViewId="0">
      <selection activeCell="C19" sqref="C19"/>
    </sheetView>
  </sheetViews>
  <sheetFormatPr defaultRowHeight="14.5" x14ac:dyDescent="0.35"/>
  <cols>
    <col min="1" max="1" width="5.453125" customWidth="1"/>
    <col min="2" max="2" width="2.81640625" bestFit="1" customWidth="1"/>
    <col min="3" max="3" width="27.81640625" bestFit="1" customWidth="1"/>
    <col min="4" max="4" width="77.453125" bestFit="1" customWidth="1"/>
  </cols>
  <sheetData>
    <row r="3" spans="2:4" ht="21" x14ac:dyDescent="0.5">
      <c r="B3" s="283" t="s">
        <v>0</v>
      </c>
      <c r="C3" s="283"/>
      <c r="D3" s="121" t="s">
        <v>1</v>
      </c>
    </row>
    <row r="4" spans="2:4" x14ac:dyDescent="0.35">
      <c r="B4" s="1">
        <v>1</v>
      </c>
      <c r="C4" s="53" t="s">
        <v>2</v>
      </c>
      <c r="D4" s="1"/>
    </row>
    <row r="5" spans="2:4" ht="13.5" customHeight="1" x14ac:dyDescent="0.35">
      <c r="B5" s="1">
        <f>B4+1</f>
        <v>2</v>
      </c>
      <c r="C5" s="53" t="s">
        <v>3</v>
      </c>
      <c r="D5" s="1" t="s">
        <v>4</v>
      </c>
    </row>
    <row r="6" spans="2:4" x14ac:dyDescent="0.35">
      <c r="B6" s="1">
        <f t="shared" ref="B6:B16" si="0">B5+1</f>
        <v>3</v>
      </c>
      <c r="C6" s="53" t="s">
        <v>5</v>
      </c>
      <c r="D6" s="1" t="s">
        <v>6</v>
      </c>
    </row>
    <row r="7" spans="2:4" x14ac:dyDescent="0.35">
      <c r="B7" s="1">
        <f t="shared" si="0"/>
        <v>4</v>
      </c>
      <c r="C7" s="53" t="s">
        <v>7</v>
      </c>
      <c r="D7" s="1" t="s">
        <v>8</v>
      </c>
    </row>
    <row r="8" spans="2:4" x14ac:dyDescent="0.35">
      <c r="B8" s="1">
        <f t="shared" si="0"/>
        <v>5</v>
      </c>
      <c r="C8" s="53" t="s">
        <v>9</v>
      </c>
      <c r="D8" s="1" t="s">
        <v>10</v>
      </c>
    </row>
    <row r="9" spans="2:4" x14ac:dyDescent="0.35">
      <c r="B9" s="1">
        <f t="shared" si="0"/>
        <v>6</v>
      </c>
      <c r="C9" s="53" t="s">
        <v>11</v>
      </c>
      <c r="D9" s="1" t="s">
        <v>12</v>
      </c>
    </row>
    <row r="10" spans="2:4" x14ac:dyDescent="0.35">
      <c r="B10" s="1">
        <f t="shared" si="0"/>
        <v>7</v>
      </c>
      <c r="C10" s="53" t="s">
        <v>13</v>
      </c>
      <c r="D10" s="1" t="s">
        <v>14</v>
      </c>
    </row>
    <row r="11" spans="2:4" x14ac:dyDescent="0.35">
      <c r="B11" s="1">
        <f t="shared" si="0"/>
        <v>8</v>
      </c>
      <c r="C11" s="53" t="s">
        <v>15</v>
      </c>
      <c r="D11" s="1" t="s">
        <v>16</v>
      </c>
    </row>
    <row r="12" spans="2:4" x14ac:dyDescent="0.35">
      <c r="B12" s="1">
        <f t="shared" si="0"/>
        <v>9</v>
      </c>
      <c r="C12" s="53" t="s">
        <v>17</v>
      </c>
      <c r="D12" s="1" t="s">
        <v>18</v>
      </c>
    </row>
    <row r="13" spans="2:4" x14ac:dyDescent="0.35">
      <c r="B13" s="1">
        <f t="shared" si="0"/>
        <v>10</v>
      </c>
      <c r="C13" s="53" t="s">
        <v>19</v>
      </c>
      <c r="D13" s="1" t="s">
        <v>20</v>
      </c>
    </row>
    <row r="14" spans="2:4" x14ac:dyDescent="0.35">
      <c r="B14" s="1">
        <f t="shared" si="0"/>
        <v>11</v>
      </c>
      <c r="C14" s="53" t="s">
        <v>21</v>
      </c>
      <c r="D14" s="1" t="s">
        <v>22</v>
      </c>
    </row>
    <row r="15" spans="2:4" x14ac:dyDescent="0.35">
      <c r="B15" s="1">
        <f>B14+1</f>
        <v>12</v>
      </c>
      <c r="C15" s="53" t="s">
        <v>23</v>
      </c>
      <c r="D15" s="1" t="s">
        <v>24</v>
      </c>
    </row>
    <row r="16" spans="2:4" x14ac:dyDescent="0.35">
      <c r="B16" s="1">
        <f t="shared" si="0"/>
        <v>13</v>
      </c>
      <c r="C16" s="53" t="s">
        <v>25</v>
      </c>
      <c r="D16" s="1" t="s">
        <v>26</v>
      </c>
    </row>
  </sheetData>
  <sheetProtection selectLockedCells="1" selectUnlockedCells="1"/>
  <mergeCells count="1">
    <mergeCell ref="B3:C3"/>
  </mergeCells>
  <hyperlinks>
    <hyperlink ref="C4" location="Instructions!A1" display="Instructions" xr:uid="{7DE7E9BE-1551-40FA-9F08-C3D7B600AC97}"/>
    <hyperlink ref="C5" location="'Version Control'!A1" display="Version Control" xr:uid="{42843A6A-158F-429C-812C-CA6849B8E054}"/>
    <hyperlink ref="C6" location="'Key-Information'!A1" display="Key-Information" xr:uid="{D233A173-EEC3-4EBA-B1DB-CB2816244D23}"/>
    <hyperlink ref="C7" location="'Target - COG'!A1" display="Target - COG" xr:uid="{D827D2D9-726C-424A-99E1-7DC1C63209CD}"/>
    <hyperlink ref="C11" location="Mappings!A1" display="Mappings" xr:uid="{27968169-2621-4C65-9027-30EB86A52531}"/>
    <hyperlink ref="C15" location="'DataType Conversion'!A1" display="DataType Conversion" xr:uid="{0E6679D8-7B42-4232-BCD0-E5A97F0C7002}"/>
    <hyperlink ref="C16" location="ExternalData!A1" display="ExternalData" xr:uid="{ADF97CB4-B695-4E3C-9261-688E72BFD798}"/>
    <hyperlink ref="C14" location="'nCino Picklists'!A1" display="nCino Picklists" xr:uid="{7218735F-780D-467E-BF0B-202203218D41}"/>
    <hyperlink ref="C9" location="nCino_DevProc1!A1" display="nCino_DevProc1" xr:uid="{1A6494A5-534F-4476-889F-87E5E7679834}"/>
    <hyperlink ref="C10" location="nCino_MW!A1" display="nCino_MW" xr:uid="{09351311-6793-4576-9E0B-A8A50C0C105C}"/>
    <hyperlink ref="C13" location="'Mappings - Consumption'!A1" display="Mappings - Consumption" xr:uid="{A4C6E087-0B46-4F1D-B77C-764AFC6BCD89}"/>
    <hyperlink ref="C12" location="'Header Mappings'!A1" display="Header Mappings" xr:uid="{7B9A235C-FC66-4543-9B55-F165789AA311}"/>
  </hyperlink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4A8C-A7B1-4EAB-A908-C392ED6AA2B3}">
  <dimension ref="A1:AL190"/>
  <sheetViews>
    <sheetView topLeftCell="H1" workbookViewId="0">
      <pane ySplit="1" topLeftCell="A2" activePane="bottomLeft" state="frozen"/>
      <selection pane="bottomLeft" activeCell="K1" sqref="K1"/>
    </sheetView>
  </sheetViews>
  <sheetFormatPr defaultRowHeight="14.5" x14ac:dyDescent="0.35"/>
  <cols>
    <col min="1" max="1" width="45.81640625" customWidth="1"/>
    <col min="2" max="2" width="7.453125" customWidth="1"/>
    <col min="3" max="3" width="8.7265625" bestFit="1" customWidth="1"/>
    <col min="4" max="4" width="18.7265625" customWidth="1"/>
    <col min="5" max="6" width="8.7265625" customWidth="1"/>
    <col min="7" max="7" width="21.1796875" customWidth="1"/>
    <col min="8" max="8" width="31.54296875" customWidth="1"/>
    <col min="9" max="9" width="33.26953125" bestFit="1" customWidth="1"/>
    <col min="10" max="10" width="23.81640625" customWidth="1"/>
    <col min="11" max="11" width="55" customWidth="1"/>
    <col min="12" max="12" width="45.54296875" customWidth="1"/>
    <col min="13" max="19" width="23.7265625" customWidth="1"/>
    <col min="20" max="20" width="20.81640625" customWidth="1"/>
    <col min="21" max="22" width="23.1796875" customWidth="1"/>
    <col min="29" max="29" width="18.54296875" bestFit="1" customWidth="1"/>
    <col min="30" max="30" width="16.54296875" bestFit="1" customWidth="1"/>
  </cols>
  <sheetData>
    <row r="1" spans="1:37" ht="42.75" customHeight="1" x14ac:dyDescent="0.35">
      <c r="A1" s="135" t="s">
        <v>1340</v>
      </c>
      <c r="B1" s="136" t="s">
        <v>1341</v>
      </c>
      <c r="C1" s="137" t="s">
        <v>1342</v>
      </c>
      <c r="D1" s="137" t="s">
        <v>135</v>
      </c>
      <c r="E1" s="138" t="s">
        <v>1343</v>
      </c>
      <c r="F1" s="138" t="s">
        <v>1344</v>
      </c>
      <c r="G1" s="139" t="s">
        <v>220</v>
      </c>
      <c r="H1" s="140" t="s">
        <v>1345</v>
      </c>
      <c r="I1" s="140" t="s">
        <v>1346</v>
      </c>
      <c r="J1" s="140" t="s">
        <v>1347</v>
      </c>
      <c r="K1" s="140" t="s">
        <v>1348</v>
      </c>
      <c r="L1" s="140" t="s">
        <v>1</v>
      </c>
      <c r="M1" s="141" t="s">
        <v>1349</v>
      </c>
      <c r="N1" s="136" t="s">
        <v>1350</v>
      </c>
      <c r="O1" s="136" t="s">
        <v>1351</v>
      </c>
      <c r="P1" s="136" t="s">
        <v>1352</v>
      </c>
      <c r="Q1" s="140" t="s">
        <v>1353</v>
      </c>
      <c r="R1" s="140" t="s">
        <v>1354</v>
      </c>
      <c r="S1" s="137" t="s">
        <v>1355</v>
      </c>
      <c r="T1" s="137" t="s">
        <v>1356</v>
      </c>
      <c r="U1" s="142" t="s">
        <v>1357</v>
      </c>
      <c r="V1" s="175" t="s">
        <v>1283</v>
      </c>
      <c r="W1" s="143" t="s">
        <v>1358</v>
      </c>
      <c r="X1" s="144" t="s">
        <v>1359</v>
      </c>
      <c r="Y1" s="145" t="s">
        <v>1360</v>
      </c>
      <c r="Z1" s="145" t="s">
        <v>1361</v>
      </c>
      <c r="AA1" s="145" t="s">
        <v>1362</v>
      </c>
      <c r="AB1" s="145" t="s">
        <v>1363</v>
      </c>
      <c r="AC1" s="145" t="s">
        <v>1364</v>
      </c>
      <c r="AD1" s="145" t="s">
        <v>1365</v>
      </c>
      <c r="AE1" s="145" t="s">
        <v>1366</v>
      </c>
      <c r="AF1" s="145" t="s">
        <v>1367</v>
      </c>
      <c r="AG1" s="145" t="s">
        <v>1368</v>
      </c>
      <c r="AH1" s="145" t="s">
        <v>1369</v>
      </c>
      <c r="AI1" t="s">
        <v>1370</v>
      </c>
      <c r="AJ1" t="s">
        <v>1371</v>
      </c>
      <c r="AK1" t="s">
        <v>1372</v>
      </c>
    </row>
    <row r="2" spans="1:37" ht="42.75" customHeight="1" x14ac:dyDescent="0.35">
      <c r="A2" s="75" t="str">
        <f t="shared" ref="A2:A33" si="0">H2&amp;J2</f>
        <v>AccountId</v>
      </c>
      <c r="B2" s="101">
        <f t="shared" ref="B2:B33" si="1">IF(N2&lt;&gt;"",  IF(O2&lt;&gt;"", N2&amp;", "&amp;O2,N2),"")</f>
        <v>18</v>
      </c>
      <c r="C2" s="73">
        <v>1</v>
      </c>
      <c r="D2" s="74" t="s">
        <v>1373</v>
      </c>
      <c r="E2" s="150" t="s">
        <v>1374</v>
      </c>
      <c r="F2" s="150" t="s">
        <v>1374</v>
      </c>
      <c r="G2" s="76" t="s">
        <v>68</v>
      </c>
      <c r="H2" s="74" t="s">
        <v>67</v>
      </c>
      <c r="I2" s="77" t="s">
        <v>236</v>
      </c>
      <c r="J2" s="250" t="s">
        <v>236</v>
      </c>
      <c r="K2" s="251" t="s">
        <v>235</v>
      </c>
      <c r="L2" s="101" t="s">
        <v>236</v>
      </c>
      <c r="M2" s="101" t="s">
        <v>236</v>
      </c>
      <c r="N2" s="101">
        <v>18</v>
      </c>
      <c r="O2" s="101"/>
      <c r="P2" s="101" t="s">
        <v>94</v>
      </c>
      <c r="Q2" s="101" t="s">
        <v>94</v>
      </c>
      <c r="R2" s="101" t="s">
        <v>94</v>
      </c>
      <c r="S2" s="78" t="s">
        <v>94</v>
      </c>
      <c r="T2" s="92" t="s">
        <v>1375</v>
      </c>
      <c r="U2" s="78" t="s">
        <v>1375</v>
      </c>
      <c r="V2" s="78"/>
      <c r="W2" s="88" t="s">
        <v>93</v>
      </c>
      <c r="X2" s="79" t="s">
        <v>94</v>
      </c>
      <c r="Y2" s="79"/>
      <c r="Z2" s="88" t="s">
        <v>93</v>
      </c>
      <c r="AA2" s="79"/>
      <c r="AB2" s="79"/>
      <c r="AC2" s="79" t="s">
        <v>93</v>
      </c>
      <c r="AD2" s="79"/>
      <c r="AE2" s="79"/>
      <c r="AF2" s="79"/>
      <c r="AG2" s="79"/>
      <c r="AH2" s="79"/>
      <c r="AI2" s="79"/>
    </row>
    <row r="3" spans="1:37" x14ac:dyDescent="0.35">
      <c r="A3" s="75" t="str">
        <f t="shared" si="0"/>
        <v>AccountCreatedDate</v>
      </c>
      <c r="B3" s="101" t="str">
        <f t="shared" si="1"/>
        <v/>
      </c>
      <c r="C3" s="73">
        <v>2</v>
      </c>
      <c r="D3" s="74" t="s">
        <v>1373</v>
      </c>
      <c r="E3" s="150" t="s">
        <v>1374</v>
      </c>
      <c r="F3" s="150" t="s">
        <v>1374</v>
      </c>
      <c r="G3" s="76" t="s">
        <v>68</v>
      </c>
      <c r="H3" s="74" t="s">
        <v>67</v>
      </c>
      <c r="I3" s="77" t="s">
        <v>371</v>
      </c>
      <c r="J3" s="80" t="s">
        <v>370</v>
      </c>
      <c r="K3" s="74" t="s">
        <v>369</v>
      </c>
      <c r="L3" s="78" t="s">
        <v>1376</v>
      </c>
      <c r="M3" s="81" t="s">
        <v>1377</v>
      </c>
      <c r="N3" s="81"/>
      <c r="O3" s="81"/>
      <c r="P3" s="79" t="s">
        <v>94</v>
      </c>
      <c r="Q3" s="79" t="s">
        <v>94</v>
      </c>
      <c r="R3" s="79" t="s">
        <v>94</v>
      </c>
      <c r="S3" s="78" t="s">
        <v>94</v>
      </c>
      <c r="T3" s="92"/>
      <c r="U3" s="79"/>
      <c r="V3" s="79"/>
      <c r="W3" s="88" t="s">
        <v>93</v>
      </c>
      <c r="X3" s="79" t="s">
        <v>94</v>
      </c>
      <c r="Y3" s="79"/>
      <c r="Z3" s="88" t="s">
        <v>93</v>
      </c>
      <c r="AA3" s="79"/>
      <c r="AB3" s="79"/>
      <c r="AC3" s="79" t="s">
        <v>93</v>
      </c>
      <c r="AD3" s="79"/>
      <c r="AE3" s="79"/>
      <c r="AF3" s="79"/>
      <c r="AG3" s="79"/>
      <c r="AH3" s="79"/>
      <c r="AI3" s="79"/>
    </row>
    <row r="4" spans="1:37" x14ac:dyDescent="0.35">
      <c r="A4" s="75" t="str">
        <f t="shared" si="0"/>
        <v>AccountCreatedById</v>
      </c>
      <c r="B4" s="101">
        <f t="shared" si="1"/>
        <v>18</v>
      </c>
      <c r="C4" s="73">
        <v>3</v>
      </c>
      <c r="D4" s="74" t="s">
        <v>1373</v>
      </c>
      <c r="E4" s="150" t="s">
        <v>1374</v>
      </c>
      <c r="F4" s="150" t="s">
        <v>1374</v>
      </c>
      <c r="G4" s="76" t="s">
        <v>68</v>
      </c>
      <c r="H4" s="74" t="s">
        <v>67</v>
      </c>
      <c r="I4" s="77" t="s">
        <v>1378</v>
      </c>
      <c r="J4" s="80" t="s">
        <v>374</v>
      </c>
      <c r="K4" s="74" t="s">
        <v>373</v>
      </c>
      <c r="L4" s="78" t="s">
        <v>1379</v>
      </c>
      <c r="M4" s="81" t="s">
        <v>1380</v>
      </c>
      <c r="N4" s="81">
        <v>18</v>
      </c>
      <c r="O4" s="81"/>
      <c r="P4" s="79" t="s">
        <v>94</v>
      </c>
      <c r="Q4" s="79" t="s">
        <v>94</v>
      </c>
      <c r="R4" s="79" t="s">
        <v>94</v>
      </c>
      <c r="S4" s="78" t="s">
        <v>94</v>
      </c>
      <c r="T4" s="92"/>
      <c r="U4" s="79"/>
      <c r="V4" s="79"/>
      <c r="W4" s="88" t="s">
        <v>93</v>
      </c>
      <c r="X4" s="79" t="s">
        <v>94</v>
      </c>
      <c r="Y4" s="79"/>
      <c r="Z4" s="88" t="s">
        <v>93</v>
      </c>
      <c r="AA4" s="79"/>
      <c r="AB4" s="79"/>
      <c r="AC4" s="79" t="s">
        <v>93</v>
      </c>
      <c r="AD4" s="79"/>
      <c r="AE4" s="79"/>
      <c r="AF4" s="79"/>
      <c r="AG4" s="79"/>
      <c r="AH4" s="79"/>
      <c r="AI4" s="79"/>
    </row>
    <row r="5" spans="1:37" x14ac:dyDescent="0.35">
      <c r="A5" s="75" t="str">
        <f t="shared" si="0"/>
        <v>AccountLastModifiedDate</v>
      </c>
      <c r="B5" s="101" t="str">
        <f t="shared" si="1"/>
        <v/>
      </c>
      <c r="C5" s="73">
        <v>4</v>
      </c>
      <c r="D5" s="74" t="s">
        <v>1373</v>
      </c>
      <c r="E5" s="150" t="s">
        <v>1374</v>
      </c>
      <c r="F5" s="150" t="s">
        <v>1374</v>
      </c>
      <c r="G5" s="76" t="s">
        <v>68</v>
      </c>
      <c r="H5" s="74" t="s">
        <v>67</v>
      </c>
      <c r="I5" s="77" t="s">
        <v>378</v>
      </c>
      <c r="J5" s="80" t="s">
        <v>377</v>
      </c>
      <c r="K5" s="74" t="s">
        <v>376</v>
      </c>
      <c r="L5" s="78" t="s">
        <v>1381</v>
      </c>
      <c r="M5" s="82" t="s">
        <v>1377</v>
      </c>
      <c r="N5" s="82"/>
      <c r="O5" s="82"/>
      <c r="P5" s="79" t="s">
        <v>94</v>
      </c>
      <c r="Q5" s="79" t="s">
        <v>94</v>
      </c>
      <c r="R5" s="79" t="s">
        <v>94</v>
      </c>
      <c r="S5" s="78" t="s">
        <v>94</v>
      </c>
      <c r="T5" s="92"/>
      <c r="U5" s="79"/>
      <c r="V5" s="79"/>
      <c r="W5" s="88" t="s">
        <v>93</v>
      </c>
      <c r="X5" s="79" t="s">
        <v>94</v>
      </c>
      <c r="Y5" s="79"/>
      <c r="Z5" s="88" t="s">
        <v>93</v>
      </c>
      <c r="AA5" s="79"/>
      <c r="AB5" s="79"/>
      <c r="AC5" s="79" t="s">
        <v>93</v>
      </c>
      <c r="AD5" s="79"/>
      <c r="AE5" s="79"/>
      <c r="AF5" s="79"/>
      <c r="AG5" s="79"/>
      <c r="AH5" s="79"/>
      <c r="AI5" s="79"/>
    </row>
    <row r="6" spans="1:37" x14ac:dyDescent="0.35">
      <c r="A6" s="75" t="str">
        <f t="shared" si="0"/>
        <v>AccountLastModifiedById</v>
      </c>
      <c r="B6" s="101">
        <f t="shared" si="1"/>
        <v>18</v>
      </c>
      <c r="C6" s="73">
        <v>5</v>
      </c>
      <c r="D6" s="74" t="s">
        <v>1373</v>
      </c>
      <c r="E6" s="150" t="s">
        <v>1374</v>
      </c>
      <c r="F6" s="150" t="s">
        <v>1374</v>
      </c>
      <c r="G6" s="76" t="s">
        <v>68</v>
      </c>
      <c r="H6" s="74" t="s">
        <v>67</v>
      </c>
      <c r="I6" s="77" t="s">
        <v>1382</v>
      </c>
      <c r="J6" s="80" t="s">
        <v>380</v>
      </c>
      <c r="K6" s="74" t="s">
        <v>379</v>
      </c>
      <c r="L6" s="78" t="s">
        <v>1383</v>
      </c>
      <c r="M6" s="81" t="s">
        <v>1380</v>
      </c>
      <c r="N6" s="81">
        <v>18</v>
      </c>
      <c r="O6" s="81"/>
      <c r="P6" s="79" t="s">
        <v>94</v>
      </c>
      <c r="Q6" s="79" t="s">
        <v>94</v>
      </c>
      <c r="R6" s="79" t="s">
        <v>94</v>
      </c>
      <c r="S6" s="78" t="s">
        <v>94</v>
      </c>
      <c r="T6" s="92"/>
      <c r="U6" s="79"/>
      <c r="V6" s="79"/>
      <c r="W6" s="88" t="s">
        <v>93</v>
      </c>
      <c r="X6" s="79" t="s">
        <v>94</v>
      </c>
      <c r="Y6" s="79"/>
      <c r="Z6" s="88" t="s">
        <v>93</v>
      </c>
      <c r="AA6" s="79"/>
      <c r="AB6" s="79"/>
      <c r="AC6" s="79" t="s">
        <v>93</v>
      </c>
      <c r="AD6" s="79"/>
      <c r="AE6" s="79"/>
      <c r="AF6" s="79"/>
      <c r="AG6" s="79"/>
      <c r="AH6" s="79"/>
      <c r="AI6" s="79"/>
    </row>
    <row r="7" spans="1:37" ht="29" x14ac:dyDescent="0.35">
      <c r="A7" s="75" t="str">
        <f t="shared" si="0"/>
        <v>AccountCCS_Account_Type_for_Duplicate_Rule_del__c</v>
      </c>
      <c r="B7" s="101">
        <f t="shared" si="1"/>
        <v>100</v>
      </c>
      <c r="C7" s="73">
        <v>6</v>
      </c>
      <c r="D7" s="74" t="s">
        <v>1384</v>
      </c>
      <c r="E7" s="150" t="s">
        <v>1374</v>
      </c>
      <c r="F7" s="151" t="s">
        <v>1385</v>
      </c>
      <c r="G7" s="76" t="s">
        <v>68</v>
      </c>
      <c r="H7" s="74" t="s">
        <v>67</v>
      </c>
      <c r="I7" s="77" t="s">
        <v>1119</v>
      </c>
      <c r="J7" s="147" t="s">
        <v>1118</v>
      </c>
      <c r="K7" s="251" t="s">
        <v>1117</v>
      </c>
      <c r="L7" s="80" t="s">
        <v>1386</v>
      </c>
      <c r="M7" s="252" t="s">
        <v>1387</v>
      </c>
      <c r="N7" s="253">
        <v>100</v>
      </c>
      <c r="O7" s="253"/>
      <c r="P7" s="253"/>
      <c r="Q7" s="253"/>
      <c r="R7" s="253"/>
      <c r="S7" s="83"/>
      <c r="T7" s="92"/>
      <c r="U7" s="79"/>
      <c r="V7" s="79"/>
      <c r="W7" s="88" t="s">
        <v>94</v>
      </c>
      <c r="X7" s="79" t="s">
        <v>94</v>
      </c>
      <c r="Y7" s="79"/>
      <c r="Z7" s="88" t="s">
        <v>93</v>
      </c>
      <c r="AA7" s="79"/>
      <c r="AB7" s="79"/>
      <c r="AC7" s="79" t="s">
        <v>93</v>
      </c>
      <c r="AD7" s="79"/>
      <c r="AE7" s="79"/>
      <c r="AF7" s="79"/>
      <c r="AG7" s="79"/>
      <c r="AH7" s="79"/>
      <c r="AI7" s="79"/>
    </row>
    <row r="8" spans="1:37" ht="29" x14ac:dyDescent="0.35">
      <c r="A8" s="75" t="str">
        <f t="shared" si="0"/>
        <v>AccountCCS_Bank_Entity__c</v>
      </c>
      <c r="B8" s="101" t="str">
        <f t="shared" si="1"/>
        <v>See picklist options for lengths</v>
      </c>
      <c r="C8" s="73">
        <v>7</v>
      </c>
      <c r="D8" s="74" t="s">
        <v>1384</v>
      </c>
      <c r="E8" s="150" t="s">
        <v>1374</v>
      </c>
      <c r="F8" s="150" t="s">
        <v>1374</v>
      </c>
      <c r="G8" s="76" t="s">
        <v>68</v>
      </c>
      <c r="H8" s="74" t="s">
        <v>67</v>
      </c>
      <c r="I8" s="77" t="s">
        <v>965</v>
      </c>
      <c r="J8" s="147" t="s">
        <v>964</v>
      </c>
      <c r="K8" s="251" t="s">
        <v>963</v>
      </c>
      <c r="L8" s="80" t="s">
        <v>1388</v>
      </c>
      <c r="M8" s="252" t="s">
        <v>1389</v>
      </c>
      <c r="N8" s="253" t="s">
        <v>1390</v>
      </c>
      <c r="O8" s="253"/>
      <c r="P8" s="253" t="s">
        <v>94</v>
      </c>
      <c r="Q8" s="253"/>
      <c r="R8" s="253"/>
      <c r="S8" s="83" t="s">
        <v>94</v>
      </c>
      <c r="T8" s="92"/>
      <c r="U8" s="79"/>
      <c r="V8" s="79"/>
      <c r="W8" s="88" t="s">
        <v>94</v>
      </c>
      <c r="X8" s="79" t="s">
        <v>94</v>
      </c>
      <c r="Y8" s="79"/>
      <c r="Z8" s="88" t="s">
        <v>94</v>
      </c>
      <c r="AA8" s="79"/>
      <c r="AB8" s="79"/>
      <c r="AC8" s="79" t="s">
        <v>93</v>
      </c>
      <c r="AD8" s="79"/>
      <c r="AE8" s="79"/>
      <c r="AF8" s="79"/>
      <c r="AG8" s="79"/>
      <c r="AH8" s="79"/>
      <c r="AI8" s="79"/>
    </row>
    <row r="9" spans="1:37" x14ac:dyDescent="0.35">
      <c r="A9" s="75" t="str">
        <f t="shared" si="0"/>
        <v>AccountCCS_BSU_RM_Name__c</v>
      </c>
      <c r="B9" s="101">
        <f t="shared" si="1"/>
        <v>18</v>
      </c>
      <c r="C9" s="73">
        <v>8</v>
      </c>
      <c r="D9" s="74" t="s">
        <v>1384</v>
      </c>
      <c r="E9" s="150" t="s">
        <v>1374</v>
      </c>
      <c r="F9" s="150" t="s">
        <v>1374</v>
      </c>
      <c r="G9" s="76" t="s">
        <v>68</v>
      </c>
      <c r="H9" s="74" t="s">
        <v>67</v>
      </c>
      <c r="I9" s="77" t="s">
        <v>962</v>
      </c>
      <c r="J9" s="147" t="s">
        <v>961</v>
      </c>
      <c r="K9" s="251" t="s">
        <v>960</v>
      </c>
      <c r="L9" s="80" t="s">
        <v>1391</v>
      </c>
      <c r="M9" s="252" t="s">
        <v>1380</v>
      </c>
      <c r="N9" s="253">
        <v>18</v>
      </c>
      <c r="O9" s="253"/>
      <c r="P9" s="253" t="s">
        <v>94</v>
      </c>
      <c r="Q9" s="253"/>
      <c r="R9" s="253"/>
      <c r="S9" s="83"/>
      <c r="T9" s="92"/>
      <c r="U9" s="79"/>
      <c r="V9" s="79"/>
      <c r="W9" s="88" t="s">
        <v>94</v>
      </c>
      <c r="X9" s="79" t="s">
        <v>94</v>
      </c>
      <c r="Y9" s="79"/>
      <c r="Z9" s="88" t="s">
        <v>93</v>
      </c>
      <c r="AA9" s="79"/>
      <c r="AB9" s="79"/>
      <c r="AC9" s="79" t="s">
        <v>93</v>
      </c>
      <c r="AD9" s="79"/>
      <c r="AE9" s="79"/>
      <c r="AF9" s="79"/>
      <c r="AG9" s="79"/>
      <c r="AH9" s="79"/>
      <c r="AI9" s="79"/>
    </row>
    <row r="10" spans="1:37" ht="29" x14ac:dyDescent="0.35">
      <c r="A10" s="75" t="str">
        <f t="shared" si="0"/>
        <v>AccountCCS_BusinessWorkPhone__c</v>
      </c>
      <c r="B10" s="101">
        <f t="shared" si="1"/>
        <v>40</v>
      </c>
      <c r="C10" s="73">
        <v>9</v>
      </c>
      <c r="D10" s="74" t="s">
        <v>1384</v>
      </c>
      <c r="E10" s="150" t="s">
        <v>1374</v>
      </c>
      <c r="F10" s="150" t="s">
        <v>1385</v>
      </c>
      <c r="G10" s="76" t="s">
        <v>68</v>
      </c>
      <c r="H10" s="74" t="s">
        <v>67</v>
      </c>
      <c r="I10" s="77" t="s">
        <v>968</v>
      </c>
      <c r="J10" s="147" t="s">
        <v>967</v>
      </c>
      <c r="K10" s="251" t="s">
        <v>966</v>
      </c>
      <c r="L10" s="80" t="s">
        <v>1392</v>
      </c>
      <c r="M10" s="252" t="s">
        <v>321</v>
      </c>
      <c r="N10" s="253">
        <v>40</v>
      </c>
      <c r="O10" s="253"/>
      <c r="P10" s="253"/>
      <c r="Q10" s="253"/>
      <c r="R10" s="253"/>
      <c r="S10" s="83"/>
      <c r="T10" s="92"/>
      <c r="U10" s="79"/>
      <c r="V10" s="79"/>
      <c r="W10" s="88" t="s">
        <v>94</v>
      </c>
      <c r="X10" s="79" t="s">
        <v>94</v>
      </c>
      <c r="Y10" s="79"/>
      <c r="Z10" s="88" t="s">
        <v>93</v>
      </c>
      <c r="AA10" s="79"/>
      <c r="AB10" s="79"/>
      <c r="AC10" s="79" t="s">
        <v>93</v>
      </c>
      <c r="AD10" s="79"/>
      <c r="AE10" s="79"/>
      <c r="AF10" s="79"/>
      <c r="AG10" s="79"/>
      <c r="AH10" s="79"/>
      <c r="AI10" s="79"/>
    </row>
    <row r="11" spans="1:37" ht="29" x14ac:dyDescent="0.35">
      <c r="A11" s="75" t="str">
        <f t="shared" si="0"/>
        <v>AccountCCS_Set_up_Actions_by_Profile_for_LG__c</v>
      </c>
      <c r="B11" s="101">
        <f t="shared" si="1"/>
        <v>4</v>
      </c>
      <c r="C11" s="73">
        <v>10</v>
      </c>
      <c r="D11" s="74" t="s">
        <v>1393</v>
      </c>
      <c r="E11" s="150" t="s">
        <v>1374</v>
      </c>
      <c r="F11" s="150" t="s">
        <v>1385</v>
      </c>
      <c r="G11" s="76" t="s">
        <v>68</v>
      </c>
      <c r="H11" s="74" t="s">
        <v>67</v>
      </c>
      <c r="I11" s="77" t="s">
        <v>957</v>
      </c>
      <c r="J11" s="147" t="s">
        <v>956</v>
      </c>
      <c r="K11" s="251" t="s">
        <v>955</v>
      </c>
      <c r="L11" s="80" t="s">
        <v>959</v>
      </c>
      <c r="M11" s="252" t="s">
        <v>1394</v>
      </c>
      <c r="N11" s="253">
        <v>4</v>
      </c>
      <c r="O11" s="253"/>
      <c r="P11" s="253"/>
      <c r="Q11" s="253"/>
      <c r="R11" s="253"/>
      <c r="S11" s="83"/>
      <c r="T11" s="92"/>
      <c r="U11" s="79"/>
      <c r="V11" s="79"/>
      <c r="W11" s="88" t="s">
        <v>93</v>
      </c>
      <c r="X11" s="79" t="s">
        <v>94</v>
      </c>
      <c r="Y11" s="79"/>
      <c r="Z11" s="88" t="s">
        <v>93</v>
      </c>
      <c r="AA11" s="79"/>
      <c r="AB11" s="79"/>
      <c r="AC11" s="79" t="s">
        <v>93</v>
      </c>
      <c r="AD11" s="79"/>
      <c r="AE11" s="79"/>
      <c r="AF11" s="79"/>
      <c r="AG11" s="79"/>
      <c r="AH11" s="79"/>
      <c r="AI11" s="79"/>
    </row>
    <row r="12" spans="1:37" x14ac:dyDescent="0.35">
      <c r="A12" s="75" t="str">
        <f t="shared" si="0"/>
        <v>AccountCCS_CMDID__c</v>
      </c>
      <c r="B12" s="101">
        <f t="shared" si="1"/>
        <v>19</v>
      </c>
      <c r="C12" s="73">
        <v>11</v>
      </c>
      <c r="D12" s="74" t="s">
        <v>1384</v>
      </c>
      <c r="E12" s="150" t="s">
        <v>1374</v>
      </c>
      <c r="F12" s="150" t="s">
        <v>1374</v>
      </c>
      <c r="G12" s="76" t="s">
        <v>68</v>
      </c>
      <c r="H12" s="74" t="s">
        <v>67</v>
      </c>
      <c r="I12" s="77" t="s">
        <v>971</v>
      </c>
      <c r="J12" s="147" t="s">
        <v>970</v>
      </c>
      <c r="K12" s="251" t="s">
        <v>969</v>
      </c>
      <c r="L12" s="80" t="s">
        <v>1395</v>
      </c>
      <c r="M12" s="252" t="s">
        <v>1387</v>
      </c>
      <c r="N12" s="253">
        <v>19</v>
      </c>
      <c r="O12" s="253"/>
      <c r="P12" s="253" t="s">
        <v>94</v>
      </c>
      <c r="Q12" s="253"/>
      <c r="R12" s="253"/>
      <c r="S12" s="83"/>
      <c r="T12" s="92"/>
      <c r="U12" s="79"/>
      <c r="V12" s="79"/>
      <c r="W12" s="88" t="s">
        <v>94</v>
      </c>
      <c r="X12" s="79" t="s">
        <v>94</v>
      </c>
      <c r="Y12" s="79"/>
      <c r="Z12" s="88" t="s">
        <v>93</v>
      </c>
      <c r="AA12" s="79"/>
      <c r="AB12" s="79"/>
      <c r="AC12" s="79" t="s">
        <v>93</v>
      </c>
      <c r="AD12" s="79"/>
      <c r="AE12" s="79"/>
      <c r="AF12" s="79"/>
      <c r="AG12" s="79"/>
      <c r="AH12" s="79"/>
      <c r="AI12" s="79"/>
    </row>
    <row r="13" spans="1:37" ht="29" x14ac:dyDescent="0.35">
      <c r="A13" s="75" t="str">
        <f t="shared" si="0"/>
        <v>AccountCCS_Collections_Indicator__c</v>
      </c>
      <c r="B13" s="101" t="str">
        <f t="shared" si="1"/>
        <v>Boolean(True/False)</v>
      </c>
      <c r="C13" s="73">
        <v>12</v>
      </c>
      <c r="D13" s="74" t="s">
        <v>1384</v>
      </c>
      <c r="E13" s="150" t="s">
        <v>1374</v>
      </c>
      <c r="F13" s="150" t="s">
        <v>1374</v>
      </c>
      <c r="G13" s="76" t="s">
        <v>68</v>
      </c>
      <c r="H13" s="74" t="s">
        <v>67</v>
      </c>
      <c r="I13" s="77" t="s">
        <v>974</v>
      </c>
      <c r="J13" s="147" t="s">
        <v>973</v>
      </c>
      <c r="K13" s="251" t="s">
        <v>972</v>
      </c>
      <c r="L13" s="80" t="s">
        <v>1396</v>
      </c>
      <c r="M13" s="252" t="s">
        <v>1397</v>
      </c>
      <c r="N13" s="253" t="s">
        <v>1398</v>
      </c>
      <c r="O13" s="253"/>
      <c r="P13" s="253"/>
      <c r="Q13" s="253" t="s">
        <v>94</v>
      </c>
      <c r="R13" s="253"/>
      <c r="S13" s="83"/>
      <c r="T13" s="92"/>
      <c r="U13" s="79"/>
      <c r="V13" s="79"/>
      <c r="W13" s="88" t="s">
        <v>94</v>
      </c>
      <c r="X13" s="79" t="s">
        <v>94</v>
      </c>
      <c r="Y13" s="79"/>
      <c r="Z13" s="88" t="s">
        <v>93</v>
      </c>
      <c r="AA13" s="79"/>
      <c r="AB13" s="79"/>
      <c r="AC13" s="79" t="s">
        <v>93</v>
      </c>
      <c r="AD13" s="79"/>
      <c r="AE13" s="79"/>
      <c r="AF13" s="79"/>
      <c r="AG13" s="79"/>
      <c r="AH13" s="79"/>
      <c r="AI13" s="79"/>
    </row>
    <row r="14" spans="1:37" ht="29" x14ac:dyDescent="0.35">
      <c r="A14" s="75" t="str">
        <f t="shared" si="0"/>
        <v>AccountCCS_Company_Registration_Number__c</v>
      </c>
      <c r="B14" s="101">
        <f t="shared" si="1"/>
        <v>20</v>
      </c>
      <c r="C14" s="73">
        <v>13</v>
      </c>
      <c r="D14" s="74" t="s">
        <v>1384</v>
      </c>
      <c r="E14" s="150" t="s">
        <v>1374</v>
      </c>
      <c r="F14" s="150" t="s">
        <v>1374</v>
      </c>
      <c r="G14" s="76" t="s">
        <v>68</v>
      </c>
      <c r="H14" s="74" t="s">
        <v>67</v>
      </c>
      <c r="I14" s="77" t="s">
        <v>939</v>
      </c>
      <c r="J14" s="147" t="s">
        <v>938</v>
      </c>
      <c r="K14" s="251" t="s">
        <v>937</v>
      </c>
      <c r="L14" s="80" t="s">
        <v>1399</v>
      </c>
      <c r="M14" s="252" t="s">
        <v>1387</v>
      </c>
      <c r="N14" s="253">
        <v>20</v>
      </c>
      <c r="O14" s="253"/>
      <c r="P14" s="253" t="s">
        <v>94</v>
      </c>
      <c r="Q14" s="253"/>
      <c r="R14" s="253"/>
      <c r="S14" s="83"/>
      <c r="T14" s="92"/>
      <c r="U14" s="79"/>
      <c r="V14" s="79"/>
      <c r="W14" s="88" t="s">
        <v>94</v>
      </c>
      <c r="X14" s="79" t="s">
        <v>94</v>
      </c>
      <c r="Y14" s="79"/>
      <c r="Z14" s="88" t="s">
        <v>93</v>
      </c>
      <c r="AA14" s="79"/>
      <c r="AB14" s="79"/>
      <c r="AC14" s="79" t="s">
        <v>93</v>
      </c>
      <c r="AD14" s="79"/>
      <c r="AE14" s="79"/>
      <c r="AF14" s="79"/>
      <c r="AG14" s="79"/>
      <c r="AH14" s="79"/>
      <c r="AI14" s="79"/>
    </row>
    <row r="15" spans="1:37" ht="29" x14ac:dyDescent="0.35">
      <c r="A15" s="75" t="str">
        <f t="shared" si="0"/>
        <v>AccountCCS_Country_of_Incorporation__c</v>
      </c>
      <c r="B15" s="101" t="str">
        <f t="shared" si="1"/>
        <v>See picklist options for lengths</v>
      </c>
      <c r="C15" s="73">
        <v>14</v>
      </c>
      <c r="D15" s="74" t="s">
        <v>1384</v>
      </c>
      <c r="E15" s="150" t="s">
        <v>1374</v>
      </c>
      <c r="F15" s="150" t="s">
        <v>1374</v>
      </c>
      <c r="G15" s="76" t="s">
        <v>68</v>
      </c>
      <c r="H15" s="74" t="s">
        <v>67</v>
      </c>
      <c r="I15" s="77" t="s">
        <v>942</v>
      </c>
      <c r="J15" s="147" t="s">
        <v>941</v>
      </c>
      <c r="K15" s="251" t="s">
        <v>940</v>
      </c>
      <c r="L15" s="80" t="s">
        <v>1400</v>
      </c>
      <c r="M15" s="252" t="s">
        <v>1389</v>
      </c>
      <c r="N15" s="253" t="s">
        <v>1390</v>
      </c>
      <c r="O15" s="253"/>
      <c r="P15" s="253" t="s">
        <v>94</v>
      </c>
      <c r="Q15" s="253"/>
      <c r="R15" s="253"/>
      <c r="S15" s="83"/>
      <c r="T15" s="92"/>
      <c r="U15" s="79"/>
      <c r="V15" s="79"/>
      <c r="W15" s="88" t="s">
        <v>94</v>
      </c>
      <c r="X15" s="79" t="s">
        <v>94</v>
      </c>
      <c r="Y15" s="79"/>
      <c r="Z15" s="88" t="s">
        <v>93</v>
      </c>
      <c r="AA15" s="79"/>
      <c r="AB15" s="79"/>
      <c r="AC15" s="79" t="s">
        <v>93</v>
      </c>
      <c r="AD15" s="79"/>
      <c r="AE15" s="79"/>
      <c r="AF15" s="79"/>
      <c r="AG15" s="79"/>
      <c r="AH15" s="79"/>
      <c r="AI15" s="79"/>
    </row>
    <row r="16" spans="1:37" ht="29" x14ac:dyDescent="0.35">
      <c r="A16" s="75" t="str">
        <f t="shared" si="0"/>
        <v>AccountCCS_Country_of_Registration__c</v>
      </c>
      <c r="B16" s="101" t="str">
        <f t="shared" si="1"/>
        <v>See picklist options for lengths</v>
      </c>
      <c r="C16" s="73">
        <v>15</v>
      </c>
      <c r="D16" s="74" t="s">
        <v>1384</v>
      </c>
      <c r="E16" s="150" t="s">
        <v>1374</v>
      </c>
      <c r="F16" s="150" t="s">
        <v>1374</v>
      </c>
      <c r="G16" s="76" t="s">
        <v>68</v>
      </c>
      <c r="H16" s="74" t="s">
        <v>67</v>
      </c>
      <c r="I16" s="77" t="s">
        <v>977</v>
      </c>
      <c r="J16" s="147" t="s">
        <v>976</v>
      </c>
      <c r="K16" s="251" t="s">
        <v>975</v>
      </c>
      <c r="L16" s="80" t="s">
        <v>1401</v>
      </c>
      <c r="M16" s="252" t="s">
        <v>1389</v>
      </c>
      <c r="N16" s="253" t="s">
        <v>1390</v>
      </c>
      <c r="O16" s="253"/>
      <c r="P16" s="253"/>
      <c r="Q16" s="253"/>
      <c r="R16" s="253"/>
      <c r="S16" s="83" t="s">
        <v>94</v>
      </c>
      <c r="T16" s="92"/>
      <c r="U16" s="79"/>
      <c r="V16" s="79"/>
      <c r="W16" s="88" t="s">
        <v>94</v>
      </c>
      <c r="X16" s="79" t="s">
        <v>94</v>
      </c>
      <c r="Y16" s="79"/>
      <c r="Z16" s="88" t="s">
        <v>94</v>
      </c>
      <c r="AA16" s="79"/>
      <c r="AB16" s="79"/>
      <c r="AC16" s="79" t="s">
        <v>93</v>
      </c>
      <c r="AD16" s="79"/>
      <c r="AE16" s="79"/>
      <c r="AF16" s="79"/>
      <c r="AG16" s="79"/>
      <c r="AH16" s="79"/>
      <c r="AI16" s="79"/>
    </row>
    <row r="17" spans="1:35" ht="29" x14ac:dyDescent="0.35">
      <c r="A17" s="75" t="str">
        <f t="shared" si="0"/>
        <v>AccountCCS_CountryOfRiskLimitHeld__c</v>
      </c>
      <c r="B17" s="101">
        <f t="shared" si="1"/>
        <v>20</v>
      </c>
      <c r="C17" s="73">
        <v>16</v>
      </c>
      <c r="D17" s="74" t="s">
        <v>1384</v>
      </c>
      <c r="E17" s="150" t="s">
        <v>1374</v>
      </c>
      <c r="F17" s="151" t="s">
        <v>1385</v>
      </c>
      <c r="G17" s="76" t="s">
        <v>68</v>
      </c>
      <c r="H17" s="74" t="s">
        <v>67</v>
      </c>
      <c r="I17" s="77" t="s">
        <v>1128</v>
      </c>
      <c r="J17" s="147" t="s">
        <v>1127</v>
      </c>
      <c r="K17" s="251" t="s">
        <v>1126</v>
      </c>
      <c r="L17" s="80" t="s">
        <v>1402</v>
      </c>
      <c r="M17" s="252" t="s">
        <v>1387</v>
      </c>
      <c r="N17" s="253">
        <v>20</v>
      </c>
      <c r="O17" s="253"/>
      <c r="P17" s="253" t="s">
        <v>94</v>
      </c>
      <c r="Q17" s="253"/>
      <c r="R17" s="253"/>
      <c r="S17" s="83"/>
      <c r="T17" s="92"/>
      <c r="U17" s="79"/>
      <c r="V17" s="79"/>
      <c r="W17" s="88" t="s">
        <v>94</v>
      </c>
      <c r="X17" s="79" t="s">
        <v>94</v>
      </c>
      <c r="Y17" s="79"/>
      <c r="Z17" s="88" t="s">
        <v>93</v>
      </c>
      <c r="AA17" s="79"/>
      <c r="AB17" s="79"/>
      <c r="AC17" s="79" t="s">
        <v>93</v>
      </c>
      <c r="AD17" s="79"/>
      <c r="AE17" s="79"/>
      <c r="AF17" s="79"/>
      <c r="AG17" s="79"/>
      <c r="AH17" s="79"/>
      <c r="AI17" s="79"/>
    </row>
    <row r="18" spans="1:35" x14ac:dyDescent="0.35">
      <c r="A18" s="75" t="str">
        <f t="shared" si="0"/>
        <v>AccountCCS_Credit_Officer__c</v>
      </c>
      <c r="B18" s="101">
        <f t="shared" si="1"/>
        <v>18</v>
      </c>
      <c r="C18" s="73">
        <v>17</v>
      </c>
      <c r="D18" s="74" t="s">
        <v>1384</v>
      </c>
      <c r="E18" s="150" t="s">
        <v>1374</v>
      </c>
      <c r="F18" s="150" t="s">
        <v>1374</v>
      </c>
      <c r="G18" s="76" t="s">
        <v>68</v>
      </c>
      <c r="H18" s="74" t="s">
        <v>67</v>
      </c>
      <c r="I18" s="77" t="s">
        <v>980</v>
      </c>
      <c r="J18" s="147" t="s">
        <v>979</v>
      </c>
      <c r="K18" s="251" t="s">
        <v>978</v>
      </c>
      <c r="L18" s="80" t="s">
        <v>1403</v>
      </c>
      <c r="M18" s="252" t="s">
        <v>1380</v>
      </c>
      <c r="N18" s="253">
        <v>18</v>
      </c>
      <c r="O18" s="253"/>
      <c r="P18" s="253" t="s">
        <v>94</v>
      </c>
      <c r="Q18" s="253"/>
      <c r="R18" s="253"/>
      <c r="S18" s="83"/>
      <c r="T18" s="92"/>
      <c r="U18" s="79"/>
      <c r="V18" s="79"/>
      <c r="W18" s="88" t="s">
        <v>94</v>
      </c>
      <c r="X18" s="79" t="s">
        <v>94</v>
      </c>
      <c r="Y18" s="79"/>
      <c r="Z18" s="88" t="s">
        <v>93</v>
      </c>
      <c r="AA18" s="79"/>
      <c r="AB18" s="79"/>
      <c r="AC18" s="79" t="s">
        <v>93</v>
      </c>
      <c r="AD18" s="79"/>
      <c r="AE18" s="79"/>
      <c r="AF18" s="79"/>
      <c r="AG18" s="79"/>
      <c r="AH18" s="79"/>
      <c r="AI18" s="79"/>
    </row>
    <row r="19" spans="1:35" ht="29" x14ac:dyDescent="0.35">
      <c r="A19" s="75" t="str">
        <f t="shared" si="0"/>
        <v>AccountCCS_Credit_Risk_Classification__c</v>
      </c>
      <c r="B19" s="101">
        <f t="shared" si="1"/>
        <v>20</v>
      </c>
      <c r="C19" s="73">
        <v>18</v>
      </c>
      <c r="D19" s="74" t="s">
        <v>1384</v>
      </c>
      <c r="E19" s="150" t="s">
        <v>1374</v>
      </c>
      <c r="F19" s="151" t="s">
        <v>1385</v>
      </c>
      <c r="G19" s="76" t="s">
        <v>68</v>
      </c>
      <c r="H19" s="74" t="s">
        <v>67</v>
      </c>
      <c r="I19" s="77" t="s">
        <v>1131</v>
      </c>
      <c r="J19" s="147" t="s">
        <v>1130</v>
      </c>
      <c r="K19" s="251" t="s">
        <v>1129</v>
      </c>
      <c r="L19" s="80" t="s">
        <v>1404</v>
      </c>
      <c r="M19" s="252" t="s">
        <v>1387</v>
      </c>
      <c r="N19" s="253">
        <v>20</v>
      </c>
      <c r="O19" s="253"/>
      <c r="P19" s="253" t="s">
        <v>94</v>
      </c>
      <c r="Q19" s="253"/>
      <c r="R19" s="253"/>
      <c r="S19" s="83"/>
      <c r="T19" s="92"/>
      <c r="U19" s="79"/>
      <c r="V19" s="79"/>
      <c r="W19" s="88" t="s">
        <v>94</v>
      </c>
      <c r="X19" s="79" t="s">
        <v>94</v>
      </c>
      <c r="Y19" s="79"/>
      <c r="Z19" s="88" t="s">
        <v>93</v>
      </c>
      <c r="AA19" s="79"/>
      <c r="AB19" s="79"/>
      <c r="AC19" s="79" t="s">
        <v>93</v>
      </c>
      <c r="AD19" s="79"/>
      <c r="AE19" s="79"/>
      <c r="AF19" s="79"/>
      <c r="AG19" s="79"/>
      <c r="AH19" s="79"/>
      <c r="AI19" s="79"/>
    </row>
    <row r="20" spans="1:35" ht="29" x14ac:dyDescent="0.35">
      <c r="A20" s="75" t="str">
        <f t="shared" si="0"/>
        <v>AccountCCS_TotalHardBankLimits__c</v>
      </c>
      <c r="B20" s="101" t="str">
        <f t="shared" si="1"/>
        <v>16, 2</v>
      </c>
      <c r="C20" s="73">
        <v>19</v>
      </c>
      <c r="D20" s="74" t="s">
        <v>1384</v>
      </c>
      <c r="E20" s="150" t="s">
        <v>1374</v>
      </c>
      <c r="F20" s="150" t="s">
        <v>1374</v>
      </c>
      <c r="G20" s="76" t="s">
        <v>68</v>
      </c>
      <c r="H20" s="74" t="s">
        <v>67</v>
      </c>
      <c r="I20" s="77" t="s">
        <v>1063</v>
      </c>
      <c r="J20" s="147" t="s">
        <v>1062</v>
      </c>
      <c r="K20" s="251" t="s">
        <v>1061</v>
      </c>
      <c r="L20" s="80" t="s">
        <v>1405</v>
      </c>
      <c r="M20" s="252" t="s">
        <v>1406</v>
      </c>
      <c r="N20" s="253">
        <v>16</v>
      </c>
      <c r="O20" s="253">
        <v>2</v>
      </c>
      <c r="P20" s="253"/>
      <c r="Q20" s="253"/>
      <c r="R20" s="253"/>
      <c r="S20" s="83"/>
      <c r="T20" s="92"/>
      <c r="U20" s="79"/>
      <c r="V20" s="79"/>
      <c r="W20" s="88" t="s">
        <v>94</v>
      </c>
      <c r="X20" s="79" t="s">
        <v>94</v>
      </c>
      <c r="Y20" s="79"/>
      <c r="Z20" s="88" t="s">
        <v>93</v>
      </c>
      <c r="AA20" s="79"/>
      <c r="AB20" s="79"/>
      <c r="AC20" s="79" t="s">
        <v>93</v>
      </c>
      <c r="AD20" s="79"/>
      <c r="AE20" s="79"/>
      <c r="AF20" s="79"/>
      <c r="AG20" s="79"/>
      <c r="AH20" s="79"/>
      <c r="AI20" s="79"/>
    </row>
    <row r="21" spans="1:35" ht="29" x14ac:dyDescent="0.35">
      <c r="A21" s="75" t="str">
        <f t="shared" si="0"/>
        <v>AccountCCS_TotalSoftBankLimits__c</v>
      </c>
      <c r="B21" s="101" t="str">
        <f t="shared" si="1"/>
        <v>16, 2</v>
      </c>
      <c r="C21" s="73">
        <v>20</v>
      </c>
      <c r="D21" s="74" t="s">
        <v>1384</v>
      </c>
      <c r="E21" s="150" t="s">
        <v>1374</v>
      </c>
      <c r="F21" s="150" t="s">
        <v>1374</v>
      </c>
      <c r="G21" s="76" t="s">
        <v>68</v>
      </c>
      <c r="H21" s="74" t="s">
        <v>67</v>
      </c>
      <c r="I21" s="77" t="s">
        <v>1069</v>
      </c>
      <c r="J21" s="147" t="s">
        <v>1068</v>
      </c>
      <c r="K21" s="251" t="s">
        <v>1067</v>
      </c>
      <c r="L21" s="80" t="s">
        <v>1407</v>
      </c>
      <c r="M21" s="252" t="s">
        <v>1406</v>
      </c>
      <c r="N21" s="253">
        <v>16</v>
      </c>
      <c r="O21" s="253">
        <v>2</v>
      </c>
      <c r="P21" s="253"/>
      <c r="Q21" s="253"/>
      <c r="R21" s="253"/>
      <c r="S21" s="83"/>
      <c r="T21" s="92"/>
      <c r="U21" s="79"/>
      <c r="V21" s="79"/>
      <c r="W21" s="88" t="s">
        <v>94</v>
      </c>
      <c r="X21" s="79" t="s">
        <v>94</v>
      </c>
      <c r="Y21" s="79"/>
      <c r="Z21" s="88" t="s">
        <v>93</v>
      </c>
      <c r="AA21" s="79"/>
      <c r="AB21" s="79"/>
      <c r="AC21" s="79" t="s">
        <v>93</v>
      </c>
      <c r="AD21" s="79"/>
      <c r="AE21" s="79"/>
      <c r="AF21" s="79"/>
      <c r="AG21" s="79"/>
      <c r="AH21" s="79"/>
      <c r="AI21" s="79"/>
    </row>
    <row r="22" spans="1:35" ht="29" x14ac:dyDescent="0.35">
      <c r="A22" s="75" t="str">
        <f t="shared" si="0"/>
        <v>AccountCCS_TotalHardLBCMLimits__c</v>
      </c>
      <c r="B22" s="101" t="str">
        <f t="shared" si="1"/>
        <v>16, 2</v>
      </c>
      <c r="C22" s="73">
        <v>21</v>
      </c>
      <c r="D22" s="74" t="s">
        <v>1384</v>
      </c>
      <c r="E22" s="150" t="s">
        <v>1374</v>
      </c>
      <c r="F22" s="150" t="s">
        <v>1374</v>
      </c>
      <c r="G22" s="76" t="s">
        <v>68</v>
      </c>
      <c r="H22" s="74" t="s">
        <v>67</v>
      </c>
      <c r="I22" s="77" t="s">
        <v>1066</v>
      </c>
      <c r="J22" s="147" t="s">
        <v>1065</v>
      </c>
      <c r="K22" s="251" t="s">
        <v>1064</v>
      </c>
      <c r="L22" s="80" t="s">
        <v>1408</v>
      </c>
      <c r="M22" s="252" t="s">
        <v>1406</v>
      </c>
      <c r="N22" s="253">
        <v>16</v>
      </c>
      <c r="O22" s="253">
        <v>2</v>
      </c>
      <c r="P22" s="253"/>
      <c r="Q22" s="253"/>
      <c r="R22" s="253"/>
      <c r="S22" s="83"/>
      <c r="T22" s="92"/>
      <c r="U22" s="79"/>
      <c r="V22" s="79"/>
      <c r="W22" s="88" t="s">
        <v>94</v>
      </c>
      <c r="X22" s="79" t="s">
        <v>94</v>
      </c>
      <c r="Y22" s="79"/>
      <c r="Z22" s="88" t="s">
        <v>93</v>
      </c>
      <c r="AA22" s="79"/>
      <c r="AB22" s="79"/>
      <c r="AC22" s="79" t="s">
        <v>93</v>
      </c>
      <c r="AD22" s="79"/>
      <c r="AE22" s="79"/>
      <c r="AF22" s="79"/>
      <c r="AG22" s="79"/>
      <c r="AH22" s="79"/>
      <c r="AI22" s="79"/>
    </row>
    <row r="23" spans="1:35" ht="29" x14ac:dyDescent="0.35">
      <c r="A23" s="75" t="str">
        <f t="shared" si="0"/>
        <v>AccountCCS_TotalSoftLBCMLimits__c</v>
      </c>
      <c r="B23" s="101" t="str">
        <f t="shared" si="1"/>
        <v>16, 2</v>
      </c>
      <c r="C23" s="73">
        <v>22</v>
      </c>
      <c r="D23" s="74" t="s">
        <v>1384</v>
      </c>
      <c r="E23" s="150" t="s">
        <v>1374</v>
      </c>
      <c r="F23" s="150" t="s">
        <v>1374</v>
      </c>
      <c r="G23" s="76" t="s">
        <v>68</v>
      </c>
      <c r="H23" s="74" t="s">
        <v>67</v>
      </c>
      <c r="I23" s="77" t="s">
        <v>1072</v>
      </c>
      <c r="J23" s="147" t="s">
        <v>1071</v>
      </c>
      <c r="K23" s="251" t="s">
        <v>1070</v>
      </c>
      <c r="L23" s="80" t="s">
        <v>1409</v>
      </c>
      <c r="M23" s="252" t="s">
        <v>1406</v>
      </c>
      <c r="N23" s="253">
        <v>16</v>
      </c>
      <c r="O23" s="253">
        <v>2</v>
      </c>
      <c r="P23" s="253"/>
      <c r="Q23" s="253"/>
      <c r="R23" s="253"/>
      <c r="S23" s="83"/>
      <c r="T23" s="92"/>
      <c r="U23" s="79"/>
      <c r="V23" s="79"/>
      <c r="W23" s="88" t="s">
        <v>94</v>
      </c>
      <c r="X23" s="79" t="s">
        <v>94</v>
      </c>
      <c r="Y23" s="79"/>
      <c r="Z23" s="88" t="s">
        <v>93</v>
      </c>
      <c r="AA23" s="79"/>
      <c r="AB23" s="79"/>
      <c r="AC23" s="79" t="s">
        <v>93</v>
      </c>
      <c r="AD23" s="79"/>
      <c r="AE23" s="79"/>
      <c r="AF23" s="79"/>
      <c r="AG23" s="79"/>
      <c r="AH23" s="79"/>
      <c r="AI23" s="79"/>
    </row>
    <row r="24" spans="1:35" ht="29" x14ac:dyDescent="0.35">
      <c r="A24" s="75" t="str">
        <f t="shared" si="0"/>
        <v>AccountCCS_Date_Commenced_Trading__c</v>
      </c>
      <c r="B24" s="101" t="str">
        <f t="shared" si="1"/>
        <v/>
      </c>
      <c r="C24" s="73">
        <v>23</v>
      </c>
      <c r="D24" s="74" t="s">
        <v>1384</v>
      </c>
      <c r="E24" s="150" t="s">
        <v>1374</v>
      </c>
      <c r="F24" s="150" t="s">
        <v>1374</v>
      </c>
      <c r="G24" s="76" t="s">
        <v>68</v>
      </c>
      <c r="H24" s="74" t="s">
        <v>67</v>
      </c>
      <c r="I24" s="77" t="s">
        <v>986</v>
      </c>
      <c r="J24" s="147" t="s">
        <v>985</v>
      </c>
      <c r="K24" s="251" t="s">
        <v>984</v>
      </c>
      <c r="L24" s="80" t="s">
        <v>1410</v>
      </c>
      <c r="M24" s="252" t="s">
        <v>28</v>
      </c>
      <c r="N24" s="253"/>
      <c r="O24" s="253"/>
      <c r="P24" s="253" t="s">
        <v>94</v>
      </c>
      <c r="Q24" s="253"/>
      <c r="R24" s="253"/>
      <c r="S24" s="83"/>
      <c r="T24" s="92"/>
      <c r="U24" s="79"/>
      <c r="V24" s="79"/>
      <c r="W24" s="88" t="s">
        <v>94</v>
      </c>
      <c r="X24" s="79" t="s">
        <v>94</v>
      </c>
      <c r="Y24" s="79"/>
      <c r="Z24" s="88" t="s">
        <v>93</v>
      </c>
      <c r="AA24" s="79"/>
      <c r="AB24" s="79"/>
      <c r="AC24" s="79" t="s">
        <v>93</v>
      </c>
      <c r="AD24" s="79"/>
      <c r="AE24" s="79"/>
      <c r="AF24" s="79"/>
      <c r="AG24" s="79"/>
      <c r="AH24" s="79"/>
      <c r="AI24" s="79"/>
    </row>
    <row r="25" spans="1:35" ht="29" x14ac:dyDescent="0.35">
      <c r="A25" s="75" t="str">
        <f t="shared" si="0"/>
        <v>AccountCCS_Date_of_Association__c</v>
      </c>
      <c r="B25" s="101" t="str">
        <f t="shared" si="1"/>
        <v/>
      </c>
      <c r="C25" s="73">
        <v>24</v>
      </c>
      <c r="D25" s="74" t="s">
        <v>1384</v>
      </c>
      <c r="E25" s="150" t="s">
        <v>1374</v>
      </c>
      <c r="F25" s="150" t="s">
        <v>1374</v>
      </c>
      <c r="G25" s="76" t="s">
        <v>68</v>
      </c>
      <c r="H25" s="74" t="s">
        <v>67</v>
      </c>
      <c r="I25" s="77" t="s">
        <v>989</v>
      </c>
      <c r="J25" s="147" t="s">
        <v>988</v>
      </c>
      <c r="K25" s="251" t="s">
        <v>987</v>
      </c>
      <c r="L25" s="80" t="s">
        <v>1411</v>
      </c>
      <c r="M25" s="252" t="s">
        <v>28</v>
      </c>
      <c r="N25" s="253"/>
      <c r="O25" s="253"/>
      <c r="P25" s="253" t="s">
        <v>94</v>
      </c>
      <c r="Q25" s="253"/>
      <c r="R25" s="253"/>
      <c r="S25" s="83"/>
      <c r="T25" s="92"/>
      <c r="U25" s="79"/>
      <c r="V25" s="79"/>
      <c r="W25" s="88" t="s">
        <v>94</v>
      </c>
      <c r="X25" s="79" t="s">
        <v>94</v>
      </c>
      <c r="Y25" s="79"/>
      <c r="Z25" s="88" t="s">
        <v>93</v>
      </c>
      <c r="AA25" s="79"/>
      <c r="AB25" s="79"/>
      <c r="AC25" s="79" t="s">
        <v>93</v>
      </c>
      <c r="AD25" s="79"/>
      <c r="AE25" s="79"/>
      <c r="AF25" s="79"/>
      <c r="AG25" s="79"/>
      <c r="AH25" s="79"/>
      <c r="AI25" s="79"/>
    </row>
    <row r="26" spans="1:35" x14ac:dyDescent="0.35">
      <c r="A26" s="75" t="str">
        <f t="shared" si="0"/>
        <v>AccountCCS_DateOfBirth__c</v>
      </c>
      <c r="B26" s="101" t="str">
        <f t="shared" si="1"/>
        <v/>
      </c>
      <c r="C26" s="73">
        <v>25</v>
      </c>
      <c r="D26" s="74" t="s">
        <v>1384</v>
      </c>
      <c r="E26" s="150" t="s">
        <v>1374</v>
      </c>
      <c r="F26" s="150" t="s">
        <v>1374</v>
      </c>
      <c r="G26" s="76" t="s">
        <v>68</v>
      </c>
      <c r="H26" s="74" t="s">
        <v>67</v>
      </c>
      <c r="I26" s="77" t="s">
        <v>983</v>
      </c>
      <c r="J26" s="147" t="s">
        <v>982</v>
      </c>
      <c r="K26" s="251" t="s">
        <v>981</v>
      </c>
      <c r="L26" s="80" t="s">
        <v>1412</v>
      </c>
      <c r="M26" s="252" t="s">
        <v>28</v>
      </c>
      <c r="N26" s="253"/>
      <c r="O26" s="253"/>
      <c r="P26" s="253"/>
      <c r="Q26" s="253" t="s">
        <v>94</v>
      </c>
      <c r="R26" s="253"/>
      <c r="S26" s="83"/>
      <c r="T26" s="92"/>
      <c r="U26" s="79"/>
      <c r="V26" s="79"/>
      <c r="W26" s="88" t="s">
        <v>94</v>
      </c>
      <c r="X26" s="79" t="s">
        <v>94</v>
      </c>
      <c r="Y26" s="79"/>
      <c r="Z26" s="88" t="s">
        <v>93</v>
      </c>
      <c r="AA26" s="79"/>
      <c r="AB26" s="79"/>
      <c r="AC26" s="79" t="s">
        <v>93</v>
      </c>
      <c r="AD26" s="79"/>
      <c r="AE26" s="79"/>
      <c r="AF26" s="79"/>
      <c r="AG26" s="79"/>
      <c r="AH26" s="79"/>
      <c r="AI26" s="79"/>
    </row>
    <row r="27" spans="1:35" x14ac:dyDescent="0.35">
      <c r="A27" s="75" t="str">
        <f t="shared" si="0"/>
        <v>AccountCCS_DefaultFlag__c</v>
      </c>
      <c r="B27" s="101" t="str">
        <f t="shared" si="1"/>
        <v>Boolean(True/False)</v>
      </c>
      <c r="C27" s="73">
        <v>26</v>
      </c>
      <c r="D27" s="74" t="s">
        <v>1384</v>
      </c>
      <c r="E27" s="150" t="s">
        <v>1374</v>
      </c>
      <c r="F27" s="151" t="s">
        <v>1385</v>
      </c>
      <c r="G27" s="76" t="s">
        <v>68</v>
      </c>
      <c r="H27" s="74" t="s">
        <v>67</v>
      </c>
      <c r="I27" s="77" t="s">
        <v>1134</v>
      </c>
      <c r="J27" s="147" t="s">
        <v>1133</v>
      </c>
      <c r="K27" s="251" t="s">
        <v>1132</v>
      </c>
      <c r="L27" s="80" t="s">
        <v>1413</v>
      </c>
      <c r="M27" s="254" t="s">
        <v>1397</v>
      </c>
      <c r="N27" s="255" t="s">
        <v>1398</v>
      </c>
      <c r="O27" s="255"/>
      <c r="P27" s="255" t="s">
        <v>94</v>
      </c>
      <c r="Q27" s="255"/>
      <c r="R27" s="255"/>
      <c r="S27" s="83"/>
      <c r="T27" s="92"/>
      <c r="U27" s="79"/>
      <c r="V27" s="79"/>
      <c r="W27" s="88" t="s">
        <v>94</v>
      </c>
      <c r="X27" s="79" t="s">
        <v>94</v>
      </c>
      <c r="Y27" s="79"/>
      <c r="Z27" s="88" t="s">
        <v>93</v>
      </c>
      <c r="AA27" s="79"/>
      <c r="AB27" s="79"/>
      <c r="AC27" s="79" t="s">
        <v>93</v>
      </c>
      <c r="AD27" s="79"/>
      <c r="AE27" s="79"/>
      <c r="AF27" s="79"/>
      <c r="AG27" s="79"/>
      <c r="AH27" s="79"/>
      <c r="AI27" s="79"/>
    </row>
    <row r="28" spans="1:35" x14ac:dyDescent="0.35">
      <c r="A28" s="75" t="str">
        <f t="shared" si="0"/>
        <v>AccountCCS_Email__c</v>
      </c>
      <c r="B28" s="101">
        <f t="shared" si="1"/>
        <v>80</v>
      </c>
      <c r="C28" s="73">
        <v>27</v>
      </c>
      <c r="D28" s="74" t="s">
        <v>1384</v>
      </c>
      <c r="E28" s="150" t="s">
        <v>1374</v>
      </c>
      <c r="F28" s="150" t="s">
        <v>1374</v>
      </c>
      <c r="G28" s="76" t="s">
        <v>68</v>
      </c>
      <c r="H28" s="74" t="s">
        <v>67</v>
      </c>
      <c r="I28" s="77" t="s">
        <v>992</v>
      </c>
      <c r="J28" s="147" t="s">
        <v>991</v>
      </c>
      <c r="K28" s="251" t="s">
        <v>990</v>
      </c>
      <c r="L28" s="80" t="s">
        <v>1414</v>
      </c>
      <c r="M28" s="254" t="s">
        <v>992</v>
      </c>
      <c r="N28" s="255">
        <v>80</v>
      </c>
      <c r="O28" s="255"/>
      <c r="P28" s="255" t="s">
        <v>94</v>
      </c>
      <c r="Q28" s="255"/>
      <c r="R28" s="255"/>
      <c r="S28" s="83"/>
      <c r="T28" s="92"/>
      <c r="U28" s="79"/>
      <c r="V28" s="79"/>
      <c r="W28" s="88" t="s">
        <v>94</v>
      </c>
      <c r="X28" s="79" t="s">
        <v>94</v>
      </c>
      <c r="Y28" s="79"/>
      <c r="Z28" s="88" t="s">
        <v>93</v>
      </c>
      <c r="AA28" s="79"/>
      <c r="AB28" s="79"/>
      <c r="AC28" s="79" t="s">
        <v>93</v>
      </c>
      <c r="AD28" s="79"/>
      <c r="AE28" s="79"/>
      <c r="AF28" s="79"/>
      <c r="AG28" s="79"/>
      <c r="AH28" s="79"/>
      <c r="AI28" s="79"/>
    </row>
    <row r="29" spans="1:35" x14ac:dyDescent="0.35">
      <c r="A29" s="75" t="str">
        <f t="shared" si="0"/>
        <v>AccountCCS_First_Name__c</v>
      </c>
      <c r="B29" s="101">
        <f t="shared" si="1"/>
        <v>255</v>
      </c>
      <c r="C29" s="73">
        <v>28</v>
      </c>
      <c r="D29" s="74" t="s">
        <v>1384</v>
      </c>
      <c r="E29" s="150" t="s">
        <v>1374</v>
      </c>
      <c r="F29" s="150" t="s">
        <v>1374</v>
      </c>
      <c r="G29" s="76" t="s">
        <v>68</v>
      </c>
      <c r="H29" s="74" t="s">
        <v>67</v>
      </c>
      <c r="I29" s="77" t="s">
        <v>995</v>
      </c>
      <c r="J29" s="147" t="s">
        <v>994</v>
      </c>
      <c r="K29" s="251" t="s">
        <v>993</v>
      </c>
      <c r="L29" s="80" t="s">
        <v>1415</v>
      </c>
      <c r="M29" s="254" t="s">
        <v>1387</v>
      </c>
      <c r="N29" s="255">
        <v>255</v>
      </c>
      <c r="O29" s="255"/>
      <c r="P29" s="255"/>
      <c r="Q29" s="255"/>
      <c r="R29" s="255"/>
      <c r="S29" s="83"/>
      <c r="T29" s="92"/>
      <c r="U29" s="79"/>
      <c r="V29" s="79"/>
      <c r="W29" s="88" t="s">
        <v>94</v>
      </c>
      <c r="X29" s="79" t="s">
        <v>94</v>
      </c>
      <c r="Y29" s="79"/>
      <c r="Z29" s="88" t="s">
        <v>93</v>
      </c>
      <c r="AA29" s="79"/>
      <c r="AB29" s="79"/>
      <c r="AC29" s="79" t="s">
        <v>93</v>
      </c>
      <c r="AD29" s="79"/>
      <c r="AE29" s="79"/>
      <c r="AF29" s="79"/>
      <c r="AG29" s="79"/>
      <c r="AH29" s="79"/>
      <c r="AI29" s="79"/>
    </row>
    <row r="30" spans="1:35" x14ac:dyDescent="0.35">
      <c r="A30" s="75" t="str">
        <f t="shared" si="0"/>
        <v>AccountCCS_HomePhone__c</v>
      </c>
      <c r="B30" s="101">
        <f t="shared" si="1"/>
        <v>40</v>
      </c>
      <c r="C30" s="73">
        <v>29</v>
      </c>
      <c r="D30" s="74" t="s">
        <v>1384</v>
      </c>
      <c r="E30" s="150" t="s">
        <v>1374</v>
      </c>
      <c r="F30" s="150" t="s">
        <v>1374</v>
      </c>
      <c r="G30" s="76" t="s">
        <v>68</v>
      </c>
      <c r="H30" s="74" t="s">
        <v>67</v>
      </c>
      <c r="I30" s="77" t="s">
        <v>998</v>
      </c>
      <c r="J30" s="147" t="s">
        <v>997</v>
      </c>
      <c r="K30" s="251" t="s">
        <v>996</v>
      </c>
      <c r="L30" s="80" t="s">
        <v>1416</v>
      </c>
      <c r="M30" s="252" t="s">
        <v>321</v>
      </c>
      <c r="N30" s="253">
        <v>40</v>
      </c>
      <c r="O30" s="253"/>
      <c r="P30" s="253"/>
      <c r="Q30" s="253"/>
      <c r="R30" s="253"/>
      <c r="S30" s="83"/>
      <c r="T30" s="92"/>
      <c r="U30" s="79"/>
      <c r="V30" s="79"/>
      <c r="W30" s="88" t="s">
        <v>94</v>
      </c>
      <c r="X30" s="79" t="s">
        <v>94</v>
      </c>
      <c r="Y30" s="79"/>
      <c r="Z30" s="88" t="s">
        <v>93</v>
      </c>
      <c r="AA30" s="79"/>
      <c r="AB30" s="79"/>
      <c r="AC30" s="79" t="s">
        <v>93</v>
      </c>
      <c r="AD30" s="79"/>
      <c r="AE30" s="79"/>
      <c r="AF30" s="79"/>
      <c r="AG30" s="79"/>
      <c r="AH30" s="79"/>
      <c r="AI30" s="79"/>
    </row>
    <row r="31" spans="1:35" x14ac:dyDescent="0.35">
      <c r="A31" s="75" t="str">
        <f t="shared" si="0"/>
        <v>AccountCCS_Is_part_of_ORG__c</v>
      </c>
      <c r="B31" s="101" t="str">
        <f t="shared" si="1"/>
        <v>Boolean(True/False)</v>
      </c>
      <c r="C31" s="73">
        <v>30</v>
      </c>
      <c r="D31" s="74" t="s">
        <v>1384</v>
      </c>
      <c r="E31" s="150" t="s">
        <v>1374</v>
      </c>
      <c r="F31" s="150" t="s">
        <v>1374</v>
      </c>
      <c r="G31" s="76" t="s">
        <v>68</v>
      </c>
      <c r="H31" s="74" t="s">
        <v>67</v>
      </c>
      <c r="I31" s="77" t="s">
        <v>1143</v>
      </c>
      <c r="J31" s="147" t="s">
        <v>1142</v>
      </c>
      <c r="K31" s="251" t="s">
        <v>1141</v>
      </c>
      <c r="L31" s="80" t="s">
        <v>1417</v>
      </c>
      <c r="M31" s="252" t="s">
        <v>1397</v>
      </c>
      <c r="N31" s="253" t="s">
        <v>1398</v>
      </c>
      <c r="O31" s="253"/>
      <c r="P31" s="253"/>
      <c r="Q31" s="253"/>
      <c r="R31" s="253"/>
      <c r="S31" s="83"/>
      <c r="T31" s="92"/>
      <c r="U31" s="79"/>
      <c r="V31" s="79"/>
      <c r="W31" s="88" t="s">
        <v>94</v>
      </c>
      <c r="X31" s="79" t="s">
        <v>94</v>
      </c>
      <c r="Y31" s="79"/>
      <c r="Z31" s="88" t="s">
        <v>93</v>
      </c>
      <c r="AA31" s="79"/>
      <c r="AB31" s="79"/>
      <c r="AC31" s="79" t="s">
        <v>93</v>
      </c>
      <c r="AD31" s="79"/>
      <c r="AE31" s="79"/>
      <c r="AF31" s="79"/>
      <c r="AG31" s="79"/>
      <c r="AH31" s="79"/>
      <c r="AI31" s="79"/>
    </row>
    <row r="32" spans="1:35" ht="29" x14ac:dyDescent="0.35">
      <c r="A32" s="75" t="str">
        <f t="shared" si="0"/>
        <v>AccountCCS_KYB_Status__c</v>
      </c>
      <c r="B32" s="101" t="str">
        <f t="shared" si="1"/>
        <v>See picklist options for lengths</v>
      </c>
      <c r="C32" s="73">
        <v>31</v>
      </c>
      <c r="D32" s="74" t="s">
        <v>1384</v>
      </c>
      <c r="E32" s="150" t="s">
        <v>1374</v>
      </c>
      <c r="F32" s="150" t="s">
        <v>1374</v>
      </c>
      <c r="G32" s="76" t="s">
        <v>68</v>
      </c>
      <c r="H32" s="74" t="s">
        <v>67</v>
      </c>
      <c r="I32" s="77" t="s">
        <v>1001</v>
      </c>
      <c r="J32" s="147" t="s">
        <v>1000</v>
      </c>
      <c r="K32" s="251" t="s">
        <v>999</v>
      </c>
      <c r="L32" s="80" t="s">
        <v>1418</v>
      </c>
      <c r="M32" s="252" t="s">
        <v>1389</v>
      </c>
      <c r="N32" s="253" t="s">
        <v>1390</v>
      </c>
      <c r="O32" s="253"/>
      <c r="P32" s="253"/>
      <c r="Q32" s="253"/>
      <c r="R32" s="253"/>
      <c r="S32" s="83" t="s">
        <v>94</v>
      </c>
      <c r="T32" s="92"/>
      <c r="U32" s="79"/>
      <c r="V32" s="79"/>
      <c r="W32" s="88" t="s">
        <v>94</v>
      </c>
      <c r="X32" s="79" t="s">
        <v>94</v>
      </c>
      <c r="Y32" s="79"/>
      <c r="Z32" s="88" t="s">
        <v>93</v>
      </c>
      <c r="AA32" s="79"/>
      <c r="AB32" s="79"/>
      <c r="AC32" s="79" t="s">
        <v>93</v>
      </c>
      <c r="AD32" s="79"/>
      <c r="AE32" s="79"/>
      <c r="AF32" s="79"/>
      <c r="AG32" s="79"/>
      <c r="AH32" s="79"/>
      <c r="AI32" s="79"/>
    </row>
    <row r="33" spans="1:35" ht="29" x14ac:dyDescent="0.35">
      <c r="A33" s="75" t="str">
        <f t="shared" si="0"/>
        <v>AccountCCS_KYC_Status__c</v>
      </c>
      <c r="B33" s="101" t="str">
        <f t="shared" si="1"/>
        <v>See picklist options for lengths</v>
      </c>
      <c r="C33" s="73">
        <v>32</v>
      </c>
      <c r="D33" s="74" t="s">
        <v>1384</v>
      </c>
      <c r="E33" s="150" t="s">
        <v>1374</v>
      </c>
      <c r="F33" s="150" t="s">
        <v>1374</v>
      </c>
      <c r="G33" s="76" t="s">
        <v>68</v>
      </c>
      <c r="H33" s="74" t="s">
        <v>67</v>
      </c>
      <c r="I33" s="77" t="s">
        <v>1004</v>
      </c>
      <c r="J33" s="147" t="s">
        <v>1003</v>
      </c>
      <c r="K33" s="251" t="s">
        <v>1002</v>
      </c>
      <c r="L33" s="80" t="s">
        <v>1419</v>
      </c>
      <c r="M33" s="252" t="s">
        <v>1389</v>
      </c>
      <c r="N33" s="253" t="s">
        <v>1390</v>
      </c>
      <c r="O33" s="253"/>
      <c r="P33" s="253" t="s">
        <v>94</v>
      </c>
      <c r="Q33" s="253"/>
      <c r="R33" s="253"/>
      <c r="S33" s="83"/>
      <c r="T33" s="92"/>
      <c r="U33" s="79"/>
      <c r="V33" s="79"/>
      <c r="W33" s="88" t="s">
        <v>94</v>
      </c>
      <c r="X33" s="79" t="s">
        <v>94</v>
      </c>
      <c r="Y33" s="79"/>
      <c r="Z33" s="88" t="s">
        <v>93</v>
      </c>
      <c r="AA33" s="79"/>
      <c r="AB33" s="79"/>
      <c r="AC33" s="79" t="s">
        <v>93</v>
      </c>
      <c r="AD33" s="79"/>
      <c r="AE33" s="79"/>
      <c r="AF33" s="79"/>
      <c r="AG33" s="79"/>
      <c r="AH33" s="79"/>
      <c r="AI33" s="79"/>
    </row>
    <row r="34" spans="1:35" x14ac:dyDescent="0.35">
      <c r="A34" s="75" t="str">
        <f t="shared" ref="A34:A65" si="2">H34&amp;J34</f>
        <v>AccountCCS_Last_Name__c</v>
      </c>
      <c r="B34" s="101">
        <f t="shared" ref="B34:B65" si="3">IF(N34&lt;&gt;"",  IF(O34&lt;&gt;"", N34&amp;", "&amp;O34,N34),"")</f>
        <v>255</v>
      </c>
      <c r="C34" s="73">
        <v>33</v>
      </c>
      <c r="D34" s="74" t="s">
        <v>1384</v>
      </c>
      <c r="E34" s="150" t="s">
        <v>1374</v>
      </c>
      <c r="F34" s="150" t="s">
        <v>1374</v>
      </c>
      <c r="G34" s="76" t="s">
        <v>68</v>
      </c>
      <c r="H34" s="74" t="s">
        <v>67</v>
      </c>
      <c r="I34" s="77" t="s">
        <v>1007</v>
      </c>
      <c r="J34" s="147" t="s">
        <v>1006</v>
      </c>
      <c r="K34" s="251" t="s">
        <v>1005</v>
      </c>
      <c r="L34" s="80" t="s">
        <v>1415</v>
      </c>
      <c r="M34" s="252" t="s">
        <v>1387</v>
      </c>
      <c r="N34" s="253">
        <v>255</v>
      </c>
      <c r="O34" s="253"/>
      <c r="P34" s="253"/>
      <c r="Q34" s="253"/>
      <c r="R34" s="253"/>
      <c r="S34" s="83"/>
      <c r="T34" s="92"/>
      <c r="U34" s="79"/>
      <c r="V34" s="79"/>
      <c r="W34" s="88" t="s">
        <v>94</v>
      </c>
      <c r="X34" s="79" t="s">
        <v>94</v>
      </c>
      <c r="Y34" s="79"/>
      <c r="Z34" s="88" t="s">
        <v>93</v>
      </c>
      <c r="AA34" s="79"/>
      <c r="AB34" s="79"/>
      <c r="AC34" s="79" t="s">
        <v>93</v>
      </c>
      <c r="AD34" s="79"/>
      <c r="AE34" s="79"/>
      <c r="AF34" s="79"/>
      <c r="AG34" s="79"/>
      <c r="AH34" s="79"/>
      <c r="AI34" s="79"/>
    </row>
    <row r="35" spans="1:35" x14ac:dyDescent="0.35">
      <c r="A35" s="75" t="str">
        <f t="shared" si="2"/>
        <v>AccountCCS_LendingValue__c</v>
      </c>
      <c r="B35" s="101" t="str">
        <f t="shared" si="3"/>
        <v>16, 2</v>
      </c>
      <c r="C35" s="73">
        <v>34</v>
      </c>
      <c r="D35" s="74" t="s">
        <v>1393</v>
      </c>
      <c r="E35" s="150" t="s">
        <v>1374</v>
      </c>
      <c r="F35" s="150" t="s">
        <v>1374</v>
      </c>
      <c r="G35" s="76" t="s">
        <v>68</v>
      </c>
      <c r="H35" s="74" t="s">
        <v>67</v>
      </c>
      <c r="I35" s="77" t="s">
        <v>948</v>
      </c>
      <c r="J35" s="147" t="s">
        <v>947</v>
      </c>
      <c r="K35" s="251" t="s">
        <v>946</v>
      </c>
      <c r="L35" s="80" t="s">
        <v>950</v>
      </c>
      <c r="M35" s="252" t="s">
        <v>1420</v>
      </c>
      <c r="N35" s="253">
        <v>16</v>
      </c>
      <c r="O35" s="253">
        <v>2</v>
      </c>
      <c r="P35" s="253"/>
      <c r="Q35" s="253"/>
      <c r="R35" s="253"/>
      <c r="S35" s="83"/>
      <c r="T35" s="92"/>
      <c r="U35" s="79"/>
      <c r="V35" s="79"/>
      <c r="W35" s="88" t="s">
        <v>94</v>
      </c>
      <c r="X35" s="79" t="s">
        <v>94</v>
      </c>
      <c r="Y35" s="79"/>
      <c r="Z35" s="88" t="s">
        <v>93</v>
      </c>
      <c r="AA35" s="79"/>
      <c r="AB35" s="79"/>
      <c r="AC35" s="79" t="s">
        <v>93</v>
      </c>
      <c r="AD35" s="79"/>
      <c r="AE35" s="79"/>
      <c r="AF35" s="79"/>
      <c r="AG35" s="79"/>
      <c r="AH35" s="79"/>
      <c r="AI35" s="79"/>
    </row>
    <row r="36" spans="1:35" x14ac:dyDescent="0.35">
      <c r="A36" s="75" t="str">
        <f t="shared" si="2"/>
        <v>AccountCCS_MobilePhone__c</v>
      </c>
      <c r="B36" s="101">
        <f t="shared" si="3"/>
        <v>40</v>
      </c>
      <c r="C36" s="73">
        <v>35</v>
      </c>
      <c r="D36" s="74" t="s">
        <v>1384</v>
      </c>
      <c r="E36" s="150" t="s">
        <v>1374</v>
      </c>
      <c r="F36" s="150" t="s">
        <v>1374</v>
      </c>
      <c r="G36" s="76" t="s">
        <v>68</v>
      </c>
      <c r="H36" s="74" t="s">
        <v>67</v>
      </c>
      <c r="I36" s="77" t="s">
        <v>1010</v>
      </c>
      <c r="J36" s="147" t="s">
        <v>1009</v>
      </c>
      <c r="K36" s="251" t="s">
        <v>1008</v>
      </c>
      <c r="L36" s="80" t="s">
        <v>1421</v>
      </c>
      <c r="M36" s="252" t="s">
        <v>321</v>
      </c>
      <c r="N36" s="253">
        <v>40</v>
      </c>
      <c r="O36" s="253"/>
      <c r="P36" s="253"/>
      <c r="Q36" s="253"/>
      <c r="R36" s="253"/>
      <c r="S36" s="83"/>
      <c r="T36" s="92"/>
      <c r="U36" s="79"/>
      <c r="V36" s="79"/>
      <c r="W36" s="88" t="s">
        <v>94</v>
      </c>
      <c r="X36" s="79" t="s">
        <v>94</v>
      </c>
      <c r="Y36" s="79"/>
      <c r="Z36" s="88" t="s">
        <v>93</v>
      </c>
      <c r="AA36" s="79"/>
      <c r="AB36" s="79"/>
      <c r="AC36" s="79" t="s">
        <v>93</v>
      </c>
      <c r="AD36" s="79"/>
      <c r="AE36" s="79"/>
      <c r="AF36" s="79"/>
      <c r="AG36" s="79"/>
      <c r="AH36" s="79"/>
      <c r="AI36" s="79"/>
    </row>
    <row r="37" spans="1:35" ht="29" x14ac:dyDescent="0.35">
      <c r="A37" s="75" t="str">
        <f t="shared" si="2"/>
        <v>AccountCCS_Monthly_Batch_Decision__c</v>
      </c>
      <c r="B37" s="101">
        <f t="shared" si="3"/>
        <v>20</v>
      </c>
      <c r="C37" s="73">
        <v>36</v>
      </c>
      <c r="D37" s="74" t="s">
        <v>1384</v>
      </c>
      <c r="E37" s="150" t="s">
        <v>1374</v>
      </c>
      <c r="F37" s="150" t="s">
        <v>1374</v>
      </c>
      <c r="G37" s="76" t="s">
        <v>68</v>
      </c>
      <c r="H37" s="74" t="s">
        <v>67</v>
      </c>
      <c r="I37" s="77" t="s">
        <v>1146</v>
      </c>
      <c r="J37" s="147" t="s">
        <v>1145</v>
      </c>
      <c r="K37" s="251" t="s">
        <v>1144</v>
      </c>
      <c r="L37" s="80" t="s">
        <v>1146</v>
      </c>
      <c r="M37" s="252" t="s">
        <v>1387</v>
      </c>
      <c r="N37" s="253">
        <v>20</v>
      </c>
      <c r="O37" s="253"/>
      <c r="P37" s="253"/>
      <c r="Q37" s="253"/>
      <c r="R37" s="253"/>
      <c r="S37" s="83"/>
      <c r="T37" s="92"/>
      <c r="U37" s="79"/>
      <c r="V37" s="79"/>
      <c r="W37" s="88" t="s">
        <v>94</v>
      </c>
      <c r="X37" s="79" t="s">
        <v>94</v>
      </c>
      <c r="Y37" s="79"/>
      <c r="Z37" s="88" t="s">
        <v>93</v>
      </c>
      <c r="AA37" s="79"/>
      <c r="AB37" s="79"/>
      <c r="AC37" s="79" t="s">
        <v>93</v>
      </c>
      <c r="AD37" s="79"/>
      <c r="AE37" s="79"/>
      <c r="AF37" s="79"/>
      <c r="AG37" s="79"/>
      <c r="AH37" s="79"/>
      <c r="AI37" s="79"/>
    </row>
    <row r="38" spans="1:35" ht="29" x14ac:dyDescent="0.35">
      <c r="A38" s="75" t="str">
        <f t="shared" si="2"/>
        <v>AccountCCS_Monthly_Loan_Repayment_Amount__c</v>
      </c>
      <c r="B38" s="101" t="str">
        <f t="shared" si="3"/>
        <v>16, 2</v>
      </c>
      <c r="C38" s="73">
        <v>37</v>
      </c>
      <c r="D38" s="74" t="s">
        <v>1384</v>
      </c>
      <c r="E38" s="150" t="s">
        <v>1374</v>
      </c>
      <c r="F38" s="150" t="s">
        <v>1374</v>
      </c>
      <c r="G38" s="76" t="s">
        <v>68</v>
      </c>
      <c r="H38" s="74" t="s">
        <v>67</v>
      </c>
      <c r="I38" s="77" t="s">
        <v>1149</v>
      </c>
      <c r="J38" s="147" t="s">
        <v>1148</v>
      </c>
      <c r="K38" s="251" t="s">
        <v>1147</v>
      </c>
      <c r="L38" s="80" t="s">
        <v>1422</v>
      </c>
      <c r="M38" s="252" t="s">
        <v>1406</v>
      </c>
      <c r="N38" s="253">
        <v>16</v>
      </c>
      <c r="O38" s="253">
        <v>2</v>
      </c>
      <c r="P38" s="253" t="s">
        <v>94</v>
      </c>
      <c r="Q38" s="253"/>
      <c r="R38" s="253"/>
      <c r="S38" s="83"/>
      <c r="T38" s="92"/>
      <c r="U38" s="79"/>
      <c r="V38" s="79"/>
      <c r="W38" s="88" t="s">
        <v>94</v>
      </c>
      <c r="X38" s="79" t="s">
        <v>94</v>
      </c>
      <c r="Y38" s="79"/>
      <c r="Z38" s="88" t="s">
        <v>93</v>
      </c>
      <c r="AA38" s="79"/>
      <c r="AB38" s="79"/>
      <c r="AC38" s="79" t="s">
        <v>93</v>
      </c>
      <c r="AD38" s="79"/>
      <c r="AE38" s="79"/>
      <c r="AF38" s="79"/>
      <c r="AG38" s="79"/>
      <c r="AH38" s="79"/>
      <c r="AI38" s="79"/>
    </row>
    <row r="39" spans="1:35" x14ac:dyDescent="0.35">
      <c r="A39" s="75" t="str">
        <f t="shared" si="2"/>
        <v>AccountCCS_NPLE_Type_1__c</v>
      </c>
      <c r="B39" s="101" t="str">
        <f t="shared" si="3"/>
        <v>See picklist options for lengths</v>
      </c>
      <c r="C39" s="73">
        <v>38</v>
      </c>
      <c r="D39" s="74" t="s">
        <v>1384</v>
      </c>
      <c r="E39" s="150" t="s">
        <v>1374</v>
      </c>
      <c r="F39" s="150" t="s">
        <v>1374</v>
      </c>
      <c r="G39" s="76" t="s">
        <v>68</v>
      </c>
      <c r="H39" s="74" t="s">
        <v>67</v>
      </c>
      <c r="I39" s="77" t="s">
        <v>1078</v>
      </c>
      <c r="J39" s="147" t="s">
        <v>1077</v>
      </c>
      <c r="K39" s="251" t="s">
        <v>1076</v>
      </c>
      <c r="L39" s="74" t="s">
        <v>1423</v>
      </c>
      <c r="M39" s="85" t="s">
        <v>1389</v>
      </c>
      <c r="N39" s="86" t="s">
        <v>1390</v>
      </c>
      <c r="O39" s="86"/>
      <c r="P39" s="86"/>
      <c r="Q39" s="86"/>
      <c r="R39" s="86"/>
      <c r="S39" s="83" t="s">
        <v>94</v>
      </c>
      <c r="T39" s="92"/>
      <c r="U39" s="79"/>
      <c r="V39" s="79"/>
      <c r="W39" s="88" t="s">
        <v>94</v>
      </c>
      <c r="X39" s="79" t="s">
        <v>94</v>
      </c>
      <c r="Y39" s="79"/>
      <c r="Z39" s="88" t="s">
        <v>94</v>
      </c>
      <c r="AA39" s="79"/>
      <c r="AB39" s="79"/>
      <c r="AC39" s="79" t="s">
        <v>93</v>
      </c>
      <c r="AD39" s="79"/>
      <c r="AE39" s="79"/>
      <c r="AF39" s="79"/>
      <c r="AG39" s="79"/>
      <c r="AH39" s="79"/>
      <c r="AI39" s="79"/>
    </row>
    <row r="40" spans="1:35" x14ac:dyDescent="0.35">
      <c r="A40" s="75" t="str">
        <f t="shared" si="2"/>
        <v>AccountCCS_OGSA__c</v>
      </c>
      <c r="B40" s="101">
        <f t="shared" si="3"/>
        <v>18</v>
      </c>
      <c r="C40" s="73">
        <v>39</v>
      </c>
      <c r="D40" s="74" t="s">
        <v>1384</v>
      </c>
      <c r="E40" s="150" t="s">
        <v>1374</v>
      </c>
      <c r="F40" s="151" t="s">
        <v>1385</v>
      </c>
      <c r="G40" s="76" t="s">
        <v>68</v>
      </c>
      <c r="H40" s="74" t="s">
        <v>67</v>
      </c>
      <c r="I40" s="77" t="s">
        <v>1155</v>
      </c>
      <c r="J40" s="147" t="s">
        <v>1154</v>
      </c>
      <c r="K40" s="251" t="s">
        <v>1153</v>
      </c>
      <c r="L40" s="74" t="s">
        <v>1424</v>
      </c>
      <c r="M40" s="85" t="s">
        <v>1425</v>
      </c>
      <c r="N40" s="86">
        <v>18</v>
      </c>
      <c r="O40" s="86"/>
      <c r="P40" s="86"/>
      <c r="Q40" s="86"/>
      <c r="R40" s="86"/>
      <c r="S40" s="83"/>
      <c r="T40" s="92"/>
      <c r="U40" s="79"/>
      <c r="V40" s="79"/>
      <c r="W40" s="88" t="s">
        <v>94</v>
      </c>
      <c r="X40" s="79" t="s">
        <v>94</v>
      </c>
      <c r="Y40" s="79"/>
      <c r="Z40" s="88" t="s">
        <v>93</v>
      </c>
      <c r="AA40" s="79"/>
      <c r="AB40" s="79"/>
      <c r="AC40" s="79" t="s">
        <v>93</v>
      </c>
      <c r="AD40" s="79"/>
      <c r="AE40" s="79"/>
      <c r="AF40" s="79"/>
      <c r="AG40" s="79"/>
      <c r="AH40" s="79"/>
      <c r="AI40" s="79"/>
    </row>
    <row r="41" spans="1:35" x14ac:dyDescent="0.35">
      <c r="A41" s="75" t="str">
        <f t="shared" si="2"/>
        <v>AccountCCS_OtherPhone__c</v>
      </c>
      <c r="B41" s="101">
        <f t="shared" si="3"/>
        <v>40</v>
      </c>
      <c r="C41" s="73">
        <v>40</v>
      </c>
      <c r="D41" s="74" t="s">
        <v>1384</v>
      </c>
      <c r="E41" s="150" t="s">
        <v>1374</v>
      </c>
      <c r="F41" s="151" t="s">
        <v>1385</v>
      </c>
      <c r="G41" s="76" t="s">
        <v>68</v>
      </c>
      <c r="H41" s="74" t="s">
        <v>67</v>
      </c>
      <c r="I41" s="77" t="s">
        <v>1016</v>
      </c>
      <c r="J41" s="147" t="s">
        <v>1015</v>
      </c>
      <c r="K41" s="251" t="s">
        <v>1014</v>
      </c>
      <c r="L41" s="74" t="s">
        <v>1426</v>
      </c>
      <c r="M41" s="252" t="s">
        <v>321</v>
      </c>
      <c r="N41" s="86">
        <v>40</v>
      </c>
      <c r="O41" s="86"/>
      <c r="P41" s="86"/>
      <c r="Q41" s="86"/>
      <c r="R41" s="86"/>
      <c r="S41" s="83"/>
      <c r="T41" s="92"/>
      <c r="U41" s="79"/>
      <c r="V41" s="79"/>
      <c r="W41" s="88" t="s">
        <v>94</v>
      </c>
      <c r="X41" s="79" t="s">
        <v>94</v>
      </c>
      <c r="Y41" s="79"/>
      <c r="Z41" s="88" t="s">
        <v>93</v>
      </c>
      <c r="AA41" s="79"/>
      <c r="AB41" s="79"/>
      <c r="AC41" s="79" t="s">
        <v>93</v>
      </c>
      <c r="AD41" s="79"/>
      <c r="AE41" s="79"/>
      <c r="AF41" s="79"/>
      <c r="AG41" s="79"/>
      <c r="AH41" s="79"/>
      <c r="AI41" s="79"/>
    </row>
    <row r="42" spans="1:35" x14ac:dyDescent="0.35">
      <c r="A42" s="75" t="str">
        <f t="shared" si="2"/>
        <v>AccountCCS_OUCode__c</v>
      </c>
      <c r="B42" s="101">
        <f t="shared" si="3"/>
        <v>3</v>
      </c>
      <c r="C42" s="73">
        <v>41</v>
      </c>
      <c r="D42" s="74" t="s">
        <v>1384</v>
      </c>
      <c r="E42" s="150" t="s">
        <v>1374</v>
      </c>
      <c r="F42" s="151" t="s">
        <v>1374</v>
      </c>
      <c r="G42" s="76" t="s">
        <v>68</v>
      </c>
      <c r="H42" s="74" t="s">
        <v>67</v>
      </c>
      <c r="I42" s="77" t="s">
        <v>1013</v>
      </c>
      <c r="J42" s="147" t="s">
        <v>1012</v>
      </c>
      <c r="K42" s="251" t="s">
        <v>1011</v>
      </c>
      <c r="L42" s="74" t="s">
        <v>1427</v>
      </c>
      <c r="M42" s="252" t="s">
        <v>1387</v>
      </c>
      <c r="N42" s="86">
        <v>3</v>
      </c>
      <c r="O42" s="86"/>
      <c r="P42" s="86" t="s">
        <v>94</v>
      </c>
      <c r="Q42" s="86"/>
      <c r="R42" s="86"/>
      <c r="S42" s="83"/>
      <c r="T42" s="92"/>
      <c r="U42" s="79"/>
      <c r="V42" s="79"/>
      <c r="W42" s="88" t="s">
        <v>94</v>
      </c>
      <c r="X42" s="79" t="s">
        <v>94</v>
      </c>
      <c r="Y42" s="79"/>
      <c r="Z42" s="88" t="s">
        <v>93</v>
      </c>
      <c r="AA42" s="79"/>
      <c r="AB42" s="79"/>
      <c r="AC42" s="79" t="s">
        <v>93</v>
      </c>
      <c r="AD42" s="79"/>
      <c r="AE42" s="79"/>
      <c r="AF42" s="79"/>
      <c r="AG42" s="79"/>
      <c r="AH42" s="79"/>
      <c r="AI42" s="79"/>
    </row>
    <row r="43" spans="1:35" x14ac:dyDescent="0.35">
      <c r="A43" s="75" t="str">
        <f t="shared" si="2"/>
        <v>AccountCCS_Overdraft_Limit__c</v>
      </c>
      <c r="B43" s="101" t="str">
        <f t="shared" si="3"/>
        <v>16, 2</v>
      </c>
      <c r="C43" s="73">
        <v>42</v>
      </c>
      <c r="D43" s="74" t="s">
        <v>1384</v>
      </c>
      <c r="E43" s="150" t="s">
        <v>1374</v>
      </c>
      <c r="F43" s="151" t="s">
        <v>1385</v>
      </c>
      <c r="G43" s="76" t="s">
        <v>68</v>
      </c>
      <c r="H43" s="74" t="s">
        <v>67</v>
      </c>
      <c r="I43" s="77" t="s">
        <v>1159</v>
      </c>
      <c r="J43" s="147" t="s">
        <v>1158</v>
      </c>
      <c r="K43" s="251" t="s">
        <v>1157</v>
      </c>
      <c r="L43" s="74" t="s">
        <v>1428</v>
      </c>
      <c r="M43" s="85" t="s">
        <v>1406</v>
      </c>
      <c r="N43" s="86">
        <v>16</v>
      </c>
      <c r="O43" s="86">
        <v>2</v>
      </c>
      <c r="P43" s="86"/>
      <c r="Q43" s="86"/>
      <c r="R43" s="86"/>
      <c r="S43" s="83"/>
      <c r="T43" s="92"/>
      <c r="U43" s="79"/>
      <c r="V43" s="79"/>
      <c r="W43" s="88" t="s">
        <v>94</v>
      </c>
      <c r="X43" s="79" t="s">
        <v>94</v>
      </c>
      <c r="Y43" s="79"/>
      <c r="Z43" s="88" t="s">
        <v>93</v>
      </c>
      <c r="AA43" s="79"/>
      <c r="AB43" s="79"/>
      <c r="AC43" s="79" t="s">
        <v>93</v>
      </c>
      <c r="AD43" s="79"/>
      <c r="AE43" s="79"/>
      <c r="AF43" s="79"/>
      <c r="AG43" s="79"/>
      <c r="AH43" s="79"/>
      <c r="AI43" s="79"/>
    </row>
    <row r="44" spans="1:35" ht="29" x14ac:dyDescent="0.35">
      <c r="A44" s="75" t="str">
        <f t="shared" si="2"/>
        <v>AccountCCS_Registered_Charity_Number__c</v>
      </c>
      <c r="B44" s="101">
        <f t="shared" si="3"/>
        <v>10</v>
      </c>
      <c r="C44" s="73">
        <v>43</v>
      </c>
      <c r="D44" s="74" t="s">
        <v>1384</v>
      </c>
      <c r="E44" s="150" t="s">
        <v>1374</v>
      </c>
      <c r="F44" s="151" t="s">
        <v>1385</v>
      </c>
      <c r="G44" s="76" t="s">
        <v>68</v>
      </c>
      <c r="H44" s="74" t="s">
        <v>67</v>
      </c>
      <c r="I44" s="77" t="s">
        <v>1029</v>
      </c>
      <c r="J44" s="147" t="s">
        <v>1028</v>
      </c>
      <c r="K44" s="251" t="s">
        <v>1027</v>
      </c>
      <c r="L44" s="74" t="s">
        <v>1429</v>
      </c>
      <c r="M44" s="252" t="s">
        <v>1387</v>
      </c>
      <c r="N44" s="86">
        <v>10</v>
      </c>
      <c r="O44" s="86"/>
      <c r="P44" s="86" t="s">
        <v>94</v>
      </c>
      <c r="Q44" s="86"/>
      <c r="R44" s="86"/>
      <c r="S44" s="83"/>
      <c r="T44" s="92"/>
      <c r="U44" s="79"/>
      <c r="V44" s="79"/>
      <c r="W44" s="88" t="s">
        <v>94</v>
      </c>
      <c r="X44" s="79" t="s">
        <v>94</v>
      </c>
      <c r="Y44" s="79"/>
      <c r="Z44" s="88" t="s">
        <v>93</v>
      </c>
      <c r="AA44" s="79"/>
      <c r="AB44" s="79"/>
      <c r="AC44" s="79" t="s">
        <v>93</v>
      </c>
      <c r="AD44" s="79"/>
      <c r="AE44" s="79"/>
      <c r="AF44" s="79"/>
      <c r="AG44" s="79"/>
      <c r="AH44" s="79"/>
      <c r="AI44" s="79"/>
    </row>
    <row r="45" spans="1:35" ht="29" x14ac:dyDescent="0.35">
      <c r="A45" s="75" t="str">
        <f t="shared" si="2"/>
        <v>AccountCCS_Relationship_Name_Hyper__c</v>
      </c>
      <c r="B45" s="101">
        <f t="shared" si="3"/>
        <v>1300</v>
      </c>
      <c r="C45" s="73">
        <v>44</v>
      </c>
      <c r="D45" s="74" t="s">
        <v>1393</v>
      </c>
      <c r="E45" s="150" t="s">
        <v>1374</v>
      </c>
      <c r="F45" s="151" t="s">
        <v>1385</v>
      </c>
      <c r="G45" s="76" t="s">
        <v>68</v>
      </c>
      <c r="H45" s="74" t="s">
        <v>67</v>
      </c>
      <c r="I45" s="77" t="s">
        <v>1105</v>
      </c>
      <c r="J45" s="147" t="s">
        <v>1104</v>
      </c>
      <c r="K45" s="251" t="s">
        <v>1103</v>
      </c>
      <c r="L45" s="74" t="s">
        <v>1430</v>
      </c>
      <c r="M45" s="252" t="s">
        <v>1431</v>
      </c>
      <c r="N45" s="86">
        <v>1300</v>
      </c>
      <c r="O45" s="86"/>
      <c r="P45" s="86"/>
      <c r="Q45" s="86"/>
      <c r="R45" s="86"/>
      <c r="S45" s="83"/>
      <c r="T45" s="92"/>
      <c r="U45" s="79"/>
      <c r="V45" s="79"/>
      <c r="W45" s="88" t="s">
        <v>94</v>
      </c>
      <c r="X45" s="79" t="s">
        <v>94</v>
      </c>
      <c r="Y45" s="79"/>
      <c r="Z45" s="88" t="s">
        <v>93</v>
      </c>
      <c r="AA45" s="79"/>
      <c r="AB45" s="79"/>
      <c r="AC45" s="79" t="s">
        <v>93</v>
      </c>
      <c r="AD45" s="79"/>
      <c r="AE45" s="79"/>
      <c r="AF45" s="79"/>
      <c r="AG45" s="79"/>
      <c r="AH45" s="79"/>
      <c r="AI45" s="79"/>
    </row>
    <row r="46" spans="1:35" ht="29" x14ac:dyDescent="0.35">
      <c r="A46" s="75" t="str">
        <f t="shared" si="2"/>
        <v>AccountCCS_Relationship_Record_Type_Name__c</v>
      </c>
      <c r="B46" s="101">
        <f t="shared" si="3"/>
        <v>255</v>
      </c>
      <c r="C46" s="73">
        <v>45</v>
      </c>
      <c r="D46" s="74" t="s">
        <v>1384</v>
      </c>
      <c r="E46" s="150" t="s">
        <v>1374</v>
      </c>
      <c r="F46" s="150" t="s">
        <v>1374</v>
      </c>
      <c r="G46" s="76" t="s">
        <v>68</v>
      </c>
      <c r="H46" s="74" t="s">
        <v>67</v>
      </c>
      <c r="I46" s="77" t="s">
        <v>1035</v>
      </c>
      <c r="J46" s="147" t="s">
        <v>1034</v>
      </c>
      <c r="K46" s="251" t="s">
        <v>1033</v>
      </c>
      <c r="L46" s="74" t="s">
        <v>1432</v>
      </c>
      <c r="M46" s="252" t="s">
        <v>1387</v>
      </c>
      <c r="N46" s="86">
        <v>255</v>
      </c>
      <c r="O46" s="86"/>
      <c r="P46" s="86" t="s">
        <v>94</v>
      </c>
      <c r="Q46" s="86"/>
      <c r="R46" s="86"/>
      <c r="S46" s="83"/>
      <c r="T46" s="92"/>
      <c r="U46" s="79"/>
      <c r="V46" s="79"/>
      <c r="W46" s="88" t="s">
        <v>94</v>
      </c>
      <c r="X46" s="79" t="s">
        <v>94</v>
      </c>
      <c r="Y46" s="79"/>
      <c r="Z46" s="88" t="s">
        <v>93</v>
      </c>
      <c r="AA46" s="79"/>
      <c r="AB46" s="79"/>
      <c r="AC46" s="79" t="s">
        <v>93</v>
      </c>
      <c r="AD46" s="79"/>
      <c r="AE46" s="79"/>
      <c r="AF46" s="79"/>
      <c r="AG46" s="79"/>
      <c r="AH46" s="79"/>
      <c r="AI46" s="79"/>
    </row>
    <row r="47" spans="1:35" x14ac:dyDescent="0.35">
      <c r="A47" s="75" t="str">
        <f t="shared" si="2"/>
        <v>AccountCCS_Sub_type__c</v>
      </c>
      <c r="B47" s="101" t="str">
        <f t="shared" si="3"/>
        <v>See picklist options for lengths</v>
      </c>
      <c r="C47" s="73">
        <v>46</v>
      </c>
      <c r="D47" s="74" t="s">
        <v>1384</v>
      </c>
      <c r="E47" s="150" t="s">
        <v>1374</v>
      </c>
      <c r="F47" s="150" t="s">
        <v>1374</v>
      </c>
      <c r="G47" s="76" t="s">
        <v>68</v>
      </c>
      <c r="H47" s="74" t="s">
        <v>67</v>
      </c>
      <c r="I47" s="77" t="s">
        <v>1054</v>
      </c>
      <c r="J47" s="147" t="s">
        <v>1053</v>
      </c>
      <c r="K47" s="251" t="s">
        <v>1052</v>
      </c>
      <c r="L47" s="256" t="s">
        <v>1433</v>
      </c>
      <c r="M47" s="252" t="s">
        <v>1389</v>
      </c>
      <c r="N47" s="86" t="s">
        <v>1390</v>
      </c>
      <c r="O47" s="86"/>
      <c r="P47" s="86" t="s">
        <v>94</v>
      </c>
      <c r="Q47" s="86"/>
      <c r="R47" s="86"/>
      <c r="S47" s="83"/>
      <c r="T47" s="92"/>
      <c r="U47" s="79"/>
      <c r="V47" s="79"/>
      <c r="W47" s="88" t="s">
        <v>94</v>
      </c>
      <c r="X47" s="79" t="s">
        <v>94</v>
      </c>
      <c r="Y47" s="79"/>
      <c r="Z47" s="88" t="s">
        <v>93</v>
      </c>
      <c r="AA47" s="79"/>
      <c r="AB47" s="79"/>
      <c r="AC47" s="79" t="s">
        <v>93</v>
      </c>
      <c r="AD47" s="79"/>
      <c r="AE47" s="79"/>
      <c r="AF47" s="79"/>
      <c r="AG47" s="79"/>
      <c r="AH47" s="79"/>
      <c r="AI47" s="79"/>
    </row>
    <row r="48" spans="1:35" ht="29" x14ac:dyDescent="0.35">
      <c r="A48" s="75" t="str">
        <f t="shared" si="2"/>
        <v>AccountCCS_RelationshipTradingName__c</v>
      </c>
      <c r="B48" s="101">
        <f t="shared" si="3"/>
        <v>40</v>
      </c>
      <c r="C48" s="73">
        <v>47</v>
      </c>
      <c r="D48" s="74" t="s">
        <v>1384</v>
      </c>
      <c r="E48" s="150" t="s">
        <v>1374</v>
      </c>
      <c r="F48" s="150" t="s">
        <v>1374</v>
      </c>
      <c r="G48" s="76" t="s">
        <v>68</v>
      </c>
      <c r="H48" s="74" t="s">
        <v>67</v>
      </c>
      <c r="I48" s="77" t="s">
        <v>1032</v>
      </c>
      <c r="J48" s="147" t="s">
        <v>1031</v>
      </c>
      <c r="K48" s="251" t="s">
        <v>1030</v>
      </c>
      <c r="L48" s="74" t="s">
        <v>1434</v>
      </c>
      <c r="M48" s="252" t="s">
        <v>1387</v>
      </c>
      <c r="N48" s="86">
        <v>40</v>
      </c>
      <c r="O48" s="86"/>
      <c r="P48" s="86" t="s">
        <v>94</v>
      </c>
      <c r="Q48" s="86"/>
      <c r="R48" s="86"/>
      <c r="S48" s="83"/>
      <c r="T48" s="92"/>
      <c r="U48" s="79"/>
      <c r="V48" s="79"/>
      <c r="W48" s="88" t="s">
        <v>94</v>
      </c>
      <c r="X48" s="79" t="s">
        <v>94</v>
      </c>
      <c r="Y48" s="79"/>
      <c r="Z48" s="88" t="s">
        <v>93</v>
      </c>
      <c r="AA48" s="79"/>
      <c r="AB48" s="79"/>
      <c r="AC48" s="79" t="s">
        <v>93</v>
      </c>
      <c r="AD48" s="79"/>
      <c r="AE48" s="79"/>
      <c r="AF48" s="79"/>
      <c r="AG48" s="79"/>
      <c r="AH48" s="79"/>
      <c r="AI48" s="79"/>
    </row>
    <row r="49" spans="1:35" x14ac:dyDescent="0.35">
      <c r="A49" s="75" t="str">
        <f t="shared" si="2"/>
        <v>AccountCCS_RFI_Flag__c</v>
      </c>
      <c r="B49" s="101" t="str">
        <f t="shared" si="3"/>
        <v>Boolean(True/False)</v>
      </c>
      <c r="C49" s="73">
        <v>48</v>
      </c>
      <c r="D49" s="74" t="s">
        <v>1384</v>
      </c>
      <c r="E49" s="150" t="s">
        <v>1374</v>
      </c>
      <c r="F49" s="150" t="s">
        <v>1374</v>
      </c>
      <c r="G49" s="76" t="s">
        <v>68</v>
      </c>
      <c r="H49" s="74" t="s">
        <v>67</v>
      </c>
      <c r="I49" s="77" t="s">
        <v>1019</v>
      </c>
      <c r="J49" s="147" t="s">
        <v>1018</v>
      </c>
      <c r="K49" s="251" t="s">
        <v>1017</v>
      </c>
      <c r="L49" s="74" t="s">
        <v>1435</v>
      </c>
      <c r="M49" s="252" t="s">
        <v>1397</v>
      </c>
      <c r="N49" s="86" t="s">
        <v>1398</v>
      </c>
      <c r="O49" s="86"/>
      <c r="P49" s="86" t="s">
        <v>94</v>
      </c>
      <c r="Q49" s="86"/>
      <c r="R49" s="86"/>
      <c r="S49" s="83"/>
      <c r="T49" s="92"/>
      <c r="U49" s="79"/>
      <c r="V49" s="79"/>
      <c r="W49" s="88" t="s">
        <v>94</v>
      </c>
      <c r="X49" s="79" t="s">
        <v>94</v>
      </c>
      <c r="Y49" s="79"/>
      <c r="Z49" s="88" t="s">
        <v>93</v>
      </c>
      <c r="AA49" s="79"/>
      <c r="AB49" s="79"/>
      <c r="AC49" s="79" t="s">
        <v>93</v>
      </c>
      <c r="AD49" s="79"/>
      <c r="AE49" s="79"/>
      <c r="AF49" s="79"/>
      <c r="AG49" s="79"/>
      <c r="AH49" s="79"/>
      <c r="AI49" s="79"/>
    </row>
    <row r="50" spans="1:35" x14ac:dyDescent="0.35">
      <c r="A50" s="75" t="str">
        <f t="shared" si="2"/>
        <v>AccountCCS_Risk_Rating__c</v>
      </c>
      <c r="B50" s="101">
        <f t="shared" si="3"/>
        <v>255</v>
      </c>
      <c r="C50" s="73">
        <v>49</v>
      </c>
      <c r="D50" s="74" t="s">
        <v>1384</v>
      </c>
      <c r="E50" s="150" t="s">
        <v>1374</v>
      </c>
      <c r="F50" s="151" t="s">
        <v>1385</v>
      </c>
      <c r="G50" s="76" t="s">
        <v>68</v>
      </c>
      <c r="H50" s="74" t="s">
        <v>67</v>
      </c>
      <c r="I50" s="77" t="s">
        <v>1038</v>
      </c>
      <c r="J50" s="147" t="s">
        <v>1037</v>
      </c>
      <c r="K50" s="251" t="s">
        <v>1036</v>
      </c>
      <c r="L50" s="74" t="s">
        <v>1436</v>
      </c>
      <c r="M50" s="252" t="s">
        <v>1387</v>
      </c>
      <c r="N50" s="86">
        <v>255</v>
      </c>
      <c r="O50" s="86"/>
      <c r="P50" s="86"/>
      <c r="Q50" s="86"/>
      <c r="R50" s="86"/>
      <c r="S50" s="83"/>
      <c r="T50" s="92"/>
      <c r="U50" s="79"/>
      <c r="V50" s="79"/>
      <c r="W50" s="88" t="s">
        <v>94</v>
      </c>
      <c r="X50" s="79" t="s">
        <v>94</v>
      </c>
      <c r="Y50" s="79"/>
      <c r="Z50" s="88" t="s">
        <v>93</v>
      </c>
      <c r="AA50" s="79"/>
      <c r="AB50" s="79"/>
      <c r="AC50" s="79" t="s">
        <v>93</v>
      </c>
      <c r="AD50" s="79"/>
      <c r="AE50" s="79"/>
      <c r="AF50" s="79"/>
      <c r="AG50" s="79"/>
      <c r="AH50" s="79"/>
      <c r="AI50" s="79"/>
    </row>
    <row r="51" spans="1:35" x14ac:dyDescent="0.35">
      <c r="A51" s="75" t="str">
        <f t="shared" si="2"/>
        <v>AccountCCS_RM_FileNumber__c</v>
      </c>
      <c r="B51" s="101">
        <f t="shared" si="3"/>
        <v>255</v>
      </c>
      <c r="C51" s="73">
        <v>50</v>
      </c>
      <c r="D51" s="74" t="s">
        <v>1384</v>
      </c>
      <c r="E51" s="150" t="s">
        <v>1374</v>
      </c>
      <c r="F51" s="150" t="s">
        <v>1374</v>
      </c>
      <c r="G51" s="76" t="s">
        <v>68</v>
      </c>
      <c r="H51" s="74" t="s">
        <v>67</v>
      </c>
      <c r="I51" s="77" t="s">
        <v>1022</v>
      </c>
      <c r="J51" s="147" t="s">
        <v>1021</v>
      </c>
      <c r="K51" s="251" t="s">
        <v>1020</v>
      </c>
      <c r="L51" s="74" t="s">
        <v>1437</v>
      </c>
      <c r="M51" s="252" t="s">
        <v>1387</v>
      </c>
      <c r="N51" s="86">
        <v>255</v>
      </c>
      <c r="O51" s="86"/>
      <c r="P51" s="86"/>
      <c r="Q51" s="86"/>
      <c r="R51" s="86"/>
      <c r="S51" s="83" t="s">
        <v>94</v>
      </c>
      <c r="T51" s="92"/>
      <c r="U51" s="79"/>
      <c r="V51" s="79"/>
      <c r="W51" s="88" t="s">
        <v>94</v>
      </c>
      <c r="X51" s="79" t="s">
        <v>94</v>
      </c>
      <c r="Y51" s="79"/>
      <c r="Z51" s="88" t="s">
        <v>94</v>
      </c>
      <c r="AA51" s="79"/>
      <c r="AB51" s="79"/>
      <c r="AC51" s="79" t="s">
        <v>93</v>
      </c>
      <c r="AD51" s="79"/>
      <c r="AE51" s="79"/>
      <c r="AF51" s="79"/>
      <c r="AG51" s="79"/>
      <c r="AH51" s="79"/>
      <c r="AI51" s="79"/>
    </row>
    <row r="52" spans="1:35" x14ac:dyDescent="0.35">
      <c r="A52" s="75" t="str">
        <f t="shared" si="2"/>
        <v>AccountCCS_RM_Name__c</v>
      </c>
      <c r="B52" s="101">
        <f t="shared" si="3"/>
        <v>1300</v>
      </c>
      <c r="C52" s="73">
        <v>51</v>
      </c>
      <c r="D52" s="74" t="s">
        <v>1393</v>
      </c>
      <c r="E52" s="150" t="s">
        <v>1374</v>
      </c>
      <c r="F52" s="150" t="s">
        <v>1374</v>
      </c>
      <c r="G52" s="76" t="s">
        <v>68</v>
      </c>
      <c r="H52" s="74" t="s">
        <v>67</v>
      </c>
      <c r="I52" s="77" t="s">
        <v>953</v>
      </c>
      <c r="J52" s="147" t="s">
        <v>952</v>
      </c>
      <c r="K52" s="251" t="s">
        <v>951</v>
      </c>
      <c r="L52" s="74" t="s">
        <v>1438</v>
      </c>
      <c r="M52" s="252" t="s">
        <v>1439</v>
      </c>
      <c r="N52" s="86">
        <v>1300</v>
      </c>
      <c r="O52" s="86"/>
      <c r="P52" s="86" t="s">
        <v>94</v>
      </c>
      <c r="Q52" s="86"/>
      <c r="R52" s="86"/>
      <c r="S52" s="83"/>
      <c r="T52" s="92"/>
      <c r="U52" s="79"/>
      <c r="V52" s="79"/>
      <c r="W52" s="88" t="s">
        <v>94</v>
      </c>
      <c r="X52" s="79" t="s">
        <v>94</v>
      </c>
      <c r="Y52" s="79"/>
      <c r="Z52" s="88" t="s">
        <v>93</v>
      </c>
      <c r="AA52" s="79"/>
      <c r="AB52" s="79"/>
      <c r="AC52" s="79" t="s">
        <v>93</v>
      </c>
      <c r="AD52" s="79"/>
      <c r="AE52" s="79"/>
      <c r="AF52" s="79"/>
      <c r="AG52" s="79"/>
      <c r="AH52" s="79"/>
      <c r="AI52" s="79"/>
    </row>
    <row r="53" spans="1:35" x14ac:dyDescent="0.35">
      <c r="A53" s="75" t="str">
        <f t="shared" si="2"/>
        <v>AccountCCS_RM_Team__c</v>
      </c>
      <c r="B53" s="101">
        <f t="shared" si="3"/>
        <v>18</v>
      </c>
      <c r="C53" s="73">
        <v>52</v>
      </c>
      <c r="D53" s="74" t="s">
        <v>1384</v>
      </c>
      <c r="E53" s="150" t="s">
        <v>1374</v>
      </c>
      <c r="F53" s="150" t="s">
        <v>1374</v>
      </c>
      <c r="G53" s="76" t="s">
        <v>68</v>
      </c>
      <c r="H53" s="74" t="s">
        <v>67</v>
      </c>
      <c r="I53" s="77" t="s">
        <v>1025</v>
      </c>
      <c r="J53" s="147" t="s">
        <v>1024</v>
      </c>
      <c r="K53" s="251" t="s">
        <v>1023</v>
      </c>
      <c r="L53" s="74" t="s">
        <v>1440</v>
      </c>
      <c r="M53" s="252" t="s">
        <v>1441</v>
      </c>
      <c r="N53" s="86">
        <v>18</v>
      </c>
      <c r="O53" s="86"/>
      <c r="P53" s="86"/>
      <c r="Q53" s="86"/>
      <c r="R53" s="86"/>
      <c r="S53" s="83" t="s">
        <v>94</v>
      </c>
      <c r="T53" s="92"/>
      <c r="U53" s="79"/>
      <c r="V53" s="79"/>
      <c r="W53" s="88" t="s">
        <v>94</v>
      </c>
      <c r="X53" s="79" t="s">
        <v>94</v>
      </c>
      <c r="Y53" s="79"/>
      <c r="Z53" s="88" t="s">
        <v>94</v>
      </c>
      <c r="AA53" s="79"/>
      <c r="AB53" s="79"/>
      <c r="AC53" s="79" t="s">
        <v>93</v>
      </c>
      <c r="AD53" s="79"/>
      <c r="AE53" s="79"/>
      <c r="AF53" s="79"/>
      <c r="AG53" s="79"/>
      <c r="AH53" s="79"/>
      <c r="AI53" s="79"/>
    </row>
    <row r="54" spans="1:35" x14ac:dyDescent="0.35">
      <c r="A54" s="75" t="str">
        <f t="shared" si="2"/>
        <v>AccountCCS_Segment__c</v>
      </c>
      <c r="B54" s="101" t="str">
        <f t="shared" si="3"/>
        <v>See picklist options for lengths</v>
      </c>
      <c r="C54" s="73">
        <v>53</v>
      </c>
      <c r="D54" s="74" t="s">
        <v>1384</v>
      </c>
      <c r="E54" s="150" t="s">
        <v>1374</v>
      </c>
      <c r="F54" s="150" t="s">
        <v>1374</v>
      </c>
      <c r="G54" s="76" t="s">
        <v>68</v>
      </c>
      <c r="H54" s="74" t="s">
        <v>67</v>
      </c>
      <c r="I54" s="77" t="s">
        <v>1048</v>
      </c>
      <c r="J54" s="147" t="s">
        <v>1047</v>
      </c>
      <c r="K54" s="251" t="s">
        <v>1046</v>
      </c>
      <c r="L54" s="74" t="s">
        <v>1442</v>
      </c>
      <c r="M54" s="252" t="s">
        <v>1389</v>
      </c>
      <c r="N54" s="86" t="s">
        <v>1390</v>
      </c>
      <c r="O54" s="86"/>
      <c r="P54" s="86" t="s">
        <v>94</v>
      </c>
      <c r="Q54" s="86"/>
      <c r="R54" s="86"/>
      <c r="S54" s="83"/>
      <c r="T54" s="92"/>
      <c r="U54" s="79"/>
      <c r="V54" s="79"/>
      <c r="W54" s="88" t="s">
        <v>94</v>
      </c>
      <c r="X54" s="79" t="s">
        <v>94</v>
      </c>
      <c r="Y54" s="79"/>
      <c r="Z54" s="88" t="s">
        <v>93</v>
      </c>
      <c r="AA54" s="79"/>
      <c r="AB54" s="79"/>
      <c r="AC54" s="79" t="s">
        <v>93</v>
      </c>
      <c r="AD54" s="79"/>
      <c r="AE54" s="79"/>
      <c r="AF54" s="79"/>
      <c r="AG54" s="79"/>
      <c r="AH54" s="79"/>
      <c r="AI54" s="79"/>
    </row>
    <row r="55" spans="1:35" ht="29" x14ac:dyDescent="0.35">
      <c r="A55" s="75" t="str">
        <f t="shared" si="2"/>
        <v>AccountCCS_Set_up_Create_OGSA_Profiles__c</v>
      </c>
      <c r="B55" s="101">
        <f t="shared" si="3"/>
        <v>4</v>
      </c>
      <c r="C55" s="73">
        <v>54</v>
      </c>
      <c r="D55" s="74" t="s">
        <v>1393</v>
      </c>
      <c r="E55" s="150" t="s">
        <v>1374</v>
      </c>
      <c r="F55" s="151" t="s">
        <v>1385</v>
      </c>
      <c r="G55" s="76" t="s">
        <v>68</v>
      </c>
      <c r="H55" s="74" t="s">
        <v>67</v>
      </c>
      <c r="I55" s="77" t="s">
        <v>1109</v>
      </c>
      <c r="J55" s="257" t="s">
        <v>1108</v>
      </c>
      <c r="K55" s="251" t="s">
        <v>1107</v>
      </c>
      <c r="L55" s="101" t="s">
        <v>1443</v>
      </c>
      <c r="M55" s="101" t="s">
        <v>1394</v>
      </c>
      <c r="N55" s="101">
        <v>4</v>
      </c>
      <c r="O55" s="101"/>
      <c r="P55" s="101"/>
      <c r="Q55" s="101"/>
      <c r="R55" s="101"/>
      <c r="S55" s="76"/>
      <c r="T55" s="92"/>
      <c r="U55" s="76"/>
      <c r="V55" s="76"/>
      <c r="W55" s="88" t="s">
        <v>94</v>
      </c>
      <c r="X55" s="74" t="s">
        <v>94</v>
      </c>
      <c r="Y55" s="74"/>
      <c r="Z55" s="88" t="s">
        <v>93</v>
      </c>
      <c r="AA55" s="74"/>
      <c r="AB55" s="74"/>
      <c r="AC55" s="74" t="s">
        <v>93</v>
      </c>
      <c r="AD55" s="74"/>
      <c r="AE55" s="74"/>
      <c r="AF55" s="74"/>
      <c r="AG55" s="74"/>
      <c r="AH55" s="74"/>
      <c r="AI55" s="74"/>
    </row>
    <row r="56" spans="1:35" x14ac:dyDescent="0.35">
      <c r="A56" s="75" t="str">
        <f t="shared" si="2"/>
        <v>AccountCCS_SIC_Code__c</v>
      </c>
      <c r="B56" s="101" t="str">
        <f t="shared" si="3"/>
        <v>18, 0</v>
      </c>
      <c r="C56" s="73">
        <v>55</v>
      </c>
      <c r="D56" s="74" t="s">
        <v>1384</v>
      </c>
      <c r="E56" s="150" t="s">
        <v>1374</v>
      </c>
      <c r="F56" s="150" t="s">
        <v>1374</v>
      </c>
      <c r="G56" s="76" t="s">
        <v>68</v>
      </c>
      <c r="H56" s="74" t="s">
        <v>67</v>
      </c>
      <c r="I56" s="77" t="s">
        <v>1045</v>
      </c>
      <c r="J56" s="80" t="s">
        <v>1044</v>
      </c>
      <c r="K56" s="74" t="s">
        <v>1043</v>
      </c>
      <c r="L56" s="78" t="s">
        <v>1444</v>
      </c>
      <c r="M56" s="80" t="s">
        <v>1445</v>
      </c>
      <c r="N56" s="80">
        <v>18</v>
      </c>
      <c r="O56" s="81">
        <v>0</v>
      </c>
      <c r="P56" s="79"/>
      <c r="Q56" s="79"/>
      <c r="R56" s="79"/>
      <c r="S56" s="79" t="s">
        <v>94</v>
      </c>
      <c r="T56" s="92"/>
      <c r="U56" s="79"/>
      <c r="V56" s="79"/>
      <c r="W56" s="88" t="s">
        <v>94</v>
      </c>
      <c r="X56" s="79" t="s">
        <v>94</v>
      </c>
      <c r="Y56" s="79"/>
      <c r="Z56" s="88" t="s">
        <v>94</v>
      </c>
      <c r="AA56" s="79"/>
      <c r="AB56" s="79"/>
      <c r="AC56" s="79" t="s">
        <v>93</v>
      </c>
      <c r="AD56" s="79"/>
      <c r="AE56" s="79"/>
      <c r="AF56" s="79"/>
      <c r="AG56" s="79"/>
      <c r="AH56" s="79"/>
      <c r="AI56" s="79"/>
    </row>
    <row r="57" spans="1:35" x14ac:dyDescent="0.35">
      <c r="A57" s="75" t="str">
        <f t="shared" si="2"/>
        <v>AccountCCS_SIC_Code_1__c</v>
      </c>
      <c r="B57" s="101">
        <f t="shared" si="3"/>
        <v>18</v>
      </c>
      <c r="C57" s="73">
        <v>56</v>
      </c>
      <c r="D57" s="74" t="s">
        <v>1384</v>
      </c>
      <c r="E57" s="150" t="s">
        <v>1374</v>
      </c>
      <c r="F57" s="150" t="s">
        <v>1374</v>
      </c>
      <c r="G57" s="76" t="s">
        <v>68</v>
      </c>
      <c r="H57" s="74" t="s">
        <v>67</v>
      </c>
      <c r="I57" s="77" t="s">
        <v>1041</v>
      </c>
      <c r="J57" s="80" t="s">
        <v>1040</v>
      </c>
      <c r="K57" s="74" t="s">
        <v>1039</v>
      </c>
      <c r="L57" s="78" t="s">
        <v>1446</v>
      </c>
      <c r="M57" s="80" t="s">
        <v>1447</v>
      </c>
      <c r="N57" s="80">
        <v>18</v>
      </c>
      <c r="O57" s="81"/>
      <c r="P57" s="79"/>
      <c r="Q57" s="79"/>
      <c r="R57" s="79"/>
      <c r="S57" s="79" t="s">
        <v>94</v>
      </c>
      <c r="T57" s="92"/>
      <c r="U57" s="79"/>
      <c r="V57" s="79"/>
      <c r="W57" s="88" t="s">
        <v>94</v>
      </c>
      <c r="X57" s="79" t="s">
        <v>94</v>
      </c>
      <c r="Y57" s="79"/>
      <c r="Z57" s="88" t="s">
        <v>94</v>
      </c>
      <c r="AA57" s="79"/>
      <c r="AB57" s="79"/>
      <c r="AC57" s="79" t="s">
        <v>93</v>
      </c>
      <c r="AD57" s="79"/>
      <c r="AE57" s="79"/>
      <c r="AF57" s="79"/>
      <c r="AG57" s="79"/>
      <c r="AH57" s="79"/>
      <c r="AI57" s="79"/>
    </row>
    <row r="58" spans="1:35" x14ac:dyDescent="0.35">
      <c r="A58" s="75" t="str">
        <f t="shared" si="2"/>
        <v>AccountCCS_SIC_Description__c</v>
      </c>
      <c r="B58" s="101">
        <f t="shared" si="3"/>
        <v>1300</v>
      </c>
      <c r="C58" s="73">
        <v>57</v>
      </c>
      <c r="D58" s="74" t="s">
        <v>1393</v>
      </c>
      <c r="E58" s="150" t="s">
        <v>1374</v>
      </c>
      <c r="F58" s="150" t="s">
        <v>1374</v>
      </c>
      <c r="G58" s="76" t="s">
        <v>68</v>
      </c>
      <c r="H58" s="74" t="s">
        <v>67</v>
      </c>
      <c r="I58" s="77" t="s">
        <v>1081</v>
      </c>
      <c r="J58" s="80" t="s">
        <v>1080</v>
      </c>
      <c r="K58" s="74" t="s">
        <v>1079</v>
      </c>
      <c r="L58" s="78" t="s">
        <v>1448</v>
      </c>
      <c r="M58" s="87" t="s">
        <v>1439</v>
      </c>
      <c r="N58" s="87">
        <v>1300</v>
      </c>
      <c r="O58" s="82"/>
      <c r="P58" s="79" t="s">
        <v>94</v>
      </c>
      <c r="Q58" s="79"/>
      <c r="R58" s="79"/>
      <c r="S58" s="79" t="s">
        <v>94</v>
      </c>
      <c r="T58" s="92"/>
      <c r="U58" s="79"/>
      <c r="V58" s="79"/>
      <c r="W58" s="88" t="s">
        <v>94</v>
      </c>
      <c r="X58" s="79" t="s">
        <v>94</v>
      </c>
      <c r="Y58" s="79"/>
      <c r="Z58" s="88" t="s">
        <v>93</v>
      </c>
      <c r="AA58" s="79"/>
      <c r="AB58" s="79"/>
      <c r="AC58" s="79" t="s">
        <v>93</v>
      </c>
      <c r="AD58" s="79"/>
      <c r="AE58" s="79"/>
      <c r="AF58" s="79"/>
      <c r="AG58" s="79"/>
      <c r="AH58" s="79"/>
      <c r="AI58" s="79"/>
    </row>
    <row r="59" spans="1:35" x14ac:dyDescent="0.35">
      <c r="A59" s="75" t="str">
        <f t="shared" si="2"/>
        <v>AccountCCS_Sort_Code__c</v>
      </c>
      <c r="B59" s="101">
        <f t="shared" si="3"/>
        <v>6</v>
      </c>
      <c r="C59" s="73">
        <v>58</v>
      </c>
      <c r="D59" s="74" t="s">
        <v>1384</v>
      </c>
      <c r="E59" s="150" t="s">
        <v>1374</v>
      </c>
      <c r="F59" s="150" t="s">
        <v>1374</v>
      </c>
      <c r="G59" s="76" t="s">
        <v>68</v>
      </c>
      <c r="H59" s="74" t="s">
        <v>67</v>
      </c>
      <c r="I59" s="77" t="s">
        <v>1051</v>
      </c>
      <c r="J59" s="80" t="s">
        <v>1050</v>
      </c>
      <c r="K59" s="74" t="s">
        <v>1049</v>
      </c>
      <c r="L59" s="78" t="s">
        <v>1449</v>
      </c>
      <c r="M59" s="80" t="s">
        <v>1387</v>
      </c>
      <c r="N59" s="80">
        <v>6</v>
      </c>
      <c r="O59" s="81"/>
      <c r="P59" s="79" t="s">
        <v>94</v>
      </c>
      <c r="Q59" s="79"/>
      <c r="R59" s="79" t="s">
        <v>94</v>
      </c>
      <c r="S59" s="79"/>
      <c r="T59" s="92"/>
      <c r="U59" s="79"/>
      <c r="V59" s="79"/>
      <c r="W59" s="88" t="s">
        <v>94</v>
      </c>
      <c r="X59" s="79" t="s">
        <v>94</v>
      </c>
      <c r="Y59" s="79"/>
      <c r="Z59" s="88" t="s">
        <v>94</v>
      </c>
      <c r="AA59" s="79"/>
      <c r="AB59" s="79"/>
      <c r="AC59" s="79" t="s">
        <v>94</v>
      </c>
      <c r="AD59" s="79" t="s">
        <v>1450</v>
      </c>
      <c r="AE59" s="79" t="s">
        <v>1451</v>
      </c>
      <c r="AF59" s="79"/>
      <c r="AG59" s="79"/>
      <c r="AH59" s="79"/>
      <c r="AI59" s="79"/>
    </row>
    <row r="60" spans="1:35" x14ac:dyDescent="0.35">
      <c r="A60" s="75" t="str">
        <f t="shared" si="2"/>
        <v>AccountCCS_Support_Indicator__c</v>
      </c>
      <c r="B60" s="101">
        <f t="shared" si="3"/>
        <v>255</v>
      </c>
      <c r="C60" s="73">
        <v>59</v>
      </c>
      <c r="D60" s="74" t="s">
        <v>1384</v>
      </c>
      <c r="E60" s="150" t="s">
        <v>1374</v>
      </c>
      <c r="F60" s="150" t="s">
        <v>1374</v>
      </c>
      <c r="G60" s="76" t="s">
        <v>68</v>
      </c>
      <c r="H60" s="74" t="s">
        <v>67</v>
      </c>
      <c r="I60" s="77" t="s">
        <v>1057</v>
      </c>
      <c r="J60" s="147" t="s">
        <v>1056</v>
      </c>
      <c r="K60" s="251" t="s">
        <v>1055</v>
      </c>
      <c r="L60" s="74" t="s">
        <v>1452</v>
      </c>
      <c r="M60" s="147" t="s">
        <v>1387</v>
      </c>
      <c r="N60" s="147">
        <v>255</v>
      </c>
      <c r="O60" s="221"/>
      <c r="P60" s="79" t="s">
        <v>94</v>
      </c>
      <c r="Q60" s="79"/>
      <c r="R60" s="79"/>
      <c r="S60" s="79"/>
      <c r="T60" s="92"/>
      <c r="U60" s="79"/>
      <c r="V60" s="79"/>
      <c r="W60" s="88" t="s">
        <v>94</v>
      </c>
      <c r="X60" s="79" t="s">
        <v>94</v>
      </c>
      <c r="Y60" s="79"/>
      <c r="Z60" s="88" t="s">
        <v>93</v>
      </c>
      <c r="AA60" s="79"/>
      <c r="AB60" s="79"/>
      <c r="AC60" s="79" t="s">
        <v>93</v>
      </c>
      <c r="AD60" s="79"/>
      <c r="AE60" s="79"/>
      <c r="AF60" s="79"/>
      <c r="AG60" s="79"/>
      <c r="AH60" s="79"/>
      <c r="AI60" s="79"/>
    </row>
    <row r="61" spans="1:35" x14ac:dyDescent="0.35">
      <c r="A61" s="75" t="str">
        <f t="shared" si="2"/>
        <v>AccountCCS_Support_Needed__c</v>
      </c>
      <c r="B61" s="101" t="str">
        <f t="shared" si="3"/>
        <v>Boolean(True/False)</v>
      </c>
      <c r="C61" s="73">
        <v>60</v>
      </c>
      <c r="D61" s="74" t="s">
        <v>1384</v>
      </c>
      <c r="E61" s="150" t="s">
        <v>1374</v>
      </c>
      <c r="F61" s="150" t="s">
        <v>1374</v>
      </c>
      <c r="G61" s="76" t="s">
        <v>68</v>
      </c>
      <c r="H61" s="74" t="s">
        <v>67</v>
      </c>
      <c r="I61" s="77" t="s">
        <v>1060</v>
      </c>
      <c r="J61" s="147" t="s">
        <v>1059</v>
      </c>
      <c r="K61" s="251" t="s">
        <v>1058</v>
      </c>
      <c r="L61" s="74" t="s">
        <v>1453</v>
      </c>
      <c r="M61" s="147" t="s">
        <v>1397</v>
      </c>
      <c r="N61" s="147" t="s">
        <v>1398</v>
      </c>
      <c r="O61" s="221"/>
      <c r="P61" s="79"/>
      <c r="Q61" s="79"/>
      <c r="R61" s="79"/>
      <c r="S61" s="79"/>
      <c r="T61" s="92"/>
      <c r="U61" s="79"/>
      <c r="V61" s="79"/>
      <c r="W61" s="88" t="s">
        <v>94</v>
      </c>
      <c r="X61" s="79" t="s">
        <v>94</v>
      </c>
      <c r="Y61" s="79"/>
      <c r="Z61" s="88" t="s">
        <v>93</v>
      </c>
      <c r="AA61" s="79"/>
      <c r="AB61" s="79"/>
      <c r="AC61" s="79" t="s">
        <v>93</v>
      </c>
      <c r="AD61" s="79"/>
      <c r="AE61" s="79"/>
      <c r="AF61" s="79"/>
      <c r="AG61" s="79"/>
      <c r="AH61" s="79"/>
      <c r="AI61" s="79"/>
    </row>
    <row r="62" spans="1:35" ht="29" x14ac:dyDescent="0.35">
      <c r="A62" s="75" t="str">
        <f t="shared" si="2"/>
        <v>AccountCCS_TotalCombinedExposure__c</v>
      </c>
      <c r="B62" s="101" t="str">
        <f t="shared" si="3"/>
        <v>16, 2</v>
      </c>
      <c r="C62" s="73">
        <v>61</v>
      </c>
      <c r="D62" s="74" t="s">
        <v>1393</v>
      </c>
      <c r="E62" s="150" t="s">
        <v>1374</v>
      </c>
      <c r="F62" s="150" t="s">
        <v>1374</v>
      </c>
      <c r="G62" s="76" t="s">
        <v>68</v>
      </c>
      <c r="H62" s="74" t="s">
        <v>67</v>
      </c>
      <c r="I62" s="77" t="s">
        <v>1085</v>
      </c>
      <c r="J62" s="147" t="s">
        <v>1084</v>
      </c>
      <c r="K62" s="251" t="s">
        <v>1083</v>
      </c>
      <c r="L62" s="74" t="s">
        <v>1085</v>
      </c>
      <c r="M62" s="147" t="s">
        <v>1420</v>
      </c>
      <c r="N62" s="147">
        <v>16</v>
      </c>
      <c r="O62" s="221">
        <v>2</v>
      </c>
      <c r="P62" s="79"/>
      <c r="Q62" s="79"/>
      <c r="R62" s="79"/>
      <c r="S62" s="79"/>
      <c r="T62" s="92"/>
      <c r="U62" s="79"/>
      <c r="V62" s="79"/>
      <c r="W62" s="88" t="s">
        <v>94</v>
      </c>
      <c r="X62" s="79" t="s">
        <v>94</v>
      </c>
      <c r="Y62" s="79"/>
      <c r="Z62" s="88" t="s">
        <v>93</v>
      </c>
      <c r="AA62" s="79"/>
      <c r="AB62" s="79"/>
      <c r="AC62" s="79" t="s">
        <v>93</v>
      </c>
      <c r="AD62" s="79"/>
      <c r="AE62" s="79"/>
      <c r="AF62" s="79"/>
      <c r="AG62" s="79"/>
      <c r="AH62" s="79"/>
      <c r="AI62" s="79"/>
    </row>
    <row r="63" spans="1:35" ht="29" x14ac:dyDescent="0.35">
      <c r="A63" s="75" t="str">
        <f t="shared" si="2"/>
        <v>AccountCCS_Total_Current_Bank_Limits__c</v>
      </c>
      <c r="B63" s="101" t="str">
        <f t="shared" si="3"/>
        <v>16, 2</v>
      </c>
      <c r="C63" s="73">
        <v>62</v>
      </c>
      <c r="D63" s="74" t="s">
        <v>1393</v>
      </c>
      <c r="E63" s="150" t="s">
        <v>1374</v>
      </c>
      <c r="F63" s="150" t="s">
        <v>1374</v>
      </c>
      <c r="G63" s="76" t="s">
        <v>68</v>
      </c>
      <c r="H63" s="74" t="s">
        <v>67</v>
      </c>
      <c r="I63" s="77" t="s">
        <v>1454</v>
      </c>
      <c r="J63" s="147" t="s">
        <v>1096</v>
      </c>
      <c r="K63" s="251" t="s">
        <v>1095</v>
      </c>
      <c r="L63" s="74" t="s">
        <v>1455</v>
      </c>
      <c r="M63" s="147" t="s">
        <v>1420</v>
      </c>
      <c r="N63" s="147">
        <v>16</v>
      </c>
      <c r="O63" s="221">
        <v>2</v>
      </c>
      <c r="P63" s="79"/>
      <c r="Q63" s="79"/>
      <c r="R63" s="79"/>
      <c r="S63" s="79"/>
      <c r="T63" s="92"/>
      <c r="U63" s="79"/>
      <c r="V63" s="79"/>
      <c r="W63" s="88" t="s">
        <v>94</v>
      </c>
      <c r="X63" s="79" t="s">
        <v>94</v>
      </c>
      <c r="Y63" s="79"/>
      <c r="Z63" s="88" t="s">
        <v>93</v>
      </c>
      <c r="AA63" s="79"/>
      <c r="AB63" s="79"/>
      <c r="AC63" s="79" t="s">
        <v>93</v>
      </c>
      <c r="AD63" s="79"/>
      <c r="AE63" s="79"/>
      <c r="AF63" s="79"/>
      <c r="AG63" s="79"/>
      <c r="AH63" s="79"/>
      <c r="AI63" s="79"/>
    </row>
    <row r="64" spans="1:35" ht="29" x14ac:dyDescent="0.35">
      <c r="A64" s="75" t="str">
        <f t="shared" si="2"/>
        <v>AccountCCS_TotalHardLBGLimits__c</v>
      </c>
      <c r="B64" s="101" t="str">
        <f t="shared" si="3"/>
        <v>16, 2</v>
      </c>
      <c r="C64" s="73">
        <v>63</v>
      </c>
      <c r="D64" s="74" t="s">
        <v>1393</v>
      </c>
      <c r="E64" s="150" t="s">
        <v>1374</v>
      </c>
      <c r="F64" s="150" t="s">
        <v>1374</v>
      </c>
      <c r="G64" s="76" t="s">
        <v>68</v>
      </c>
      <c r="H64" s="74" t="s">
        <v>67</v>
      </c>
      <c r="I64" s="77" t="s">
        <v>1089</v>
      </c>
      <c r="J64" s="147" t="s">
        <v>1088</v>
      </c>
      <c r="K64" s="251" t="s">
        <v>1087</v>
      </c>
      <c r="L64" s="74" t="s">
        <v>1456</v>
      </c>
      <c r="M64" s="147" t="s">
        <v>1420</v>
      </c>
      <c r="N64" s="147">
        <v>16</v>
      </c>
      <c r="O64" s="221">
        <v>2</v>
      </c>
      <c r="P64" s="79"/>
      <c r="Q64" s="79"/>
      <c r="R64" s="79"/>
      <c r="S64" s="79"/>
      <c r="T64" s="92"/>
      <c r="U64" s="79"/>
      <c r="V64" s="79"/>
      <c r="W64" s="88" t="s">
        <v>94</v>
      </c>
      <c r="X64" s="79" t="s">
        <v>94</v>
      </c>
      <c r="Y64" s="79"/>
      <c r="Z64" s="88" t="s">
        <v>93</v>
      </c>
      <c r="AA64" s="79"/>
      <c r="AB64" s="79"/>
      <c r="AC64" s="79" t="s">
        <v>93</v>
      </c>
      <c r="AD64" s="79"/>
      <c r="AE64" s="79"/>
      <c r="AF64" s="79"/>
      <c r="AG64" s="79"/>
      <c r="AH64" s="79"/>
      <c r="AI64" s="79"/>
    </row>
    <row r="65" spans="1:35" x14ac:dyDescent="0.35">
      <c r="A65" s="75" t="str">
        <f t="shared" si="2"/>
        <v>AccountCCS_TotalSoftLBGLimits__c</v>
      </c>
      <c r="B65" s="101" t="str">
        <f t="shared" si="3"/>
        <v>16, 2</v>
      </c>
      <c r="C65" s="73">
        <v>64</v>
      </c>
      <c r="D65" s="74" t="s">
        <v>1393</v>
      </c>
      <c r="E65" s="150" t="s">
        <v>1374</v>
      </c>
      <c r="F65" s="150" t="s">
        <v>1374</v>
      </c>
      <c r="G65" s="76" t="s">
        <v>68</v>
      </c>
      <c r="H65" s="74" t="s">
        <v>67</v>
      </c>
      <c r="I65" s="77" t="s">
        <v>1093</v>
      </c>
      <c r="J65" s="147" t="s">
        <v>1092</v>
      </c>
      <c r="K65" s="251" t="s">
        <v>1091</v>
      </c>
      <c r="L65" s="74" t="s">
        <v>1457</v>
      </c>
      <c r="M65" s="147" t="s">
        <v>1420</v>
      </c>
      <c r="N65" s="147">
        <v>16</v>
      </c>
      <c r="O65" s="221">
        <v>2</v>
      </c>
      <c r="P65" s="79"/>
      <c r="Q65" s="79"/>
      <c r="R65" s="79"/>
      <c r="S65" s="79"/>
      <c r="T65" s="92"/>
      <c r="U65" s="79"/>
      <c r="V65" s="79"/>
      <c r="W65" s="88" t="s">
        <v>94</v>
      </c>
      <c r="X65" s="79" t="s">
        <v>94</v>
      </c>
      <c r="Y65" s="79"/>
      <c r="Z65" s="88" t="s">
        <v>93</v>
      </c>
      <c r="AA65" s="79"/>
      <c r="AB65" s="79"/>
      <c r="AC65" s="79" t="s">
        <v>93</v>
      </c>
      <c r="AD65" s="79"/>
      <c r="AE65" s="79"/>
      <c r="AF65" s="79"/>
      <c r="AG65" s="79"/>
      <c r="AH65" s="79"/>
      <c r="AI65" s="79"/>
    </row>
    <row r="66" spans="1:35" ht="29" x14ac:dyDescent="0.35">
      <c r="A66" s="75" t="str">
        <f t="shared" ref="A66:A97" si="4">H66&amp;J66</f>
        <v>AccountCCS_Total_Lending_Value__c</v>
      </c>
      <c r="B66" s="101" t="str">
        <f t="shared" ref="B66:B97" si="5">IF(N66&lt;&gt;"",  IF(O66&lt;&gt;"", N66&amp;", "&amp;O66,N66),"")</f>
        <v>16, 2</v>
      </c>
      <c r="C66" s="73">
        <v>65</v>
      </c>
      <c r="D66" s="74" t="s">
        <v>1384</v>
      </c>
      <c r="E66" s="150" t="s">
        <v>1374</v>
      </c>
      <c r="F66" s="150" t="s">
        <v>1374</v>
      </c>
      <c r="G66" s="76" t="s">
        <v>68</v>
      </c>
      <c r="H66" s="74" t="s">
        <v>67</v>
      </c>
      <c r="I66" s="77" t="s">
        <v>1165</v>
      </c>
      <c r="J66" s="147" t="s">
        <v>1164</v>
      </c>
      <c r="K66" s="251" t="s">
        <v>1163</v>
      </c>
      <c r="L66" s="74" t="s">
        <v>1165</v>
      </c>
      <c r="M66" s="147" t="s">
        <v>1228</v>
      </c>
      <c r="N66" s="147">
        <v>16</v>
      </c>
      <c r="O66" s="221">
        <v>2</v>
      </c>
      <c r="P66" s="79"/>
      <c r="Q66" s="79"/>
      <c r="R66" s="79"/>
      <c r="S66" s="79"/>
      <c r="T66" s="92"/>
      <c r="U66" s="79"/>
      <c r="V66" s="79"/>
      <c r="W66" s="88" t="s">
        <v>94</v>
      </c>
      <c r="X66" s="79" t="s">
        <v>94</v>
      </c>
      <c r="Y66" s="79"/>
      <c r="Z66" s="88" t="s">
        <v>93</v>
      </c>
      <c r="AA66" s="79"/>
      <c r="AB66" s="79"/>
      <c r="AC66" s="79" t="s">
        <v>93</v>
      </c>
      <c r="AD66" s="79"/>
      <c r="AE66" s="79"/>
      <c r="AF66" s="79"/>
      <c r="AG66" s="79"/>
      <c r="AH66" s="79"/>
      <c r="AI66" s="79"/>
    </row>
    <row r="67" spans="1:35" x14ac:dyDescent="0.35">
      <c r="A67" s="75" t="str">
        <f t="shared" si="4"/>
        <v>AccountCCS_Trading_Address__c</v>
      </c>
      <c r="B67" s="101">
        <f t="shared" si="5"/>
        <v>32768</v>
      </c>
      <c r="C67" s="73">
        <v>66</v>
      </c>
      <c r="D67" s="74" t="s">
        <v>1384</v>
      </c>
      <c r="E67" s="150" t="s">
        <v>1374</v>
      </c>
      <c r="F67" s="150" t="s">
        <v>1374</v>
      </c>
      <c r="G67" s="76" t="s">
        <v>68</v>
      </c>
      <c r="H67" s="74" t="s">
        <v>67</v>
      </c>
      <c r="I67" s="77" t="s">
        <v>1168</v>
      </c>
      <c r="J67" s="147" t="s">
        <v>1167</v>
      </c>
      <c r="K67" s="251" t="s">
        <v>1166</v>
      </c>
      <c r="L67" s="74" t="s">
        <v>1458</v>
      </c>
      <c r="M67" s="147" t="s">
        <v>1459</v>
      </c>
      <c r="N67" s="147">
        <v>32768</v>
      </c>
      <c r="O67" s="221"/>
      <c r="P67" s="79" t="s">
        <v>94</v>
      </c>
      <c r="Q67" s="79"/>
      <c r="R67" s="79"/>
      <c r="S67" s="79"/>
      <c r="T67" s="92"/>
      <c r="U67" s="79"/>
      <c r="V67" s="79"/>
      <c r="W67" s="88" t="s">
        <v>94</v>
      </c>
      <c r="X67" s="79" t="s">
        <v>94</v>
      </c>
      <c r="Y67" s="79"/>
      <c r="Z67" s="88" t="s">
        <v>93</v>
      </c>
      <c r="AA67" s="79"/>
      <c r="AB67" s="79"/>
      <c r="AC67" s="79" t="s">
        <v>93</v>
      </c>
      <c r="AD67" s="79"/>
      <c r="AE67" s="79"/>
      <c r="AF67" s="79"/>
      <c r="AG67" s="79"/>
      <c r="AH67" s="79"/>
      <c r="AI67" s="79"/>
    </row>
    <row r="68" spans="1:35" x14ac:dyDescent="0.35">
      <c r="A68" s="75" t="str">
        <f t="shared" si="4"/>
        <v>AccountLLC_BI__lookupKey__c</v>
      </c>
      <c r="B68" s="101">
        <f t="shared" si="5"/>
        <v>255</v>
      </c>
      <c r="C68" s="73">
        <v>67</v>
      </c>
      <c r="D68" s="74" t="s">
        <v>1384</v>
      </c>
      <c r="E68" s="150" t="s">
        <v>1374</v>
      </c>
      <c r="F68" s="150" t="s">
        <v>1374</v>
      </c>
      <c r="G68" s="76" t="s">
        <v>68</v>
      </c>
      <c r="H68" s="74" t="s">
        <v>67</v>
      </c>
      <c r="I68" s="77" t="s">
        <v>1460</v>
      </c>
      <c r="J68" s="147" t="s">
        <v>588</v>
      </c>
      <c r="K68" s="251" t="s">
        <v>587</v>
      </c>
      <c r="L68" s="74" t="s">
        <v>1461</v>
      </c>
      <c r="M68" s="147" t="s">
        <v>1387</v>
      </c>
      <c r="N68" s="147">
        <v>255</v>
      </c>
      <c r="O68" s="221"/>
      <c r="P68" s="79" t="s">
        <v>94</v>
      </c>
      <c r="Q68" s="79" t="s">
        <v>94</v>
      </c>
      <c r="R68" s="79" t="s">
        <v>94</v>
      </c>
      <c r="S68" s="79"/>
      <c r="T68" s="92"/>
      <c r="U68" s="79"/>
      <c r="V68" s="79"/>
      <c r="W68" s="88" t="s">
        <v>94</v>
      </c>
      <c r="X68" s="79" t="s">
        <v>94</v>
      </c>
      <c r="Y68" s="79"/>
      <c r="Z68" s="88" t="s">
        <v>93</v>
      </c>
      <c r="AA68" s="79"/>
      <c r="AB68" s="79"/>
      <c r="AC68" s="79" t="s">
        <v>93</v>
      </c>
      <c r="AD68" s="79"/>
      <c r="AE68" s="79"/>
      <c r="AF68" s="79"/>
      <c r="AG68" s="79"/>
      <c r="AH68" s="79"/>
      <c r="AI68" s="79"/>
    </row>
    <row r="69" spans="1:35" x14ac:dyDescent="0.35">
      <c r="A69" s="75" t="str">
        <f t="shared" si="4"/>
        <v>AccountName</v>
      </c>
      <c r="B69" s="101">
        <f t="shared" si="5"/>
        <v>255</v>
      </c>
      <c r="C69" s="73">
        <v>68</v>
      </c>
      <c r="D69" s="74" t="s">
        <v>1384</v>
      </c>
      <c r="E69" s="150" t="s">
        <v>1374</v>
      </c>
      <c r="F69" s="150" t="s">
        <v>1374</v>
      </c>
      <c r="G69" s="76" t="s">
        <v>68</v>
      </c>
      <c r="H69" s="74" t="s">
        <v>67</v>
      </c>
      <c r="I69" s="77" t="s">
        <v>250</v>
      </c>
      <c r="J69" s="147" t="s">
        <v>29</v>
      </c>
      <c r="K69" s="251" t="s">
        <v>249</v>
      </c>
      <c r="L69" s="146" t="s">
        <v>1462</v>
      </c>
      <c r="M69" s="147" t="s">
        <v>1387</v>
      </c>
      <c r="N69" s="147">
        <v>255</v>
      </c>
      <c r="O69" s="221"/>
      <c r="P69" s="79" t="s">
        <v>94</v>
      </c>
      <c r="Q69" s="79" t="s">
        <v>94</v>
      </c>
      <c r="R69" s="79" t="s">
        <v>94</v>
      </c>
      <c r="S69" s="79" t="s">
        <v>94</v>
      </c>
      <c r="T69" s="92"/>
      <c r="U69" s="79"/>
      <c r="V69" s="79"/>
      <c r="W69" s="88" t="s">
        <v>94</v>
      </c>
      <c r="X69" s="79" t="s">
        <v>94</v>
      </c>
      <c r="Y69" s="79"/>
      <c r="Z69" s="88" t="s">
        <v>94</v>
      </c>
      <c r="AA69" s="79"/>
      <c r="AB69" s="79"/>
      <c r="AC69" s="79" t="s">
        <v>94</v>
      </c>
      <c r="AD69" s="79" t="s">
        <v>1463</v>
      </c>
      <c r="AE69" s="79" t="s">
        <v>1464</v>
      </c>
      <c r="AF69" s="79"/>
      <c r="AG69" s="79"/>
      <c r="AH69" s="79"/>
      <c r="AI69" s="79"/>
    </row>
    <row r="70" spans="1:35" ht="29" x14ac:dyDescent="0.35">
      <c r="A70" s="75" t="str">
        <f t="shared" si="4"/>
        <v>AccountType</v>
      </c>
      <c r="B70" s="101" t="str">
        <f t="shared" si="5"/>
        <v>See picklist options for lengths</v>
      </c>
      <c r="C70" s="73">
        <v>69</v>
      </c>
      <c r="D70" s="74" t="s">
        <v>1384</v>
      </c>
      <c r="E70" s="150" t="s">
        <v>1374</v>
      </c>
      <c r="F70" s="150" t="s">
        <v>1374</v>
      </c>
      <c r="G70" s="76" t="s">
        <v>68</v>
      </c>
      <c r="H70" s="74" t="s">
        <v>67</v>
      </c>
      <c r="I70" s="77" t="s">
        <v>253</v>
      </c>
      <c r="J70" s="147" t="s">
        <v>143</v>
      </c>
      <c r="K70" s="251" t="s">
        <v>252</v>
      </c>
      <c r="L70" s="74" t="s">
        <v>1465</v>
      </c>
      <c r="M70" s="147" t="s">
        <v>1389</v>
      </c>
      <c r="N70" s="147" t="s">
        <v>1390</v>
      </c>
      <c r="O70" s="221"/>
      <c r="P70" s="79" t="s">
        <v>94</v>
      </c>
      <c r="Q70" s="79"/>
      <c r="R70" s="79"/>
      <c r="S70" s="79"/>
      <c r="T70" s="92"/>
      <c r="U70" s="79"/>
      <c r="V70" s="79"/>
      <c r="W70" s="88" t="s">
        <v>94</v>
      </c>
      <c r="X70" s="79" t="s">
        <v>94</v>
      </c>
      <c r="Y70" s="79"/>
      <c r="Z70" s="88" t="s">
        <v>93</v>
      </c>
      <c r="AA70" s="79"/>
      <c r="AB70" s="79"/>
      <c r="AC70" s="79" t="s">
        <v>94</v>
      </c>
      <c r="AD70" s="79"/>
      <c r="AE70" s="79"/>
      <c r="AF70" s="79"/>
      <c r="AG70" s="79"/>
      <c r="AH70" s="79"/>
      <c r="AI70" s="79"/>
    </row>
    <row r="71" spans="1:35" x14ac:dyDescent="0.35">
      <c r="A71" s="75" t="str">
        <f t="shared" si="4"/>
        <v>AccountSic</v>
      </c>
      <c r="B71" s="101">
        <f t="shared" si="5"/>
        <v>20</v>
      </c>
      <c r="C71" s="73">
        <v>70</v>
      </c>
      <c r="D71" s="74" t="s">
        <v>1384</v>
      </c>
      <c r="E71" s="150" t="s">
        <v>1374</v>
      </c>
      <c r="F71" s="150" t="s">
        <v>1374</v>
      </c>
      <c r="G71" s="76" t="s">
        <v>68</v>
      </c>
      <c r="H71" s="74" t="s">
        <v>67</v>
      </c>
      <c r="I71" s="77" t="s">
        <v>338</v>
      </c>
      <c r="J71" s="147" t="s">
        <v>337</v>
      </c>
      <c r="K71" s="251" t="s">
        <v>336</v>
      </c>
      <c r="L71" s="74" t="s">
        <v>1444</v>
      </c>
      <c r="M71" s="147" t="s">
        <v>1387</v>
      </c>
      <c r="N71" s="147">
        <v>20</v>
      </c>
      <c r="O71" s="221"/>
      <c r="P71" s="79" t="s">
        <v>94</v>
      </c>
      <c r="Q71" s="79"/>
      <c r="R71" s="79"/>
      <c r="S71" s="79"/>
      <c r="T71" s="92"/>
      <c r="U71" s="79"/>
      <c r="V71" s="79"/>
      <c r="W71" s="88" t="s">
        <v>94</v>
      </c>
      <c r="X71" s="79" t="s">
        <v>94</v>
      </c>
      <c r="Y71" s="79"/>
      <c r="Z71" s="88" t="s">
        <v>93</v>
      </c>
      <c r="AA71" s="79"/>
      <c r="AB71" s="79"/>
      <c r="AC71" s="79" t="s">
        <v>93</v>
      </c>
      <c r="AD71" s="79"/>
      <c r="AE71" s="79"/>
      <c r="AF71" s="79"/>
      <c r="AG71" s="79"/>
      <c r="AH71" s="79"/>
      <c r="AI71" s="79"/>
    </row>
    <row r="72" spans="1:35" x14ac:dyDescent="0.35">
      <c r="A72" s="75" t="str">
        <f t="shared" si="4"/>
        <v>AccountShippingStreet</v>
      </c>
      <c r="B72" s="101">
        <f t="shared" si="5"/>
        <v>255</v>
      </c>
      <c r="C72" s="73">
        <v>71</v>
      </c>
      <c r="D72" s="74" t="s">
        <v>1384</v>
      </c>
      <c r="E72" s="150" t="s">
        <v>1374</v>
      </c>
      <c r="F72" s="150" t="s">
        <v>1374</v>
      </c>
      <c r="G72" s="76" t="s">
        <v>68</v>
      </c>
      <c r="H72" s="74" t="s">
        <v>67</v>
      </c>
      <c r="I72" s="77" t="s">
        <v>295</v>
      </c>
      <c r="J72" s="147" t="s">
        <v>294</v>
      </c>
      <c r="K72" s="251" t="s">
        <v>1466</v>
      </c>
      <c r="L72" s="74" t="s">
        <v>1467</v>
      </c>
      <c r="M72" s="147" t="s">
        <v>1468</v>
      </c>
      <c r="N72" s="147">
        <v>255</v>
      </c>
      <c r="O72" s="221"/>
      <c r="P72" s="79" t="s">
        <v>94</v>
      </c>
      <c r="Q72" s="79" t="s">
        <v>94</v>
      </c>
      <c r="R72" s="79"/>
      <c r="S72" s="79"/>
      <c r="T72" s="92"/>
      <c r="U72" s="79"/>
      <c r="V72" s="79"/>
      <c r="W72" s="88" t="s">
        <v>94</v>
      </c>
      <c r="X72" s="79" t="s">
        <v>94</v>
      </c>
      <c r="Y72" s="79"/>
      <c r="Z72" s="88" t="s">
        <v>93</v>
      </c>
      <c r="AA72" s="79"/>
      <c r="AB72" s="79"/>
      <c r="AC72" s="79" t="s">
        <v>93</v>
      </c>
      <c r="AD72" s="79"/>
      <c r="AE72" s="79"/>
      <c r="AF72" s="79"/>
      <c r="AG72" s="79"/>
      <c r="AH72" s="79"/>
      <c r="AI72" s="79"/>
    </row>
    <row r="73" spans="1:35" x14ac:dyDescent="0.35">
      <c r="A73" s="75" t="str">
        <f t="shared" si="4"/>
        <v>AccountShippingCity</v>
      </c>
      <c r="B73" s="101">
        <f t="shared" si="5"/>
        <v>255</v>
      </c>
      <c r="C73" s="73">
        <v>72</v>
      </c>
      <c r="D73" s="74" t="s">
        <v>1384</v>
      </c>
      <c r="E73" s="150" t="s">
        <v>1374</v>
      </c>
      <c r="F73" s="150" t="s">
        <v>1374</v>
      </c>
      <c r="G73" s="76" t="s">
        <v>68</v>
      </c>
      <c r="H73" s="74" t="s">
        <v>67</v>
      </c>
      <c r="I73" s="77" t="s">
        <v>298</v>
      </c>
      <c r="J73" s="147" t="s">
        <v>297</v>
      </c>
      <c r="K73" s="251" t="s">
        <v>296</v>
      </c>
      <c r="L73" s="74" t="s">
        <v>1469</v>
      </c>
      <c r="M73" s="147" t="s">
        <v>1387</v>
      </c>
      <c r="N73" s="147">
        <v>255</v>
      </c>
      <c r="O73" s="221"/>
      <c r="P73" s="79" t="s">
        <v>94</v>
      </c>
      <c r="Q73" s="79" t="s">
        <v>94</v>
      </c>
      <c r="R73" s="79"/>
      <c r="S73" s="79"/>
      <c r="T73" s="92"/>
      <c r="U73" s="79"/>
      <c r="V73" s="79"/>
      <c r="W73" s="88" t="s">
        <v>94</v>
      </c>
      <c r="X73" s="79" t="s">
        <v>94</v>
      </c>
      <c r="Y73" s="79"/>
      <c r="Z73" s="88" t="s">
        <v>93</v>
      </c>
      <c r="AA73" s="79"/>
      <c r="AB73" s="79"/>
      <c r="AC73" s="79" t="s">
        <v>93</v>
      </c>
      <c r="AD73" s="79"/>
      <c r="AE73" s="79"/>
      <c r="AF73" s="79"/>
      <c r="AG73" s="79"/>
      <c r="AH73" s="79"/>
      <c r="AI73" s="79"/>
    </row>
    <row r="74" spans="1:35" x14ac:dyDescent="0.35">
      <c r="A74" s="75" t="str">
        <f t="shared" si="4"/>
        <v>AccountShippingState</v>
      </c>
      <c r="B74" s="101">
        <f t="shared" si="5"/>
        <v>255</v>
      </c>
      <c r="C74" s="73">
        <v>73</v>
      </c>
      <c r="D74" s="74" t="s">
        <v>1384</v>
      </c>
      <c r="E74" s="150" t="s">
        <v>1374</v>
      </c>
      <c r="F74" s="150" t="s">
        <v>1374</v>
      </c>
      <c r="G74" s="76" t="s">
        <v>68</v>
      </c>
      <c r="H74" s="74" t="s">
        <v>67</v>
      </c>
      <c r="I74" s="77" t="s">
        <v>1470</v>
      </c>
      <c r="J74" s="147" t="s">
        <v>300</v>
      </c>
      <c r="K74" s="251" t="s">
        <v>299</v>
      </c>
      <c r="L74" s="74" t="s">
        <v>1471</v>
      </c>
      <c r="M74" s="147" t="s">
        <v>1387</v>
      </c>
      <c r="N74" s="147">
        <v>255</v>
      </c>
      <c r="O74" s="221"/>
      <c r="P74" s="79" t="s">
        <v>94</v>
      </c>
      <c r="Q74" s="79" t="s">
        <v>94</v>
      </c>
      <c r="R74" s="79"/>
      <c r="S74" s="79"/>
      <c r="T74" s="92"/>
      <c r="U74" s="79"/>
      <c r="V74" s="79"/>
      <c r="W74" s="88" t="s">
        <v>94</v>
      </c>
      <c r="X74" s="79" t="s">
        <v>94</v>
      </c>
      <c r="Y74" s="79"/>
      <c r="Z74" s="88" t="s">
        <v>93</v>
      </c>
      <c r="AA74" s="79"/>
      <c r="AB74" s="79"/>
      <c r="AC74" s="79" t="s">
        <v>93</v>
      </c>
      <c r="AD74" s="79"/>
      <c r="AE74" s="79"/>
      <c r="AF74" s="79"/>
      <c r="AG74" s="79"/>
      <c r="AH74" s="79"/>
      <c r="AI74" s="79"/>
    </row>
    <row r="75" spans="1:35" x14ac:dyDescent="0.35">
      <c r="A75" s="75" t="str">
        <f t="shared" si="4"/>
        <v>AccountShippingCountry</v>
      </c>
      <c r="B75" s="101">
        <f t="shared" si="5"/>
        <v>255</v>
      </c>
      <c r="C75" s="73">
        <v>74</v>
      </c>
      <c r="D75" s="74" t="s">
        <v>1384</v>
      </c>
      <c r="E75" s="150" t="s">
        <v>1374</v>
      </c>
      <c r="F75" s="150" t="s">
        <v>1374</v>
      </c>
      <c r="G75" s="76" t="s">
        <v>68</v>
      </c>
      <c r="H75" s="74" t="s">
        <v>67</v>
      </c>
      <c r="I75" s="77" t="s">
        <v>307</v>
      </c>
      <c r="J75" s="147" t="s">
        <v>306</v>
      </c>
      <c r="K75" s="251" t="s">
        <v>305</v>
      </c>
      <c r="L75" s="74" t="s">
        <v>1472</v>
      </c>
      <c r="M75" s="147" t="s">
        <v>1387</v>
      </c>
      <c r="N75" s="147">
        <v>255</v>
      </c>
      <c r="O75" s="221"/>
      <c r="P75" s="79" t="s">
        <v>94</v>
      </c>
      <c r="Q75" s="79" t="s">
        <v>94</v>
      </c>
      <c r="R75" s="79"/>
      <c r="S75" s="79"/>
      <c r="T75" s="92"/>
      <c r="U75" s="79"/>
      <c r="V75" s="79"/>
      <c r="W75" s="88" t="s">
        <v>94</v>
      </c>
      <c r="X75" s="79" t="s">
        <v>94</v>
      </c>
      <c r="Y75" s="79"/>
      <c r="Z75" s="88" t="s">
        <v>93</v>
      </c>
      <c r="AA75" s="79"/>
      <c r="AB75" s="79"/>
      <c r="AC75" s="79" t="s">
        <v>93</v>
      </c>
      <c r="AD75" s="79"/>
      <c r="AE75" s="79"/>
      <c r="AF75" s="79"/>
      <c r="AG75" s="79"/>
      <c r="AH75" s="79"/>
      <c r="AI75" s="79"/>
    </row>
    <row r="76" spans="1:35" x14ac:dyDescent="0.35">
      <c r="A76" s="75" t="str">
        <f t="shared" si="4"/>
        <v>AccountShippingPostalCode</v>
      </c>
      <c r="B76" s="101">
        <f t="shared" si="5"/>
        <v>255</v>
      </c>
      <c r="C76" s="73">
        <v>75</v>
      </c>
      <c r="D76" s="74" t="s">
        <v>1384</v>
      </c>
      <c r="E76" s="150" t="s">
        <v>1374</v>
      </c>
      <c r="F76" s="150" t="s">
        <v>1374</v>
      </c>
      <c r="G76" s="76" t="s">
        <v>68</v>
      </c>
      <c r="H76" s="74" t="s">
        <v>67</v>
      </c>
      <c r="I76" s="77" t="s">
        <v>304</v>
      </c>
      <c r="J76" s="147" t="s">
        <v>303</v>
      </c>
      <c r="K76" s="251" t="s">
        <v>302</v>
      </c>
      <c r="L76" s="74" t="s">
        <v>1473</v>
      </c>
      <c r="M76" s="147" t="s">
        <v>1387</v>
      </c>
      <c r="N76" s="147">
        <v>255</v>
      </c>
      <c r="O76" s="221"/>
      <c r="P76" s="79" t="s">
        <v>94</v>
      </c>
      <c r="Q76" s="79" t="s">
        <v>94</v>
      </c>
      <c r="R76" s="79"/>
      <c r="S76" s="79"/>
      <c r="T76" s="92"/>
      <c r="U76" s="79"/>
      <c r="V76" s="79"/>
      <c r="W76" s="88" t="s">
        <v>94</v>
      </c>
      <c r="X76" s="79" t="s">
        <v>94</v>
      </c>
      <c r="Y76" s="79"/>
      <c r="Z76" s="88" t="s">
        <v>93</v>
      </c>
      <c r="AA76" s="79"/>
      <c r="AB76" s="79"/>
      <c r="AC76" s="79" t="s">
        <v>93</v>
      </c>
      <c r="AD76" s="79"/>
      <c r="AE76" s="79"/>
      <c r="AF76" s="79"/>
      <c r="AG76" s="79"/>
      <c r="AH76" s="79"/>
      <c r="AI76" s="79"/>
    </row>
    <row r="77" spans="1:35" x14ac:dyDescent="0.35">
      <c r="A77" s="75" t="str">
        <f t="shared" si="4"/>
        <v>AccountAccountNumber</v>
      </c>
      <c r="B77" s="101">
        <f t="shared" si="5"/>
        <v>40</v>
      </c>
      <c r="C77" s="73">
        <v>76</v>
      </c>
      <c r="D77" s="74" t="s">
        <v>1384</v>
      </c>
      <c r="E77" s="150" t="s">
        <v>1374</v>
      </c>
      <c r="F77" s="150" t="s">
        <v>1374</v>
      </c>
      <c r="G77" s="76" t="s">
        <v>68</v>
      </c>
      <c r="H77" s="74" t="s">
        <v>67</v>
      </c>
      <c r="I77" s="77" t="s">
        <v>1474</v>
      </c>
      <c r="J77" s="147" t="s">
        <v>328</v>
      </c>
      <c r="K77" s="251" t="s">
        <v>327</v>
      </c>
      <c r="L77" s="74" t="s">
        <v>1475</v>
      </c>
      <c r="M77" s="147" t="s">
        <v>1387</v>
      </c>
      <c r="N77" s="147">
        <v>40</v>
      </c>
      <c r="O77" s="221"/>
      <c r="P77" s="79" t="s">
        <v>94</v>
      </c>
      <c r="Q77" s="79"/>
      <c r="R77" s="79"/>
      <c r="S77" s="79"/>
      <c r="T77" s="92"/>
      <c r="U77" s="79"/>
      <c r="V77" s="79"/>
      <c r="W77" s="88" t="s">
        <v>94</v>
      </c>
      <c r="X77" s="79" t="s">
        <v>94</v>
      </c>
      <c r="Y77" s="79"/>
      <c r="Z77" s="88" t="s">
        <v>93</v>
      </c>
      <c r="AA77" s="79"/>
      <c r="AB77" s="79"/>
      <c r="AC77" s="79" t="s">
        <v>93</v>
      </c>
      <c r="AD77" s="79"/>
      <c r="AE77" s="79"/>
      <c r="AF77" s="79"/>
      <c r="AG77" s="79"/>
      <c r="AH77" s="79"/>
      <c r="AI77" s="79"/>
    </row>
    <row r="78" spans="1:35" x14ac:dyDescent="0.35">
      <c r="A78" s="75" t="str">
        <f t="shared" si="4"/>
        <v>AccountRecordTypeId</v>
      </c>
      <c r="B78" s="101">
        <f t="shared" si="5"/>
        <v>18</v>
      </c>
      <c r="C78" s="73">
        <v>77</v>
      </c>
      <c r="D78" s="74" t="s">
        <v>1384</v>
      </c>
      <c r="E78" s="150" t="s">
        <v>1374</v>
      </c>
      <c r="F78" s="150" t="s">
        <v>1374</v>
      </c>
      <c r="G78" s="76" t="s">
        <v>68</v>
      </c>
      <c r="H78" s="74" t="s">
        <v>67</v>
      </c>
      <c r="I78" s="77" t="s">
        <v>258</v>
      </c>
      <c r="J78" s="147" t="s">
        <v>257</v>
      </c>
      <c r="K78" s="251" t="s">
        <v>256</v>
      </c>
      <c r="L78" s="74" t="s">
        <v>1476</v>
      </c>
      <c r="M78" s="147" t="s">
        <v>1477</v>
      </c>
      <c r="N78" s="147">
        <v>18</v>
      </c>
      <c r="O78" s="221"/>
      <c r="P78" s="79" t="s">
        <v>94</v>
      </c>
      <c r="Q78" s="79" t="s">
        <v>94</v>
      </c>
      <c r="R78" s="79" t="s">
        <v>94</v>
      </c>
      <c r="S78" s="79" t="s">
        <v>94</v>
      </c>
      <c r="T78" s="92"/>
      <c r="U78" s="79"/>
      <c r="V78" s="79"/>
      <c r="W78" s="88" t="s">
        <v>94</v>
      </c>
      <c r="X78" s="79" t="s">
        <v>94</v>
      </c>
      <c r="Y78" s="79"/>
      <c r="Z78" s="88" t="s">
        <v>93</v>
      </c>
      <c r="AA78" s="79"/>
      <c r="AB78" s="79"/>
      <c r="AC78" s="79" t="s">
        <v>93</v>
      </c>
      <c r="AD78" s="79"/>
      <c r="AE78" s="79"/>
      <c r="AF78" s="79"/>
      <c r="AG78" s="79"/>
      <c r="AH78" s="79"/>
      <c r="AI78" s="79"/>
    </row>
    <row r="79" spans="1:35" x14ac:dyDescent="0.35">
      <c r="A79" s="75" t="str">
        <f t="shared" si="4"/>
        <v>AccountBillingStreet</v>
      </c>
      <c r="B79" s="101">
        <f t="shared" si="5"/>
        <v>255</v>
      </c>
      <c r="C79" s="73">
        <v>78</v>
      </c>
      <c r="D79" s="74" t="s">
        <v>1384</v>
      </c>
      <c r="E79" s="150" t="s">
        <v>1374</v>
      </c>
      <c r="F79" s="150" t="s">
        <v>1374</v>
      </c>
      <c r="G79" s="76" t="s">
        <v>68</v>
      </c>
      <c r="H79" s="74" t="s">
        <v>67</v>
      </c>
      <c r="I79" s="77" t="s">
        <v>1478</v>
      </c>
      <c r="J79" s="147" t="s">
        <v>264</v>
      </c>
      <c r="K79" s="251" t="s">
        <v>263</v>
      </c>
      <c r="L79" s="74" t="s">
        <v>1479</v>
      </c>
      <c r="M79" s="147" t="s">
        <v>1468</v>
      </c>
      <c r="N79" s="147">
        <v>255</v>
      </c>
      <c r="O79" s="221"/>
      <c r="P79" s="79"/>
      <c r="Q79" s="79"/>
      <c r="R79" s="79"/>
      <c r="S79" s="79" t="s">
        <v>94</v>
      </c>
      <c r="T79" s="92"/>
      <c r="U79" s="79"/>
      <c r="V79" s="79"/>
      <c r="W79" s="88" t="s">
        <v>94</v>
      </c>
      <c r="X79" s="79" t="s">
        <v>94</v>
      </c>
      <c r="Y79" s="79"/>
      <c r="Z79" s="88" t="s">
        <v>93</v>
      </c>
      <c r="AA79" s="79"/>
      <c r="AB79" s="79"/>
      <c r="AC79" s="79" t="s">
        <v>93</v>
      </c>
      <c r="AD79" s="79"/>
      <c r="AE79" s="79"/>
      <c r="AF79" s="79"/>
      <c r="AG79" s="79"/>
      <c r="AH79" s="79"/>
      <c r="AI79" s="79"/>
    </row>
    <row r="80" spans="1:35" x14ac:dyDescent="0.35">
      <c r="A80" s="75" t="str">
        <f t="shared" si="4"/>
        <v>AccountBillingCity</v>
      </c>
      <c r="B80" s="101">
        <f t="shared" si="5"/>
        <v>255</v>
      </c>
      <c r="C80" s="73">
        <v>79</v>
      </c>
      <c r="D80" s="74" t="s">
        <v>1384</v>
      </c>
      <c r="E80" s="150" t="s">
        <v>1374</v>
      </c>
      <c r="F80" s="150" t="s">
        <v>1374</v>
      </c>
      <c r="G80" s="76" t="s">
        <v>68</v>
      </c>
      <c r="H80" s="74" t="s">
        <v>67</v>
      </c>
      <c r="I80" s="77" t="s">
        <v>1480</v>
      </c>
      <c r="J80" s="147" t="s">
        <v>268</v>
      </c>
      <c r="K80" s="251" t="s">
        <v>267</v>
      </c>
      <c r="L80" s="74" t="s">
        <v>1481</v>
      </c>
      <c r="M80" s="147" t="s">
        <v>1387</v>
      </c>
      <c r="N80" s="147">
        <v>255</v>
      </c>
      <c r="O80" s="221"/>
      <c r="P80" s="79"/>
      <c r="Q80" s="79"/>
      <c r="R80" s="79"/>
      <c r="S80" s="79" t="s">
        <v>94</v>
      </c>
      <c r="T80" s="92"/>
      <c r="U80" s="79"/>
      <c r="V80" s="79"/>
      <c r="W80" s="88" t="s">
        <v>94</v>
      </c>
      <c r="X80" s="79" t="s">
        <v>94</v>
      </c>
      <c r="Y80" s="79"/>
      <c r="Z80" s="88" t="s">
        <v>93</v>
      </c>
      <c r="AA80" s="79"/>
      <c r="AB80" s="79"/>
      <c r="AC80" s="79" t="s">
        <v>93</v>
      </c>
      <c r="AD80" s="79"/>
      <c r="AE80" s="79"/>
      <c r="AF80" s="79"/>
      <c r="AG80" s="79"/>
      <c r="AH80" s="79"/>
      <c r="AI80" s="79"/>
    </row>
    <row r="81" spans="1:37" x14ac:dyDescent="0.35">
      <c r="A81" s="75" t="str">
        <f t="shared" si="4"/>
        <v>AccountBillingState</v>
      </c>
      <c r="B81" s="101">
        <f t="shared" si="5"/>
        <v>255</v>
      </c>
      <c r="C81" s="73">
        <v>80</v>
      </c>
      <c r="D81" s="74" t="s">
        <v>1384</v>
      </c>
      <c r="E81" s="150" t="s">
        <v>1374</v>
      </c>
      <c r="F81" s="150" t="s">
        <v>1374</v>
      </c>
      <c r="G81" s="76" t="s">
        <v>68</v>
      </c>
      <c r="H81" s="74" t="s">
        <v>67</v>
      </c>
      <c r="I81" s="77" t="s">
        <v>1482</v>
      </c>
      <c r="J81" s="147" t="s">
        <v>271</v>
      </c>
      <c r="K81" s="251" t="s">
        <v>270</v>
      </c>
      <c r="L81" s="74" t="s">
        <v>1483</v>
      </c>
      <c r="M81" s="147" t="s">
        <v>1387</v>
      </c>
      <c r="N81" s="147">
        <v>255</v>
      </c>
      <c r="O81" s="221"/>
      <c r="P81" s="79"/>
      <c r="Q81" s="79"/>
      <c r="R81" s="79"/>
      <c r="S81" s="79" t="s">
        <v>94</v>
      </c>
      <c r="T81" s="92"/>
      <c r="U81" s="79"/>
      <c r="V81" s="79"/>
      <c r="W81" s="88" t="s">
        <v>94</v>
      </c>
      <c r="X81" s="79" t="s">
        <v>94</v>
      </c>
      <c r="Y81" s="79"/>
      <c r="Z81" s="88" t="s">
        <v>93</v>
      </c>
      <c r="AA81" s="79"/>
      <c r="AB81" s="79"/>
      <c r="AC81" s="79" t="s">
        <v>93</v>
      </c>
      <c r="AD81" s="79"/>
      <c r="AE81" s="79"/>
      <c r="AF81" s="79"/>
      <c r="AG81" s="79"/>
      <c r="AH81" s="79"/>
      <c r="AI81" s="79"/>
    </row>
    <row r="82" spans="1:37" x14ac:dyDescent="0.35">
      <c r="A82" s="75" t="str">
        <f t="shared" si="4"/>
        <v>AccountBillingCountry</v>
      </c>
      <c r="B82" s="101">
        <f t="shared" si="5"/>
        <v>255</v>
      </c>
      <c r="C82" s="73">
        <v>81</v>
      </c>
      <c r="D82" s="74" t="s">
        <v>1384</v>
      </c>
      <c r="E82" s="150" t="s">
        <v>1374</v>
      </c>
      <c r="F82" s="150" t="s">
        <v>1374</v>
      </c>
      <c r="G82" s="76" t="s">
        <v>68</v>
      </c>
      <c r="H82" s="74" t="s">
        <v>67</v>
      </c>
      <c r="I82" s="77" t="s">
        <v>1484</v>
      </c>
      <c r="J82" s="147" t="s">
        <v>277</v>
      </c>
      <c r="K82" s="251" t="s">
        <v>276</v>
      </c>
      <c r="L82" s="74" t="s">
        <v>1485</v>
      </c>
      <c r="M82" s="147" t="s">
        <v>1387</v>
      </c>
      <c r="N82" s="147">
        <v>255</v>
      </c>
      <c r="O82" s="221"/>
      <c r="P82" s="79"/>
      <c r="Q82" s="79"/>
      <c r="R82" s="79"/>
      <c r="S82" s="79" t="s">
        <v>94</v>
      </c>
      <c r="T82" s="92"/>
      <c r="U82" s="79"/>
      <c r="V82" s="79"/>
      <c r="W82" s="88" t="s">
        <v>94</v>
      </c>
      <c r="X82" s="79" t="s">
        <v>94</v>
      </c>
      <c r="Y82" s="79"/>
      <c r="Z82" s="88" t="s">
        <v>93</v>
      </c>
      <c r="AA82" s="79"/>
      <c r="AB82" s="79"/>
      <c r="AC82" s="79" t="s">
        <v>93</v>
      </c>
      <c r="AD82" s="79"/>
      <c r="AE82" s="79"/>
      <c r="AF82" s="79"/>
      <c r="AG82" s="79"/>
      <c r="AH82" s="79"/>
      <c r="AI82" s="79"/>
    </row>
    <row r="83" spans="1:37" x14ac:dyDescent="0.35">
      <c r="A83" s="75" t="str">
        <f t="shared" si="4"/>
        <v>AccountBillingPostalCode</v>
      </c>
      <c r="B83" s="101">
        <f t="shared" si="5"/>
        <v>255</v>
      </c>
      <c r="C83" s="73">
        <v>82</v>
      </c>
      <c r="D83" s="74" t="s">
        <v>1384</v>
      </c>
      <c r="E83" s="150" t="s">
        <v>1374</v>
      </c>
      <c r="F83" s="150" t="s">
        <v>1374</v>
      </c>
      <c r="G83" s="76" t="s">
        <v>68</v>
      </c>
      <c r="H83" s="74" t="s">
        <v>67</v>
      </c>
      <c r="I83" s="77" t="s">
        <v>1486</v>
      </c>
      <c r="J83" s="147" t="s">
        <v>274</v>
      </c>
      <c r="K83" s="251" t="s">
        <v>273</v>
      </c>
      <c r="L83" s="74" t="s">
        <v>1487</v>
      </c>
      <c r="M83" s="147" t="s">
        <v>1387</v>
      </c>
      <c r="N83" s="147">
        <v>255</v>
      </c>
      <c r="O83" s="221"/>
      <c r="P83" s="79"/>
      <c r="Q83" s="79"/>
      <c r="R83" s="79"/>
      <c r="S83" s="79" t="s">
        <v>94</v>
      </c>
      <c r="T83" s="92"/>
      <c r="U83" s="79"/>
      <c r="V83" s="79"/>
      <c r="W83" s="88" t="s">
        <v>94</v>
      </c>
      <c r="X83" s="79" t="s">
        <v>94</v>
      </c>
      <c r="Y83" s="79"/>
      <c r="Z83" s="88" t="s">
        <v>93</v>
      </c>
      <c r="AA83" s="79"/>
      <c r="AB83" s="79"/>
      <c r="AC83" s="79" t="s">
        <v>93</v>
      </c>
      <c r="AD83" s="79"/>
      <c r="AE83" s="79"/>
      <c r="AF83" s="79"/>
      <c r="AG83" s="79"/>
      <c r="AH83" s="79"/>
      <c r="AI83" s="79"/>
    </row>
    <row r="84" spans="1:37" x14ac:dyDescent="0.35">
      <c r="A84" s="75" t="str">
        <f t="shared" si="4"/>
        <v>AccountParentId</v>
      </c>
      <c r="B84" s="101">
        <f t="shared" si="5"/>
        <v>18</v>
      </c>
      <c r="C84" s="73">
        <v>83</v>
      </c>
      <c r="D84" s="74" t="s">
        <v>1384</v>
      </c>
      <c r="E84" s="150" t="s">
        <v>1374</v>
      </c>
      <c r="F84" s="150" t="s">
        <v>1374</v>
      </c>
      <c r="G84" s="74" t="s">
        <v>68</v>
      </c>
      <c r="H84" s="74" t="s">
        <v>67</v>
      </c>
      <c r="I84" s="77" t="s">
        <v>1488</v>
      </c>
      <c r="J84" s="74" t="s">
        <v>261</v>
      </c>
      <c r="K84" s="74" t="s">
        <v>260</v>
      </c>
      <c r="L84" s="74" t="s">
        <v>1489</v>
      </c>
      <c r="M84" s="147" t="s">
        <v>1490</v>
      </c>
      <c r="N84" s="147">
        <v>18</v>
      </c>
      <c r="O84" s="221"/>
      <c r="P84" s="79"/>
      <c r="Q84" s="79"/>
      <c r="R84" s="79"/>
      <c r="S84" s="79" t="s">
        <v>94</v>
      </c>
      <c r="T84" s="92"/>
      <c r="U84" s="79"/>
      <c r="V84" s="79"/>
      <c r="W84" s="88" t="s">
        <v>94</v>
      </c>
      <c r="X84" s="79" t="s">
        <v>94</v>
      </c>
      <c r="Y84" s="79"/>
      <c r="Z84" s="88" t="s">
        <v>94</v>
      </c>
      <c r="AA84" s="79"/>
      <c r="AB84" s="79"/>
      <c r="AC84" s="79" t="s">
        <v>93</v>
      </c>
      <c r="AD84" s="79"/>
      <c r="AE84" s="79"/>
      <c r="AF84" s="79"/>
      <c r="AG84" s="79"/>
      <c r="AH84" s="79"/>
      <c r="AI84" s="79"/>
    </row>
    <row r="85" spans="1:37" x14ac:dyDescent="0.35">
      <c r="A85" s="75" t="str">
        <f t="shared" si="4"/>
        <v>AccountLLC_BI__Status__c</v>
      </c>
      <c r="B85" s="101" t="str">
        <f t="shared" si="5"/>
        <v>See picklist options for lengths</v>
      </c>
      <c r="C85" s="73">
        <v>84</v>
      </c>
      <c r="D85" s="74" t="s">
        <v>1384</v>
      </c>
      <c r="E85" s="150" t="s">
        <v>1374</v>
      </c>
      <c r="F85" s="150" t="s">
        <v>1374</v>
      </c>
      <c r="G85" s="74" t="s">
        <v>68</v>
      </c>
      <c r="H85" s="74" t="s">
        <v>67</v>
      </c>
      <c r="I85" s="77" t="s">
        <v>579</v>
      </c>
      <c r="J85" s="74" t="s">
        <v>578</v>
      </c>
      <c r="K85" s="74" t="s">
        <v>577</v>
      </c>
      <c r="L85" s="74" t="s">
        <v>1388</v>
      </c>
      <c r="M85" s="74" t="s">
        <v>1389</v>
      </c>
      <c r="N85" s="74" t="s">
        <v>1390</v>
      </c>
      <c r="O85" s="74"/>
      <c r="P85" s="74"/>
      <c r="Q85" s="74"/>
      <c r="R85" s="74" t="s">
        <v>94</v>
      </c>
      <c r="S85" s="74"/>
      <c r="T85" s="92"/>
      <c r="U85" s="74"/>
      <c r="V85" s="74"/>
      <c r="W85" s="88" t="s">
        <v>94</v>
      </c>
      <c r="X85" s="74" t="s">
        <v>94</v>
      </c>
      <c r="Y85" s="74"/>
      <c r="Z85" s="88" t="s">
        <v>94</v>
      </c>
      <c r="AA85" s="74"/>
      <c r="AB85" s="74"/>
      <c r="AC85" s="74" t="s">
        <v>93</v>
      </c>
      <c r="AD85" s="74"/>
      <c r="AE85" s="74"/>
      <c r="AF85" s="74"/>
      <c r="AG85" s="74"/>
      <c r="AH85" s="74"/>
    </row>
    <row r="86" spans="1:37" x14ac:dyDescent="0.35">
      <c r="A86" s="75" t="str">
        <f t="shared" si="4"/>
        <v>AccountOwnerID</v>
      </c>
      <c r="B86" s="101">
        <f t="shared" si="5"/>
        <v>18</v>
      </c>
      <c r="C86" s="88">
        <v>85</v>
      </c>
      <c r="D86" s="79" t="s">
        <v>1384</v>
      </c>
      <c r="E86" s="150" t="s">
        <v>1374</v>
      </c>
      <c r="F86" s="150" t="s">
        <v>1374</v>
      </c>
      <c r="G86" s="78" t="s">
        <v>68</v>
      </c>
      <c r="H86" s="102" t="s">
        <v>67</v>
      </c>
      <c r="I86" s="91" t="s">
        <v>367</v>
      </c>
      <c r="J86" s="258" t="s">
        <v>1491</v>
      </c>
      <c r="K86" s="251" t="s">
        <v>1492</v>
      </c>
      <c r="L86" s="101" t="s">
        <v>1493</v>
      </c>
      <c r="M86" s="259" t="s">
        <v>1494</v>
      </c>
      <c r="N86" s="259">
        <v>18</v>
      </c>
      <c r="O86" s="259"/>
      <c r="P86" s="101" t="s">
        <v>94</v>
      </c>
      <c r="Q86" s="101" t="s">
        <v>94</v>
      </c>
      <c r="R86" s="101" t="s">
        <v>94</v>
      </c>
      <c r="S86" s="78"/>
      <c r="T86" s="92"/>
      <c r="U86" s="78"/>
      <c r="V86" s="78"/>
      <c r="W86" s="88" t="s">
        <v>94</v>
      </c>
      <c r="X86" s="79" t="s">
        <v>94</v>
      </c>
      <c r="Y86" s="79"/>
      <c r="Z86" s="88" t="s">
        <v>93</v>
      </c>
      <c r="AA86" s="79"/>
      <c r="AB86" s="79"/>
      <c r="AC86" s="79" t="s">
        <v>94</v>
      </c>
      <c r="AD86" s="79" t="s">
        <v>1495</v>
      </c>
      <c r="AE86" s="79" t="s">
        <v>1496</v>
      </c>
      <c r="AF86" s="79"/>
      <c r="AG86" s="79"/>
      <c r="AH86" s="79"/>
    </row>
    <row r="87" spans="1:37" x14ac:dyDescent="0.35">
      <c r="A87" s="75" t="str">
        <f t="shared" si="4"/>
        <v>AccountCCS_BDCS_Rating_del__c</v>
      </c>
      <c r="B87" s="101">
        <f t="shared" si="5"/>
        <v>2</v>
      </c>
      <c r="C87" s="92">
        <v>86</v>
      </c>
      <c r="D87" s="79" t="s">
        <v>1497</v>
      </c>
      <c r="E87" s="150" t="s">
        <v>1374</v>
      </c>
      <c r="F87" s="151" t="s">
        <v>1385</v>
      </c>
      <c r="G87" s="78" t="s">
        <v>68</v>
      </c>
      <c r="H87" s="102" t="s">
        <v>67</v>
      </c>
      <c r="I87" s="91" t="s">
        <v>1125</v>
      </c>
      <c r="J87" s="81" t="s">
        <v>1124</v>
      </c>
      <c r="K87" s="79" t="s">
        <v>1123</v>
      </c>
      <c r="L87" s="78" t="s">
        <v>1498</v>
      </c>
      <c r="M87" s="81" t="s">
        <v>1387</v>
      </c>
      <c r="N87" s="81">
        <v>2</v>
      </c>
      <c r="O87" s="81"/>
      <c r="P87" s="79"/>
      <c r="Q87" s="79"/>
      <c r="R87" s="79"/>
      <c r="S87" s="79"/>
      <c r="T87" s="92"/>
      <c r="U87" s="79"/>
      <c r="V87" s="79"/>
      <c r="W87" s="88" t="s">
        <v>94</v>
      </c>
      <c r="X87" s="79" t="s">
        <v>94</v>
      </c>
      <c r="Y87" s="79"/>
      <c r="Z87" s="88" t="s">
        <v>93</v>
      </c>
      <c r="AA87" s="79"/>
      <c r="AB87" s="79"/>
      <c r="AC87" s="79" t="s">
        <v>93</v>
      </c>
      <c r="AD87" s="79"/>
      <c r="AE87" s="79"/>
      <c r="AF87" s="79"/>
      <c r="AG87" s="79"/>
      <c r="AH87" s="79"/>
    </row>
    <row r="88" spans="1:37" x14ac:dyDescent="0.35">
      <c r="A88" s="75" t="str">
        <f t="shared" si="4"/>
        <v>AccountCCS_Monthly_Loan_Repayment_Limit__c</v>
      </c>
      <c r="B88" s="101" t="str">
        <f t="shared" si="5"/>
        <v>5, 0</v>
      </c>
      <c r="C88" s="92">
        <v>87</v>
      </c>
      <c r="D88" s="79" t="s">
        <v>1497</v>
      </c>
      <c r="E88" s="150" t="s">
        <v>1374</v>
      </c>
      <c r="F88" s="151" t="s">
        <v>1385</v>
      </c>
      <c r="G88" s="78" t="s">
        <v>68</v>
      </c>
      <c r="H88" s="102" t="s">
        <v>67</v>
      </c>
      <c r="I88" s="91" t="s">
        <v>1152</v>
      </c>
      <c r="J88" s="81" t="s">
        <v>1151</v>
      </c>
      <c r="K88" s="79" t="s">
        <v>1150</v>
      </c>
      <c r="L88" s="78" t="s">
        <v>1499</v>
      </c>
      <c r="M88" s="81" t="s">
        <v>1228</v>
      </c>
      <c r="N88" s="81">
        <v>5</v>
      </c>
      <c r="O88" s="81">
        <v>0</v>
      </c>
      <c r="P88" s="79" t="s">
        <v>94</v>
      </c>
      <c r="Q88" s="79"/>
      <c r="R88" s="79"/>
      <c r="S88" s="79"/>
      <c r="T88" s="92"/>
      <c r="U88" s="79"/>
      <c r="V88" s="79"/>
      <c r="W88" s="88" t="s">
        <v>94</v>
      </c>
      <c r="X88" s="79" t="s">
        <v>94</v>
      </c>
      <c r="Y88" s="79"/>
      <c r="Z88" s="88" t="s">
        <v>93</v>
      </c>
      <c r="AA88" s="79"/>
      <c r="AB88" s="79"/>
      <c r="AC88" s="79" t="s">
        <v>93</v>
      </c>
      <c r="AD88" s="79"/>
      <c r="AE88" s="79"/>
      <c r="AF88" s="79"/>
      <c r="AG88" s="79"/>
      <c r="AH88" s="79"/>
    </row>
    <row r="89" spans="1:37" x14ac:dyDescent="0.35">
      <c r="A89" s="75" t="str">
        <f t="shared" si="4"/>
        <v>AccountCCS_Available_Overdraft__c</v>
      </c>
      <c r="B89" s="101" t="str">
        <f t="shared" si="5"/>
        <v>7, 0</v>
      </c>
      <c r="C89" s="92">
        <v>88</v>
      </c>
      <c r="D89" s="79" t="s">
        <v>1497</v>
      </c>
      <c r="E89" s="150" t="s">
        <v>1374</v>
      </c>
      <c r="F89" s="151" t="s">
        <v>1385</v>
      </c>
      <c r="G89" s="78" t="s">
        <v>68</v>
      </c>
      <c r="H89" s="102" t="s">
        <v>67</v>
      </c>
      <c r="I89" s="91" t="s">
        <v>1122</v>
      </c>
      <c r="J89" s="81" t="s">
        <v>1121</v>
      </c>
      <c r="K89" s="79" t="s">
        <v>1120</v>
      </c>
      <c r="L89" s="78" t="s">
        <v>1500</v>
      </c>
      <c r="M89" s="82" t="s">
        <v>1228</v>
      </c>
      <c r="N89" s="82">
        <v>7</v>
      </c>
      <c r="O89" s="82">
        <v>0</v>
      </c>
      <c r="P89" s="79" t="s">
        <v>94</v>
      </c>
      <c r="Q89" s="79"/>
      <c r="R89" s="79"/>
      <c r="S89" s="79"/>
      <c r="T89" s="92"/>
      <c r="U89" s="79"/>
      <c r="V89" s="79"/>
      <c r="W89" s="88" t="s">
        <v>94</v>
      </c>
      <c r="X89" s="79" t="s">
        <v>94</v>
      </c>
      <c r="Y89" s="79"/>
      <c r="Z89" s="88" t="s">
        <v>93</v>
      </c>
      <c r="AA89" s="79"/>
      <c r="AB89" s="79"/>
      <c r="AC89" s="79" t="s">
        <v>93</v>
      </c>
      <c r="AD89" s="79"/>
      <c r="AE89" s="79"/>
      <c r="AF89" s="79"/>
      <c r="AG89" s="79"/>
      <c r="AH89" s="79"/>
    </row>
    <row r="90" spans="1:37" x14ac:dyDescent="0.35">
      <c r="A90" s="75" t="str">
        <f t="shared" si="4"/>
        <v>AccountCCS_IRDC_Rating__c</v>
      </c>
      <c r="B90" s="101" t="str">
        <f t="shared" si="5"/>
        <v>2, 0</v>
      </c>
      <c r="C90" s="92">
        <v>89</v>
      </c>
      <c r="D90" s="79" t="s">
        <v>1497</v>
      </c>
      <c r="E90" s="150" t="s">
        <v>1374</v>
      </c>
      <c r="F90" s="151" t="s">
        <v>1385</v>
      </c>
      <c r="G90" s="78" t="s">
        <v>68</v>
      </c>
      <c r="H90" s="102" t="s">
        <v>67</v>
      </c>
      <c r="I90" s="91" t="s">
        <v>1140</v>
      </c>
      <c r="J90" s="81" t="s">
        <v>1139</v>
      </c>
      <c r="K90" s="79" t="s">
        <v>1138</v>
      </c>
      <c r="L90" s="78" t="s">
        <v>1501</v>
      </c>
      <c r="M90" s="81" t="s">
        <v>1228</v>
      </c>
      <c r="N90" s="81">
        <v>2</v>
      </c>
      <c r="O90" s="81">
        <v>0</v>
      </c>
      <c r="P90" s="79"/>
      <c r="Q90" s="79"/>
      <c r="R90" s="79"/>
      <c r="S90" s="79"/>
      <c r="T90" s="92"/>
      <c r="U90" s="79"/>
      <c r="V90" s="79"/>
      <c r="W90" s="88" t="s">
        <v>94</v>
      </c>
      <c r="X90" s="79" t="s">
        <v>94</v>
      </c>
      <c r="Y90" s="79"/>
      <c r="Z90" s="88" t="s">
        <v>93</v>
      </c>
      <c r="AA90" s="79"/>
      <c r="AB90" s="79"/>
      <c r="AC90" s="79" t="s">
        <v>93</v>
      </c>
      <c r="AD90" s="79"/>
      <c r="AE90" s="79"/>
      <c r="AF90" s="79"/>
      <c r="AG90" s="79"/>
      <c r="AH90" s="79"/>
    </row>
    <row r="91" spans="1:37" x14ac:dyDescent="0.35">
      <c r="A91" s="75" t="str">
        <f t="shared" si="4"/>
        <v>AccountCCS_Final_Slotted_IRDC_Rating__c</v>
      </c>
      <c r="B91" s="101" t="str">
        <f t="shared" si="5"/>
        <v>2, 0</v>
      </c>
      <c r="C91" s="88">
        <v>90</v>
      </c>
      <c r="D91" s="79" t="s">
        <v>1497</v>
      </c>
      <c r="E91" s="150" t="s">
        <v>1374</v>
      </c>
      <c r="F91" s="151" t="s">
        <v>1385</v>
      </c>
      <c r="G91" s="78" t="s">
        <v>68</v>
      </c>
      <c r="H91" s="102" t="s">
        <v>67</v>
      </c>
      <c r="I91" s="91" t="s">
        <v>1137</v>
      </c>
      <c r="J91" s="219" t="s">
        <v>1136</v>
      </c>
      <c r="K91" s="251" t="s">
        <v>1135</v>
      </c>
      <c r="L91" s="81" t="s">
        <v>1502</v>
      </c>
      <c r="M91" s="219" t="s">
        <v>1228</v>
      </c>
      <c r="N91" s="260">
        <v>2</v>
      </c>
      <c r="O91" s="260">
        <v>0</v>
      </c>
      <c r="P91" s="78"/>
      <c r="Q91" s="78"/>
      <c r="R91" s="78"/>
      <c r="S91" s="78"/>
      <c r="T91" s="92"/>
      <c r="U91" s="79"/>
      <c r="V91" s="79"/>
      <c r="W91" s="88" t="s">
        <v>94</v>
      </c>
      <c r="X91" s="79" t="s">
        <v>94</v>
      </c>
      <c r="Y91" s="79"/>
      <c r="Z91" s="88" t="s">
        <v>93</v>
      </c>
      <c r="AA91" s="79"/>
      <c r="AB91" s="79"/>
      <c r="AC91" s="79" t="s">
        <v>93</v>
      </c>
      <c r="AD91" s="79"/>
      <c r="AE91" s="79"/>
      <c r="AF91" s="79"/>
      <c r="AG91" s="79"/>
      <c r="AH91" s="79"/>
    </row>
    <row r="92" spans="1:37" x14ac:dyDescent="0.35">
      <c r="A92" s="75" t="str">
        <f t="shared" si="4"/>
        <v>AccountCCS_Reason_Codes__c</v>
      </c>
      <c r="B92" s="101" t="str">
        <f t="shared" si="5"/>
        <v>See picklist options for lengths</v>
      </c>
      <c r="C92" s="92">
        <v>91</v>
      </c>
      <c r="D92" s="79" t="s">
        <v>1497</v>
      </c>
      <c r="E92" s="152" t="s">
        <v>1374</v>
      </c>
      <c r="F92" s="153" t="s">
        <v>1385</v>
      </c>
      <c r="G92" s="78" t="s">
        <v>68</v>
      </c>
      <c r="H92" s="102" t="s">
        <v>67</v>
      </c>
      <c r="I92" s="91" t="s">
        <v>1162</v>
      </c>
      <c r="J92" s="219" t="s">
        <v>1161</v>
      </c>
      <c r="K92" s="251" t="s">
        <v>1160</v>
      </c>
      <c r="L92" s="81" t="s">
        <v>1503</v>
      </c>
      <c r="M92" s="219" t="s">
        <v>1389</v>
      </c>
      <c r="N92" s="260" t="s">
        <v>1390</v>
      </c>
      <c r="O92" s="260"/>
      <c r="P92" s="78" t="s">
        <v>94</v>
      </c>
      <c r="Q92" s="78"/>
      <c r="R92" s="78"/>
      <c r="S92" s="78"/>
      <c r="T92" s="92"/>
      <c r="U92" s="79"/>
      <c r="V92" s="79"/>
      <c r="W92" s="88" t="s">
        <v>94</v>
      </c>
      <c r="X92" s="79" t="s">
        <v>94</v>
      </c>
      <c r="Y92" s="79"/>
      <c r="Z92" s="88" t="s">
        <v>93</v>
      </c>
      <c r="AA92" s="79"/>
      <c r="AB92" s="79"/>
      <c r="AC92" s="79" t="s">
        <v>93</v>
      </c>
      <c r="AD92" s="79"/>
      <c r="AE92" s="79"/>
      <c r="AF92" s="79"/>
      <c r="AG92" s="79"/>
      <c r="AH92" s="79"/>
    </row>
    <row r="93" spans="1:37" x14ac:dyDescent="0.35">
      <c r="A93" s="75" t="str">
        <f t="shared" si="4"/>
        <v>AccountCCS_ARI_Flag__c</v>
      </c>
      <c r="B93" s="101" t="str">
        <f t="shared" si="5"/>
        <v>See picklist options for lengths</v>
      </c>
      <c r="C93" s="92">
        <v>92</v>
      </c>
      <c r="D93" s="79" t="s">
        <v>1497</v>
      </c>
      <c r="E93" s="150" t="s">
        <v>1374</v>
      </c>
      <c r="F93" s="151" t="s">
        <v>1385</v>
      </c>
      <c r="G93" s="78" t="s">
        <v>68</v>
      </c>
      <c r="H93" s="102" t="s">
        <v>67</v>
      </c>
      <c r="I93" s="91" t="s">
        <v>1116</v>
      </c>
      <c r="J93" s="219" t="s">
        <v>1115</v>
      </c>
      <c r="K93" s="251" t="s">
        <v>1114</v>
      </c>
      <c r="L93" s="81" t="s">
        <v>1504</v>
      </c>
      <c r="M93" s="219" t="s">
        <v>1389</v>
      </c>
      <c r="N93" s="260" t="s">
        <v>1390</v>
      </c>
      <c r="O93" s="260"/>
      <c r="P93" s="78"/>
      <c r="Q93" s="78"/>
      <c r="R93" s="78"/>
      <c r="S93" s="78"/>
      <c r="T93" s="92"/>
      <c r="U93" s="79"/>
      <c r="V93" s="79"/>
      <c r="W93" s="88" t="s">
        <v>94</v>
      </c>
      <c r="X93" s="79" t="s">
        <v>94</v>
      </c>
      <c r="Y93" s="79"/>
      <c r="Z93" s="88" t="s">
        <v>93</v>
      </c>
      <c r="AA93" s="79"/>
      <c r="AB93" s="79"/>
      <c r="AC93" s="79" t="s">
        <v>93</v>
      </c>
      <c r="AD93" s="79"/>
      <c r="AE93" s="79"/>
      <c r="AF93" s="79"/>
      <c r="AG93" s="79"/>
      <c r="AH93" s="79"/>
    </row>
    <row r="94" spans="1:37" x14ac:dyDescent="0.35">
      <c r="A94" s="75" t="str">
        <f t="shared" si="4"/>
        <v>AccountAverage_BDCS_Rating__c</v>
      </c>
      <c r="B94" s="101" t="str">
        <f t="shared" si="5"/>
        <v>2, 2</v>
      </c>
      <c r="C94" s="88">
        <v>93</v>
      </c>
      <c r="D94" s="79" t="s">
        <v>1497</v>
      </c>
      <c r="E94" s="154" t="s">
        <v>1374</v>
      </c>
      <c r="F94" s="155" t="s">
        <v>1385</v>
      </c>
      <c r="G94" s="78" t="s">
        <v>68</v>
      </c>
      <c r="H94" s="102" t="s">
        <v>67</v>
      </c>
      <c r="I94" s="91" t="s">
        <v>1113</v>
      </c>
      <c r="J94" s="219" t="s">
        <v>1112</v>
      </c>
      <c r="K94" s="251" t="s">
        <v>1111</v>
      </c>
      <c r="L94" s="81" t="s">
        <v>1505</v>
      </c>
      <c r="M94" s="219" t="s">
        <v>1228</v>
      </c>
      <c r="N94" s="260">
        <v>2</v>
      </c>
      <c r="O94" s="260">
        <v>2</v>
      </c>
      <c r="P94" s="78"/>
      <c r="Q94" s="78"/>
      <c r="R94" s="78"/>
      <c r="S94" s="78"/>
      <c r="T94" s="92"/>
      <c r="U94" s="79"/>
      <c r="V94" s="79"/>
      <c r="W94" s="88" t="s">
        <v>94</v>
      </c>
      <c r="X94" s="79" t="s">
        <v>94</v>
      </c>
      <c r="Y94" s="79"/>
      <c r="Z94" s="88" t="s">
        <v>93</v>
      </c>
      <c r="AA94" s="79"/>
      <c r="AB94" s="79"/>
      <c r="AC94" s="79" t="s">
        <v>93</v>
      </c>
      <c r="AD94" s="79"/>
      <c r="AE94" s="79"/>
      <c r="AF94" s="79"/>
      <c r="AG94" s="79"/>
      <c r="AH94" s="79"/>
    </row>
    <row r="95" spans="1:37" x14ac:dyDescent="0.35">
      <c r="A95" s="75" t="str">
        <f t="shared" si="4"/>
        <v>LLC_BI__Address__cId</v>
      </c>
      <c r="B95" s="101">
        <f t="shared" si="5"/>
        <v>18</v>
      </c>
      <c r="C95" s="92">
        <v>1</v>
      </c>
      <c r="D95" s="78" t="s">
        <v>1373</v>
      </c>
      <c r="E95" s="156" t="s">
        <v>1385</v>
      </c>
      <c r="F95" s="156" t="s">
        <v>1385</v>
      </c>
      <c r="G95" s="157" t="s">
        <v>733</v>
      </c>
      <c r="H95" s="158" t="s">
        <v>1506</v>
      </c>
      <c r="I95" s="91" t="s">
        <v>236</v>
      </c>
      <c r="J95" s="79" t="s">
        <v>236</v>
      </c>
      <c r="K95" s="79" t="str">
        <f t="shared" ref="K95:K115" si="6">_xlfn.CONCAT(H95,".",J95)</f>
        <v>LLC_BI__Address__c.Id</v>
      </c>
      <c r="L95" s="79" t="s">
        <v>236</v>
      </c>
      <c r="M95" s="81" t="s">
        <v>236</v>
      </c>
      <c r="N95" s="81">
        <v>18</v>
      </c>
      <c r="O95" s="81"/>
      <c r="P95" s="81"/>
      <c r="Q95" s="81"/>
      <c r="R95" s="81"/>
      <c r="S95" s="81"/>
      <c r="T95" s="79" t="s">
        <v>1375</v>
      </c>
      <c r="U95" s="79" t="s">
        <v>1375</v>
      </c>
      <c r="V95" s="79" t="s">
        <v>1507</v>
      </c>
      <c r="W95" s="79" t="s">
        <v>1375</v>
      </c>
      <c r="X95" s="88" t="s">
        <v>94</v>
      </c>
      <c r="Y95" s="81"/>
      <c r="Z95" s="88" t="s">
        <v>93</v>
      </c>
      <c r="AA95" s="78"/>
      <c r="AB95" s="79"/>
      <c r="AC95" s="88" t="s">
        <v>93</v>
      </c>
      <c r="AD95" s="79"/>
      <c r="AE95" s="79"/>
      <c r="AF95" s="79"/>
      <c r="AG95" s="79"/>
      <c r="AH95" s="79"/>
      <c r="AI95" s="79"/>
      <c r="AJ95" s="91"/>
      <c r="AK95" s="79"/>
    </row>
    <row r="96" spans="1:37" x14ac:dyDescent="0.35">
      <c r="A96" s="75" t="str">
        <f t="shared" si="4"/>
        <v>LLC_BI__Address__cCreatedDate</v>
      </c>
      <c r="B96" s="101" t="str">
        <f t="shared" si="5"/>
        <v/>
      </c>
      <c r="C96" s="88">
        <v>2</v>
      </c>
      <c r="D96" s="78" t="s">
        <v>1373</v>
      </c>
      <c r="E96" s="90" t="s">
        <v>1374</v>
      </c>
      <c r="F96" s="90" t="s">
        <v>1374</v>
      </c>
      <c r="G96" s="78" t="s">
        <v>733</v>
      </c>
      <c r="H96" s="159" t="s">
        <v>1506</v>
      </c>
      <c r="I96" s="91" t="s">
        <v>371</v>
      </c>
      <c r="J96" s="81" t="s">
        <v>370</v>
      </c>
      <c r="K96" s="79" t="str">
        <f t="shared" si="6"/>
        <v>LLC_BI__Address__c.CreatedDate</v>
      </c>
      <c r="L96" s="78" t="s">
        <v>1376</v>
      </c>
      <c r="M96" s="79" t="s">
        <v>1377</v>
      </c>
      <c r="N96" s="160"/>
      <c r="O96" s="160"/>
      <c r="P96" s="160"/>
      <c r="Q96" s="160"/>
      <c r="R96" s="160"/>
      <c r="S96" s="160"/>
      <c r="T96" s="79" t="s">
        <v>1375</v>
      </c>
      <c r="U96" s="79"/>
      <c r="V96" s="79"/>
      <c r="W96" s="79" t="s">
        <v>1375</v>
      </c>
      <c r="X96" s="88" t="s">
        <v>94</v>
      </c>
      <c r="Y96" s="81"/>
      <c r="Z96" s="88" t="s">
        <v>93</v>
      </c>
      <c r="AA96" s="78"/>
      <c r="AB96" s="79"/>
      <c r="AC96" s="88" t="s">
        <v>93</v>
      </c>
      <c r="AD96" s="79"/>
      <c r="AE96" s="79"/>
      <c r="AF96" s="79"/>
      <c r="AG96" s="79"/>
      <c r="AH96" s="79"/>
      <c r="AI96" s="79"/>
      <c r="AJ96" s="79"/>
      <c r="AK96" s="79"/>
    </row>
    <row r="97" spans="1:38" x14ac:dyDescent="0.35">
      <c r="A97" s="75" t="str">
        <f t="shared" si="4"/>
        <v>LLC_BI__Address__cCreatedById</v>
      </c>
      <c r="B97" s="101">
        <f t="shared" si="5"/>
        <v>18</v>
      </c>
      <c r="C97" s="92">
        <v>3</v>
      </c>
      <c r="D97" s="78" t="s">
        <v>1373</v>
      </c>
      <c r="E97" s="90" t="s">
        <v>1374</v>
      </c>
      <c r="F97" s="90" t="s">
        <v>1374</v>
      </c>
      <c r="G97" s="78" t="s">
        <v>733</v>
      </c>
      <c r="H97" s="159" t="s">
        <v>1506</v>
      </c>
      <c r="I97" s="91" t="s">
        <v>1378</v>
      </c>
      <c r="J97" s="81" t="s">
        <v>374</v>
      </c>
      <c r="K97" s="79" t="str">
        <f t="shared" si="6"/>
        <v>LLC_BI__Address__c.CreatedById</v>
      </c>
      <c r="L97" s="78" t="s">
        <v>1379</v>
      </c>
      <c r="M97" s="79" t="s">
        <v>1380</v>
      </c>
      <c r="N97" s="160">
        <v>18</v>
      </c>
      <c r="O97" s="160"/>
      <c r="P97" s="160"/>
      <c r="Q97" s="160"/>
      <c r="R97" s="160"/>
      <c r="S97" s="160"/>
      <c r="T97" s="79" t="s">
        <v>1375</v>
      </c>
      <c r="U97" s="79"/>
      <c r="V97" s="79"/>
      <c r="W97" s="79" t="s">
        <v>1375</v>
      </c>
      <c r="X97" s="88" t="s">
        <v>94</v>
      </c>
      <c r="Y97" s="81"/>
      <c r="Z97" s="88" t="s">
        <v>93</v>
      </c>
      <c r="AA97" s="78"/>
      <c r="AB97" s="79"/>
      <c r="AC97" s="88" t="s">
        <v>93</v>
      </c>
      <c r="AD97" s="79"/>
      <c r="AE97" s="79"/>
      <c r="AF97" s="79"/>
      <c r="AG97" s="79"/>
      <c r="AH97" s="79"/>
      <c r="AI97" s="79"/>
      <c r="AJ97" s="79"/>
      <c r="AK97" s="79"/>
    </row>
    <row r="98" spans="1:38" x14ac:dyDescent="0.35">
      <c r="A98" s="75" t="str">
        <f t="shared" ref="A98:A145" si="7">H98&amp;J98</f>
        <v>LLC_BI__Address__cLastModifiedDate</v>
      </c>
      <c r="B98" s="101" t="str">
        <f t="shared" ref="B98:B117" si="8">IF(N98&lt;&gt;"",  IF(O98&lt;&gt;"", N98&amp;", "&amp;O98,N98),"")</f>
        <v/>
      </c>
      <c r="C98" s="88">
        <v>4</v>
      </c>
      <c r="D98" s="78" t="s">
        <v>1373</v>
      </c>
      <c r="E98" s="90" t="s">
        <v>1374</v>
      </c>
      <c r="F98" s="90" t="s">
        <v>1374</v>
      </c>
      <c r="G98" s="78" t="s">
        <v>733</v>
      </c>
      <c r="H98" s="159" t="s">
        <v>1506</v>
      </c>
      <c r="I98" s="91" t="s">
        <v>378</v>
      </c>
      <c r="J98" s="81" t="s">
        <v>377</v>
      </c>
      <c r="K98" s="79" t="str">
        <f t="shared" si="6"/>
        <v>LLC_BI__Address__c.LastModifiedDate</v>
      </c>
      <c r="L98" s="78" t="s">
        <v>1381</v>
      </c>
      <c r="M98" s="160" t="s">
        <v>1377</v>
      </c>
      <c r="N98" s="160"/>
      <c r="O98" s="160"/>
      <c r="P98" s="160"/>
      <c r="Q98" s="160"/>
      <c r="R98" s="160"/>
      <c r="S98" s="160"/>
      <c r="T98" s="79" t="s">
        <v>1375</v>
      </c>
      <c r="U98" s="79"/>
      <c r="V98" s="79"/>
      <c r="W98" s="79" t="s">
        <v>1375</v>
      </c>
      <c r="X98" s="88" t="s">
        <v>94</v>
      </c>
      <c r="Y98" s="81"/>
      <c r="Z98" s="88" t="s">
        <v>93</v>
      </c>
      <c r="AA98" s="78"/>
      <c r="AB98" s="79"/>
      <c r="AC98" s="88" t="s">
        <v>93</v>
      </c>
      <c r="AD98" s="79"/>
      <c r="AE98" s="79"/>
      <c r="AF98" s="79"/>
      <c r="AG98" s="79"/>
      <c r="AH98" s="79"/>
      <c r="AI98" s="79"/>
      <c r="AJ98" s="79"/>
      <c r="AK98" s="79"/>
    </row>
    <row r="99" spans="1:38" x14ac:dyDescent="0.35">
      <c r="A99" s="75" t="str">
        <f t="shared" si="7"/>
        <v>LLC_BI__Address__cLastModifiedById</v>
      </c>
      <c r="B99" s="101">
        <f t="shared" si="8"/>
        <v>18</v>
      </c>
      <c r="C99" s="92">
        <v>5</v>
      </c>
      <c r="D99" s="78" t="s">
        <v>1373</v>
      </c>
      <c r="E99" s="90" t="s">
        <v>1374</v>
      </c>
      <c r="F99" s="90" t="s">
        <v>1374</v>
      </c>
      <c r="G99" s="78" t="s">
        <v>733</v>
      </c>
      <c r="H99" s="159" t="s">
        <v>1506</v>
      </c>
      <c r="I99" s="91" t="s">
        <v>1382</v>
      </c>
      <c r="J99" s="81" t="s">
        <v>380</v>
      </c>
      <c r="K99" s="79" t="str">
        <f t="shared" si="6"/>
        <v>LLC_BI__Address__c.LastModifiedById</v>
      </c>
      <c r="L99" s="78" t="s">
        <v>1383</v>
      </c>
      <c r="M99" s="79" t="s">
        <v>1380</v>
      </c>
      <c r="N99" s="160">
        <v>18</v>
      </c>
      <c r="O99" s="160"/>
      <c r="P99" s="160"/>
      <c r="Q99" s="160"/>
      <c r="R99" s="160"/>
      <c r="S99" s="160"/>
      <c r="T99" s="79" t="s">
        <v>1375</v>
      </c>
      <c r="U99" s="79"/>
      <c r="V99" s="79"/>
      <c r="W99" s="79" t="s">
        <v>1375</v>
      </c>
      <c r="X99" s="88" t="s">
        <v>94</v>
      </c>
      <c r="Y99" s="81"/>
      <c r="Z99" s="88" t="s">
        <v>93</v>
      </c>
      <c r="AA99" s="78"/>
      <c r="AB99" s="79"/>
      <c r="AC99" s="88" t="s">
        <v>93</v>
      </c>
      <c r="AD99" s="79"/>
      <c r="AE99" s="79"/>
      <c r="AF99" s="79"/>
      <c r="AG99" s="79"/>
      <c r="AH99" s="79"/>
      <c r="AI99" s="79"/>
      <c r="AJ99" s="79"/>
      <c r="AK99" s="79"/>
    </row>
    <row r="100" spans="1:38" x14ac:dyDescent="0.35">
      <c r="A100" s="75" t="str">
        <f t="shared" si="7"/>
        <v>LLC_BI__Address__cCurrencyIsoCode</v>
      </c>
      <c r="B100" s="101" t="str">
        <f t="shared" si="8"/>
        <v>See picklist options for lengths</v>
      </c>
      <c r="C100" s="88">
        <v>6</v>
      </c>
      <c r="D100" s="78" t="s">
        <v>1373</v>
      </c>
      <c r="E100" s="90" t="s">
        <v>1374</v>
      </c>
      <c r="F100" s="90" t="s">
        <v>1374</v>
      </c>
      <c r="G100" s="78" t="s">
        <v>733</v>
      </c>
      <c r="H100" s="159" t="s">
        <v>1506</v>
      </c>
      <c r="I100" s="91" t="s">
        <v>1406</v>
      </c>
      <c r="J100" s="79" t="s">
        <v>363</v>
      </c>
      <c r="K100" s="161" t="str">
        <f t="shared" si="6"/>
        <v>LLC_BI__Address__c.CurrencyIsoCode</v>
      </c>
      <c r="L100" s="79" t="s">
        <v>1508</v>
      </c>
      <c r="M100" t="s">
        <v>1389</v>
      </c>
      <c r="N100" s="79" t="s">
        <v>1390</v>
      </c>
      <c r="O100" s="160"/>
      <c r="P100" s="157"/>
      <c r="Q100" s="157"/>
      <c r="R100" s="157"/>
      <c r="S100" s="157"/>
      <c r="T100" s="78"/>
      <c r="U100" s="78"/>
      <c r="V100" s="78"/>
      <c r="W100" s="79" t="s">
        <v>1375</v>
      </c>
      <c r="X100" s="88" t="s">
        <v>94</v>
      </c>
      <c r="Y100" s="161"/>
      <c r="Z100" s="88" t="s">
        <v>93</v>
      </c>
      <c r="AA100" s="78"/>
      <c r="AB100" s="79"/>
      <c r="AC100" s="88" t="s">
        <v>93</v>
      </c>
      <c r="AD100" s="79"/>
      <c r="AE100" s="79"/>
      <c r="AF100" s="79"/>
      <c r="AG100" s="79"/>
      <c r="AH100" s="79"/>
      <c r="AI100" s="79"/>
      <c r="AJ100" s="79"/>
      <c r="AK100" s="79"/>
    </row>
    <row r="101" spans="1:38" x14ac:dyDescent="0.35">
      <c r="A101" s="75" t="str">
        <f t="shared" si="7"/>
        <v>LLC_BI__Address__cLLC_BI__Account__c</v>
      </c>
      <c r="B101" s="101">
        <f t="shared" si="8"/>
        <v>18</v>
      </c>
      <c r="C101" s="92">
        <v>7</v>
      </c>
      <c r="D101" s="162"/>
      <c r="E101" s="90" t="s">
        <v>1374</v>
      </c>
      <c r="F101" s="156" t="s">
        <v>1385</v>
      </c>
      <c r="G101" s="78" t="s">
        <v>733</v>
      </c>
      <c r="H101" s="158" t="s">
        <v>1506</v>
      </c>
      <c r="I101" s="91" t="s">
        <v>67</v>
      </c>
      <c r="J101" s="79" t="s">
        <v>1509</v>
      </c>
      <c r="K101" s="79" t="str">
        <f t="shared" si="6"/>
        <v>LLC_BI__Address__c.LLC_BI__Account__c</v>
      </c>
      <c r="L101" s="81" t="s">
        <v>1510</v>
      </c>
      <c r="M101" s="81" t="s">
        <v>1511</v>
      </c>
      <c r="N101" s="81">
        <v>18</v>
      </c>
      <c r="O101" s="81"/>
      <c r="P101" s="81"/>
      <c r="Q101" s="81"/>
      <c r="R101" s="81"/>
      <c r="S101" s="81"/>
      <c r="T101" s="79"/>
      <c r="U101" s="79"/>
      <c r="V101" s="79"/>
      <c r="W101" s="79" t="s">
        <v>1512</v>
      </c>
      <c r="X101" s="88" t="s">
        <v>94</v>
      </c>
      <c r="Y101" s="81"/>
      <c r="Z101" s="88" t="s">
        <v>93</v>
      </c>
      <c r="AA101" s="78"/>
      <c r="AB101" s="79"/>
      <c r="AC101" s="88" t="s">
        <v>93</v>
      </c>
      <c r="AD101" s="79"/>
      <c r="AE101" s="79"/>
      <c r="AF101" s="79"/>
      <c r="AG101" s="79"/>
      <c r="AH101" s="79"/>
      <c r="AI101" s="79"/>
      <c r="AJ101" s="79"/>
      <c r="AK101" s="79"/>
    </row>
    <row r="102" spans="1:38" x14ac:dyDescent="0.35">
      <c r="A102" s="75" t="str">
        <f t="shared" si="7"/>
        <v>LLC_BI__Address__cCCS_Address__c</v>
      </c>
      <c r="B102" s="101">
        <f t="shared" si="8"/>
        <v>18</v>
      </c>
      <c r="C102" s="88">
        <v>8</v>
      </c>
      <c r="D102" s="163" t="s">
        <v>1393</v>
      </c>
      <c r="E102" s="90" t="s">
        <v>1374</v>
      </c>
      <c r="F102" s="156" t="s">
        <v>1385</v>
      </c>
      <c r="G102" s="78" t="s">
        <v>733</v>
      </c>
      <c r="H102" s="158" t="s">
        <v>1506</v>
      </c>
      <c r="I102" s="91" t="s">
        <v>733</v>
      </c>
      <c r="J102" s="79" t="s">
        <v>1513</v>
      </c>
      <c r="K102" s="79" t="str">
        <f t="shared" si="6"/>
        <v>LLC_BI__Address__c.CCS_Address__c</v>
      </c>
      <c r="L102" s="81" t="s">
        <v>1514</v>
      </c>
      <c r="M102" s="81" t="s">
        <v>1431</v>
      </c>
      <c r="N102" s="81">
        <v>18</v>
      </c>
      <c r="O102" s="81"/>
      <c r="P102" s="81"/>
      <c r="Q102" s="81"/>
      <c r="R102" s="81"/>
      <c r="S102" s="81"/>
      <c r="T102" s="79"/>
      <c r="U102" s="79"/>
      <c r="V102" s="157"/>
      <c r="W102" s="157" t="s">
        <v>1375</v>
      </c>
      <c r="X102" s="88" t="s">
        <v>94</v>
      </c>
      <c r="Y102" s="81"/>
      <c r="Z102" s="88" t="s">
        <v>93</v>
      </c>
      <c r="AA102" s="78"/>
      <c r="AB102" s="79"/>
      <c r="AC102" s="88" t="s">
        <v>93</v>
      </c>
      <c r="AD102" s="79"/>
      <c r="AE102" s="79"/>
      <c r="AF102" s="79"/>
      <c r="AG102" s="79"/>
      <c r="AH102" s="79"/>
      <c r="AI102" s="79"/>
      <c r="AJ102" s="79"/>
      <c r="AK102" s="79"/>
    </row>
    <row r="103" spans="1:38" x14ac:dyDescent="0.35">
      <c r="A103" s="75" t="str">
        <f t="shared" si="7"/>
        <v>LLC_BI__Address__cLLC_BI__City__c</v>
      </c>
      <c r="B103" s="101">
        <f t="shared" si="8"/>
        <v>255</v>
      </c>
      <c r="C103" s="92">
        <v>9</v>
      </c>
      <c r="D103" s="162"/>
      <c r="E103" s="90" t="s">
        <v>1374</v>
      </c>
      <c r="F103" s="156" t="s">
        <v>1385</v>
      </c>
      <c r="G103" s="78" t="s">
        <v>733</v>
      </c>
      <c r="H103" s="158" t="s">
        <v>1506</v>
      </c>
      <c r="I103" s="91" t="s">
        <v>1515</v>
      </c>
      <c r="J103" s="79" t="s">
        <v>1516</v>
      </c>
      <c r="K103" s="79" t="str">
        <f t="shared" si="6"/>
        <v>LLC_BI__Address__c.LLC_BI__City__c</v>
      </c>
      <c r="L103" s="81" t="s">
        <v>1517</v>
      </c>
      <c r="M103" s="81" t="s">
        <v>1387</v>
      </c>
      <c r="N103" s="81">
        <v>255</v>
      </c>
      <c r="O103" s="81"/>
      <c r="P103" s="81"/>
      <c r="Q103" s="81"/>
      <c r="R103" s="81"/>
      <c r="S103" s="81"/>
      <c r="T103" s="79"/>
      <c r="U103" s="79"/>
      <c r="V103" s="78"/>
      <c r="W103" s="78" t="s">
        <v>1512</v>
      </c>
      <c r="X103" s="88" t="s">
        <v>94</v>
      </c>
      <c r="Y103" s="81"/>
      <c r="Z103" s="88" t="s">
        <v>93</v>
      </c>
      <c r="AA103" s="78"/>
      <c r="AB103" s="79"/>
      <c r="AC103" s="88" t="s">
        <v>93</v>
      </c>
      <c r="AD103" s="79"/>
      <c r="AE103" s="79"/>
      <c r="AF103" s="79"/>
      <c r="AG103" s="79"/>
      <c r="AH103" s="79"/>
      <c r="AI103" s="79"/>
      <c r="AJ103" s="79"/>
      <c r="AK103" s="79"/>
    </row>
    <row r="104" spans="1:38" x14ac:dyDescent="0.35">
      <c r="A104" s="75" t="str">
        <f t="shared" si="7"/>
        <v>LLC_BI__Address__cLLC_BI__Country__c</v>
      </c>
      <c r="B104" s="101">
        <f t="shared" si="8"/>
        <v>255</v>
      </c>
      <c r="C104" s="88">
        <v>10</v>
      </c>
      <c r="D104" s="162"/>
      <c r="E104" s="90" t="s">
        <v>1374</v>
      </c>
      <c r="F104" s="156" t="s">
        <v>1385</v>
      </c>
      <c r="G104" s="78" t="s">
        <v>733</v>
      </c>
      <c r="H104" s="158" t="s">
        <v>1506</v>
      </c>
      <c r="I104" s="91" t="s">
        <v>1518</v>
      </c>
      <c r="J104" s="79" t="s">
        <v>1519</v>
      </c>
      <c r="K104" s="79" t="str">
        <f t="shared" si="6"/>
        <v>LLC_BI__Address__c.LLC_BI__Country__c</v>
      </c>
      <c r="L104" s="81" t="s">
        <v>1520</v>
      </c>
      <c r="M104" s="81" t="s">
        <v>1387</v>
      </c>
      <c r="N104" s="81">
        <v>255</v>
      </c>
      <c r="O104" s="81"/>
      <c r="P104" s="81"/>
      <c r="Q104" s="81"/>
      <c r="R104" s="81"/>
      <c r="S104" s="81"/>
      <c r="T104" s="79"/>
      <c r="U104" s="79"/>
      <c r="V104" s="78"/>
      <c r="W104" s="78" t="s">
        <v>1512</v>
      </c>
      <c r="X104" s="88" t="s">
        <v>94</v>
      </c>
      <c r="Y104" s="81"/>
      <c r="Z104" s="88" t="s">
        <v>93</v>
      </c>
      <c r="AA104" s="78"/>
      <c r="AB104" s="79"/>
      <c r="AC104" s="88" t="s">
        <v>93</v>
      </c>
      <c r="AD104" s="79"/>
      <c r="AE104" s="79"/>
      <c r="AF104" s="79"/>
      <c r="AG104" s="79"/>
      <c r="AH104" s="79"/>
      <c r="AI104" s="79"/>
      <c r="AJ104" s="79"/>
      <c r="AK104" s="79"/>
    </row>
    <row r="105" spans="1:38" x14ac:dyDescent="0.35">
      <c r="A105" s="75" t="str">
        <f t="shared" si="7"/>
        <v>LLC_BI__Address__cCCS_House_Number__c</v>
      </c>
      <c r="B105" s="101">
        <f t="shared" si="8"/>
        <v>10</v>
      </c>
      <c r="C105" s="92">
        <v>11</v>
      </c>
      <c r="D105" s="162"/>
      <c r="E105" s="90" t="s">
        <v>1374</v>
      </c>
      <c r="F105" s="156" t="s">
        <v>1385</v>
      </c>
      <c r="G105" s="78" t="s">
        <v>733</v>
      </c>
      <c r="H105" s="158" t="s">
        <v>1506</v>
      </c>
      <c r="I105" s="91" t="s">
        <v>1521</v>
      </c>
      <c r="J105" s="79" t="s">
        <v>1522</v>
      </c>
      <c r="K105" s="79" t="str">
        <f t="shared" si="6"/>
        <v>LLC_BI__Address__c.CCS_House_Number__c</v>
      </c>
      <c r="L105" s="81" t="s">
        <v>1523</v>
      </c>
      <c r="M105" s="81" t="s">
        <v>1387</v>
      </c>
      <c r="N105" s="81">
        <v>10</v>
      </c>
      <c r="O105" s="81"/>
      <c r="P105" s="81"/>
      <c r="Q105" s="81"/>
      <c r="R105" s="81"/>
      <c r="S105" s="81"/>
      <c r="T105" s="79"/>
      <c r="U105" s="79"/>
      <c r="V105" s="78"/>
      <c r="W105" s="78" t="s">
        <v>1512</v>
      </c>
      <c r="X105" s="88" t="s">
        <v>94</v>
      </c>
      <c r="Y105" s="81"/>
      <c r="Z105" s="88" t="s">
        <v>93</v>
      </c>
      <c r="AA105" s="78"/>
      <c r="AB105" s="79"/>
      <c r="AC105" s="88" t="s">
        <v>93</v>
      </c>
      <c r="AD105" s="79"/>
      <c r="AE105" s="79"/>
      <c r="AF105" s="79"/>
      <c r="AG105" s="79"/>
      <c r="AH105" s="79"/>
      <c r="AI105" s="79"/>
      <c r="AJ105" s="79"/>
      <c r="AK105" s="79"/>
    </row>
    <row r="106" spans="1:38" x14ac:dyDescent="0.35">
      <c r="A106" s="75" t="str">
        <f t="shared" si="7"/>
        <v>LLC_BI__Address__cLLC_BI__Is_Current__c</v>
      </c>
      <c r="B106" s="101" t="str">
        <f t="shared" si="8"/>
        <v>Boolean (True/False)</v>
      </c>
      <c r="C106" s="88">
        <v>12</v>
      </c>
      <c r="D106" s="162"/>
      <c r="E106" s="90" t="s">
        <v>1374</v>
      </c>
      <c r="F106" s="156" t="s">
        <v>1385</v>
      </c>
      <c r="G106" s="78" t="s">
        <v>733</v>
      </c>
      <c r="H106" s="158" t="s">
        <v>1506</v>
      </c>
      <c r="I106" s="91" t="s">
        <v>1524</v>
      </c>
      <c r="J106" s="79" t="s">
        <v>1525</v>
      </c>
      <c r="K106" s="79" t="str">
        <f t="shared" si="6"/>
        <v>LLC_BI__Address__c.LLC_BI__Is_Current__c</v>
      </c>
      <c r="L106" s="81" t="s">
        <v>1526</v>
      </c>
      <c r="M106" s="81" t="s">
        <v>1397</v>
      </c>
      <c r="N106" s="81" t="s">
        <v>1527</v>
      </c>
      <c r="O106" s="81"/>
      <c r="P106" s="81"/>
      <c r="Q106" s="81"/>
      <c r="R106" s="81"/>
      <c r="S106" s="81"/>
      <c r="T106" s="79"/>
      <c r="U106" s="79"/>
      <c r="V106" s="78"/>
      <c r="W106" s="78" t="s">
        <v>1512</v>
      </c>
      <c r="X106" s="88" t="s">
        <v>94</v>
      </c>
      <c r="Y106" s="81"/>
      <c r="Z106" s="88" t="s">
        <v>93</v>
      </c>
      <c r="AA106" s="78"/>
      <c r="AB106" s="79"/>
      <c r="AC106" s="88" t="s">
        <v>93</v>
      </c>
      <c r="AD106" s="79"/>
      <c r="AE106" s="79"/>
      <c r="AF106" s="79"/>
      <c r="AG106" s="79"/>
      <c r="AH106" s="79"/>
      <c r="AI106" s="79"/>
      <c r="AJ106" s="79"/>
      <c r="AK106" s="79"/>
    </row>
    <row r="107" spans="1:38" ht="16.5" customHeight="1" x14ac:dyDescent="0.35">
      <c r="A107" s="75" t="str">
        <f t="shared" si="7"/>
        <v>LLC_BI__Address__cLLC_BI__lookupKey__c</v>
      </c>
      <c r="B107" s="101">
        <f t="shared" si="8"/>
        <v>255</v>
      </c>
      <c r="C107" s="92">
        <v>13</v>
      </c>
      <c r="D107" s="162"/>
      <c r="E107" s="90" t="s">
        <v>1374</v>
      </c>
      <c r="F107" s="156" t="s">
        <v>1385</v>
      </c>
      <c r="G107" s="78" t="s">
        <v>733</v>
      </c>
      <c r="H107" s="158" t="s">
        <v>1506</v>
      </c>
      <c r="I107" s="91" t="s">
        <v>1208</v>
      </c>
      <c r="J107" s="79" t="s">
        <v>588</v>
      </c>
      <c r="K107" s="79" t="str">
        <f t="shared" si="6"/>
        <v>LLC_BI__Address__c.LLC_BI__lookupKey__c</v>
      </c>
      <c r="L107" s="81" t="s">
        <v>1528</v>
      </c>
      <c r="M107" s="81" t="s">
        <v>1529</v>
      </c>
      <c r="N107" s="81">
        <v>255</v>
      </c>
      <c r="O107" s="81"/>
      <c r="P107" s="81"/>
      <c r="Q107" s="81"/>
      <c r="R107" s="81"/>
      <c r="S107" s="81"/>
      <c r="T107" s="79"/>
      <c r="U107" s="79"/>
      <c r="V107" s="78"/>
      <c r="W107" s="78" t="s">
        <v>1512</v>
      </c>
      <c r="X107" s="88" t="s">
        <v>94</v>
      </c>
      <c r="Y107" s="81"/>
      <c r="Z107" s="88" t="s">
        <v>93</v>
      </c>
      <c r="AA107" s="78"/>
      <c r="AB107" s="79"/>
      <c r="AC107" s="88" t="s">
        <v>93</v>
      </c>
      <c r="AD107" s="79"/>
      <c r="AE107" s="79"/>
      <c r="AF107" s="79"/>
      <c r="AG107" s="79"/>
      <c r="AH107" s="79"/>
      <c r="AI107" s="79"/>
      <c r="AJ107" s="79"/>
      <c r="AK107" s="79"/>
      <c r="AL107" s="79"/>
    </row>
    <row r="108" spans="1:38" ht="16.5" customHeight="1" x14ac:dyDescent="0.35">
      <c r="A108" s="75" t="str">
        <f t="shared" si="7"/>
        <v>LLC_BI__Address__cLLC_BI__Months_At_Residence__c</v>
      </c>
      <c r="B108" s="101" t="str">
        <f t="shared" si="8"/>
        <v>18, 0</v>
      </c>
      <c r="C108" s="88">
        <v>14</v>
      </c>
      <c r="D108" s="162"/>
      <c r="E108" s="90" t="s">
        <v>1374</v>
      </c>
      <c r="F108" s="156" t="s">
        <v>1385</v>
      </c>
      <c r="G108" s="78" t="s">
        <v>733</v>
      </c>
      <c r="H108" s="158" t="s">
        <v>1506</v>
      </c>
      <c r="I108" s="91" t="s">
        <v>1530</v>
      </c>
      <c r="J108" s="79" t="s">
        <v>1531</v>
      </c>
      <c r="K108" s="79" t="str">
        <f t="shared" si="6"/>
        <v>LLC_BI__Address__c.LLC_BI__Months_At_Residence__c</v>
      </c>
      <c r="L108" s="81" t="s">
        <v>1532</v>
      </c>
      <c r="M108" s="81" t="s">
        <v>1228</v>
      </c>
      <c r="N108" s="81">
        <v>18</v>
      </c>
      <c r="O108" s="81">
        <v>0</v>
      </c>
      <c r="P108" s="81"/>
      <c r="Q108" s="81"/>
      <c r="R108" s="81"/>
      <c r="S108" s="81"/>
      <c r="T108" s="79"/>
      <c r="U108" s="79"/>
      <c r="V108" s="78"/>
      <c r="W108" s="78" t="s">
        <v>1512</v>
      </c>
      <c r="X108" s="88" t="s">
        <v>94</v>
      </c>
      <c r="Y108" s="81"/>
      <c r="Z108" s="88" t="s">
        <v>93</v>
      </c>
      <c r="AA108" s="78"/>
      <c r="AB108" s="79"/>
      <c r="AC108" s="88" t="s">
        <v>93</v>
      </c>
      <c r="AD108" s="79"/>
      <c r="AE108" s="79"/>
      <c r="AF108" s="79"/>
      <c r="AG108" s="79"/>
      <c r="AH108" s="79"/>
      <c r="AI108" s="79"/>
      <c r="AJ108" s="79"/>
      <c r="AK108" s="79"/>
      <c r="AL108" s="79"/>
    </row>
    <row r="109" spans="1:38" ht="16.5" customHeight="1" x14ac:dyDescent="0.35">
      <c r="A109" s="75" t="str">
        <f t="shared" si="7"/>
        <v>LLC_BI__Address__cLLC_BI__Postal_Code__c</v>
      </c>
      <c r="B109" s="101">
        <f t="shared" si="8"/>
        <v>255</v>
      </c>
      <c r="C109" s="92">
        <v>15</v>
      </c>
      <c r="D109" s="162"/>
      <c r="E109" s="90" t="s">
        <v>1374</v>
      </c>
      <c r="F109" s="156" t="s">
        <v>1385</v>
      </c>
      <c r="G109" s="78" t="s">
        <v>733</v>
      </c>
      <c r="H109" s="158" t="s">
        <v>1506</v>
      </c>
      <c r="I109" s="91" t="s">
        <v>1533</v>
      </c>
      <c r="J109" s="79" t="s">
        <v>1534</v>
      </c>
      <c r="K109" s="79" t="str">
        <f t="shared" si="6"/>
        <v>LLC_BI__Address__c.LLC_BI__Postal_Code__c</v>
      </c>
      <c r="L109" s="81" t="s">
        <v>1535</v>
      </c>
      <c r="M109" s="81" t="s">
        <v>1387</v>
      </c>
      <c r="N109" s="81">
        <v>255</v>
      </c>
      <c r="O109" s="81"/>
      <c r="P109" s="81"/>
      <c r="Q109" s="81"/>
      <c r="R109" s="81"/>
      <c r="S109" s="81"/>
      <c r="T109" s="79"/>
      <c r="U109" s="79"/>
      <c r="V109" s="78"/>
      <c r="W109" s="78" t="s">
        <v>1512</v>
      </c>
      <c r="X109" s="88" t="s">
        <v>94</v>
      </c>
      <c r="Y109" s="81"/>
      <c r="Z109" s="88" t="s">
        <v>93</v>
      </c>
      <c r="AA109" s="78"/>
      <c r="AB109" s="79"/>
      <c r="AC109" s="88" t="s">
        <v>93</v>
      </c>
      <c r="AD109" s="79"/>
      <c r="AE109" s="79"/>
      <c r="AF109" s="79"/>
      <c r="AG109" s="79"/>
      <c r="AH109" s="79"/>
      <c r="AI109" s="79"/>
      <c r="AJ109" s="79"/>
      <c r="AK109" s="79"/>
      <c r="AL109" s="79"/>
    </row>
    <row r="110" spans="1:38" ht="16.5" customHeight="1" x14ac:dyDescent="0.35">
      <c r="A110" s="75" t="str">
        <f t="shared" si="7"/>
        <v>LLC_BI__Address__cLLC_BI__Residence_Type__c</v>
      </c>
      <c r="B110" s="101" t="str">
        <f t="shared" si="8"/>
        <v>See picklist options for lengths</v>
      </c>
      <c r="C110" s="88">
        <v>16</v>
      </c>
      <c r="D110" s="162"/>
      <c r="E110" s="90" t="s">
        <v>1374</v>
      </c>
      <c r="F110" s="156" t="s">
        <v>1385</v>
      </c>
      <c r="G110" s="78" t="s">
        <v>733</v>
      </c>
      <c r="H110" s="158" t="s">
        <v>1506</v>
      </c>
      <c r="I110" s="91" t="s">
        <v>1536</v>
      </c>
      <c r="J110" s="79" t="s">
        <v>1537</v>
      </c>
      <c r="K110" s="79" t="str">
        <f t="shared" si="6"/>
        <v>LLC_BI__Address__c.LLC_BI__Residence_Type__c</v>
      </c>
      <c r="L110" s="81" t="s">
        <v>1538</v>
      </c>
      <c r="M110" s="81" t="s">
        <v>1389</v>
      </c>
      <c r="N110" s="79" t="s">
        <v>1390</v>
      </c>
      <c r="O110" s="81"/>
      <c r="P110" s="81"/>
      <c r="Q110" s="81"/>
      <c r="R110" s="81"/>
      <c r="S110" s="81"/>
      <c r="T110" s="79"/>
      <c r="U110" s="79"/>
      <c r="V110" s="78"/>
      <c r="W110" s="78" t="s">
        <v>1512</v>
      </c>
      <c r="X110" s="88" t="s">
        <v>94</v>
      </c>
      <c r="Y110" s="81"/>
      <c r="Z110" s="88" t="s">
        <v>93</v>
      </c>
      <c r="AA110" s="78"/>
      <c r="AB110" s="79"/>
      <c r="AC110" s="88" t="s">
        <v>93</v>
      </c>
      <c r="AD110" s="79"/>
      <c r="AE110" s="79"/>
      <c r="AF110" s="79"/>
      <c r="AG110" s="79"/>
      <c r="AH110" s="79"/>
      <c r="AI110" s="79"/>
      <c r="AJ110" s="79"/>
      <c r="AK110" s="79"/>
      <c r="AL110" s="79"/>
    </row>
    <row r="111" spans="1:38" ht="16.5" customHeight="1" x14ac:dyDescent="0.35">
      <c r="A111" s="75" t="str">
        <f t="shared" si="7"/>
        <v>LLC_BI__Address__cLLC_BI__State__c</v>
      </c>
      <c r="B111" s="101">
        <f t="shared" si="8"/>
        <v>255</v>
      </c>
      <c r="C111" s="92">
        <v>17</v>
      </c>
      <c r="D111" s="163"/>
      <c r="E111" s="90" t="s">
        <v>1374</v>
      </c>
      <c r="F111" s="156" t="s">
        <v>1385</v>
      </c>
      <c r="G111" s="78" t="s">
        <v>733</v>
      </c>
      <c r="H111" s="158" t="s">
        <v>1506</v>
      </c>
      <c r="I111" s="91" t="s">
        <v>1539</v>
      </c>
      <c r="J111" s="79" t="s">
        <v>1540</v>
      </c>
      <c r="K111" s="79" t="str">
        <f t="shared" si="6"/>
        <v>LLC_BI__Address__c.LLC_BI__State__c</v>
      </c>
      <c r="L111" s="81" t="s">
        <v>1541</v>
      </c>
      <c r="M111" s="81" t="s">
        <v>1387</v>
      </c>
      <c r="N111" s="81">
        <v>255</v>
      </c>
      <c r="O111" s="81"/>
      <c r="P111" s="81"/>
      <c r="Q111" s="81"/>
      <c r="R111" s="81"/>
      <c r="S111" s="81"/>
      <c r="T111" s="79"/>
      <c r="U111" s="79"/>
      <c r="V111" s="78"/>
      <c r="W111" s="78" t="s">
        <v>1512</v>
      </c>
      <c r="X111" s="88" t="s">
        <v>94</v>
      </c>
      <c r="Y111" s="81"/>
      <c r="Z111" s="88" t="s">
        <v>93</v>
      </c>
      <c r="AA111" s="78"/>
      <c r="AB111" s="79"/>
      <c r="AC111" s="88" t="s">
        <v>93</v>
      </c>
      <c r="AD111" s="79"/>
      <c r="AE111" s="79"/>
      <c r="AF111" s="79"/>
      <c r="AG111" s="79"/>
      <c r="AH111" s="79"/>
      <c r="AI111" s="79"/>
      <c r="AJ111" s="79"/>
      <c r="AK111" s="79"/>
      <c r="AL111" s="79"/>
    </row>
    <row r="112" spans="1:38" ht="15" customHeight="1" x14ac:dyDescent="0.35">
      <c r="A112" s="75" t="str">
        <f t="shared" si="7"/>
        <v>LLC_BI__Address__cLLC_BI__Street__c</v>
      </c>
      <c r="B112" s="101">
        <f t="shared" si="8"/>
        <v>255</v>
      </c>
      <c r="C112" s="88">
        <v>18</v>
      </c>
      <c r="D112" s="163"/>
      <c r="E112" s="90" t="s">
        <v>1374</v>
      </c>
      <c r="F112" s="156" t="s">
        <v>1385</v>
      </c>
      <c r="G112" s="78" t="s">
        <v>733</v>
      </c>
      <c r="H112" s="158" t="s">
        <v>1506</v>
      </c>
      <c r="I112" s="91" t="s">
        <v>1542</v>
      </c>
      <c r="J112" s="79" t="s">
        <v>1543</v>
      </c>
      <c r="K112" s="79" t="str">
        <f t="shared" si="6"/>
        <v>LLC_BI__Address__c.LLC_BI__Street__c</v>
      </c>
      <c r="L112" s="81" t="s">
        <v>1544</v>
      </c>
      <c r="M112" s="81" t="s">
        <v>1387</v>
      </c>
      <c r="N112" s="81">
        <v>255</v>
      </c>
      <c r="O112" s="81"/>
      <c r="P112" s="81"/>
      <c r="Q112" s="81"/>
      <c r="R112" s="81"/>
      <c r="S112" s="81"/>
      <c r="T112" s="79"/>
      <c r="U112" s="79"/>
      <c r="V112" s="78"/>
      <c r="W112" s="78" t="s">
        <v>1512</v>
      </c>
      <c r="X112" s="88" t="s">
        <v>94</v>
      </c>
      <c r="Y112" s="81"/>
      <c r="Z112" s="88" t="s">
        <v>93</v>
      </c>
      <c r="AA112" s="78"/>
      <c r="AB112" s="79"/>
      <c r="AC112" s="88" t="s">
        <v>93</v>
      </c>
      <c r="AD112" s="79"/>
      <c r="AE112" s="79"/>
      <c r="AF112" s="79"/>
      <c r="AG112" s="79"/>
      <c r="AH112" s="79"/>
      <c r="AI112" s="79"/>
      <c r="AJ112" s="79"/>
      <c r="AK112" s="79"/>
      <c r="AL112" s="79"/>
    </row>
    <row r="113" spans="1:38" x14ac:dyDescent="0.35">
      <c r="A113" s="75" t="str">
        <f t="shared" si="7"/>
        <v>LLC_BI__Address__cCCS_Street_Name__c</v>
      </c>
      <c r="B113" s="101">
        <f t="shared" si="8"/>
        <v>255</v>
      </c>
      <c r="C113" s="92">
        <v>19</v>
      </c>
      <c r="D113" s="164"/>
      <c r="E113" s="165" t="s">
        <v>1374</v>
      </c>
      <c r="F113" s="166" t="s">
        <v>1385</v>
      </c>
      <c r="G113" s="99" t="s">
        <v>733</v>
      </c>
      <c r="H113" s="167" t="s">
        <v>1506</v>
      </c>
      <c r="I113" s="96" t="s">
        <v>1545</v>
      </c>
      <c r="J113" s="97" t="s">
        <v>1546</v>
      </c>
      <c r="K113" s="97" t="str">
        <f t="shared" si="6"/>
        <v>LLC_BI__Address__c.CCS_Street_Name__c</v>
      </c>
      <c r="L113" s="168" t="s">
        <v>1547</v>
      </c>
      <c r="M113" s="168" t="s">
        <v>1387</v>
      </c>
      <c r="N113" s="168">
        <v>255</v>
      </c>
      <c r="O113" s="168"/>
      <c r="P113" s="168"/>
      <c r="Q113" s="168"/>
      <c r="R113" s="168"/>
      <c r="S113" s="168"/>
      <c r="T113" s="97"/>
      <c r="U113" s="97"/>
      <c r="V113" s="99"/>
      <c r="W113" s="99" t="s">
        <v>1512</v>
      </c>
      <c r="X113" s="88" t="s">
        <v>94</v>
      </c>
      <c r="Y113" s="168"/>
      <c r="Z113" s="88" t="s">
        <v>93</v>
      </c>
      <c r="AA113" s="99"/>
      <c r="AB113" s="97"/>
      <c r="AC113" s="88" t="s">
        <v>93</v>
      </c>
      <c r="AD113" s="97"/>
      <c r="AE113" s="97"/>
      <c r="AF113" s="97"/>
      <c r="AG113" s="97"/>
      <c r="AH113" s="97"/>
      <c r="AI113" s="97"/>
      <c r="AJ113" s="97"/>
      <c r="AK113" s="97"/>
      <c r="AL113" s="79"/>
    </row>
    <row r="114" spans="1:38" ht="14.25" customHeight="1" x14ac:dyDescent="0.35">
      <c r="A114" s="75" t="str">
        <f t="shared" si="7"/>
        <v>LLC_BI__Address__cLLC_BI__Type__c</v>
      </c>
      <c r="B114" s="101" t="str">
        <f t="shared" si="8"/>
        <v>See picklist options for lengths</v>
      </c>
      <c r="C114" s="88">
        <v>20</v>
      </c>
      <c r="D114" s="169"/>
      <c r="E114" s="90" t="s">
        <v>1374</v>
      </c>
      <c r="F114" s="84" t="s">
        <v>1385</v>
      </c>
      <c r="G114" s="79" t="s">
        <v>733</v>
      </c>
      <c r="H114" s="158" t="s">
        <v>1506</v>
      </c>
      <c r="I114" s="91" t="s">
        <v>143</v>
      </c>
      <c r="J114" s="79" t="s">
        <v>1251</v>
      </c>
      <c r="K114" s="79" t="str">
        <f t="shared" si="6"/>
        <v>LLC_BI__Address__c.LLC_BI__Type__c</v>
      </c>
      <c r="L114" s="79" t="s">
        <v>1548</v>
      </c>
      <c r="M114" s="79" t="s">
        <v>1389</v>
      </c>
      <c r="N114" s="79" t="s">
        <v>1390</v>
      </c>
      <c r="O114" s="79"/>
      <c r="P114" s="79"/>
      <c r="Q114" s="79"/>
      <c r="R114" s="79"/>
      <c r="S114" s="79"/>
      <c r="T114" s="79"/>
      <c r="U114" s="79"/>
      <c r="V114" s="79"/>
      <c r="W114" s="79" t="s">
        <v>1512</v>
      </c>
      <c r="X114" s="88" t="s">
        <v>94</v>
      </c>
      <c r="Y114" s="81"/>
      <c r="Z114" s="88" t="s">
        <v>93</v>
      </c>
      <c r="AA114" s="78"/>
      <c r="AB114" s="79"/>
      <c r="AC114" s="88" t="s">
        <v>93</v>
      </c>
      <c r="AD114" s="79"/>
      <c r="AE114" s="79"/>
      <c r="AF114" s="79"/>
      <c r="AG114" s="79"/>
      <c r="AH114" s="79"/>
      <c r="AI114" s="79"/>
      <c r="AJ114" s="79"/>
      <c r="AK114" s="79"/>
      <c r="AL114" s="79"/>
    </row>
    <row r="115" spans="1:38" ht="15" customHeight="1" x14ac:dyDescent="0.35">
      <c r="A115" s="75" t="str">
        <f t="shared" si="7"/>
        <v>LLC_BI__Address__cName</v>
      </c>
      <c r="B115" s="101">
        <f t="shared" si="8"/>
        <v>80</v>
      </c>
      <c r="C115" s="92">
        <v>21</v>
      </c>
      <c r="D115" s="170"/>
      <c r="E115" s="171" t="s">
        <v>1374</v>
      </c>
      <c r="F115" s="172" t="s">
        <v>1385</v>
      </c>
      <c r="G115" s="160" t="s">
        <v>733</v>
      </c>
      <c r="H115" s="173" t="s">
        <v>1506</v>
      </c>
      <c r="I115" s="174" t="s">
        <v>1549</v>
      </c>
      <c r="J115" s="160" t="s">
        <v>29</v>
      </c>
      <c r="K115" s="160" t="str">
        <f t="shared" si="6"/>
        <v>LLC_BI__Address__c.Name</v>
      </c>
      <c r="L115" s="160" t="s">
        <v>1549</v>
      </c>
      <c r="M115" s="160" t="s">
        <v>1387</v>
      </c>
      <c r="N115" s="160">
        <v>80</v>
      </c>
      <c r="O115" s="160"/>
      <c r="P115" s="160"/>
      <c r="Q115" s="160"/>
      <c r="R115" s="160"/>
      <c r="S115" s="160"/>
      <c r="T115" s="160"/>
      <c r="U115" s="160"/>
      <c r="V115" s="160"/>
      <c r="W115" s="160" t="s">
        <v>1512</v>
      </c>
      <c r="X115" s="88" t="s">
        <v>94</v>
      </c>
      <c r="Y115" s="82"/>
      <c r="Z115" s="88" t="s">
        <v>94</v>
      </c>
      <c r="AA115" s="157"/>
      <c r="AB115" s="160"/>
      <c r="AC115" s="88" t="s">
        <v>93</v>
      </c>
      <c r="AD115" s="160"/>
      <c r="AE115" s="160"/>
      <c r="AF115" s="160"/>
      <c r="AG115" s="160"/>
      <c r="AH115" s="160"/>
      <c r="AI115" s="160"/>
      <c r="AJ115" s="160"/>
      <c r="AK115" s="160"/>
      <c r="AL115" s="79"/>
    </row>
    <row r="116" spans="1:38" ht="49.5" customHeight="1" x14ac:dyDescent="0.35">
      <c r="A116" s="75" t="str">
        <f t="shared" si="7"/>
        <v>UserId</v>
      </c>
      <c r="B116" s="101">
        <f t="shared" si="8"/>
        <v>18</v>
      </c>
      <c r="C116" s="88">
        <v>1</v>
      </c>
      <c r="D116" s="78" t="s">
        <v>1373</v>
      </c>
      <c r="E116" s="176" t="s">
        <v>1385</v>
      </c>
      <c r="F116" s="176" t="s">
        <v>1385</v>
      </c>
      <c r="G116" s="157" t="s">
        <v>1550</v>
      </c>
      <c r="H116" s="79" t="s">
        <v>1550</v>
      </c>
      <c r="I116" s="91" t="s">
        <v>236</v>
      </c>
      <c r="J116" s="79" t="s">
        <v>236</v>
      </c>
      <c r="K116" s="79" t="str">
        <f>_xlfn.CONCAT(H116,".",J116)</f>
        <v>User.Id</v>
      </c>
      <c r="L116" s="79" t="s">
        <v>236</v>
      </c>
      <c r="M116" s="81" t="s">
        <v>236</v>
      </c>
      <c r="N116" s="81">
        <v>18</v>
      </c>
      <c r="O116" s="81"/>
      <c r="P116" s="81"/>
      <c r="Q116" s="81"/>
      <c r="R116" s="81"/>
      <c r="S116" s="81"/>
      <c r="T116" s="79" t="s">
        <v>1375</v>
      </c>
      <c r="U116" s="79" t="s">
        <v>1375</v>
      </c>
      <c r="V116" s="79" t="s">
        <v>1507</v>
      </c>
      <c r="W116" s="78" t="s">
        <v>1375</v>
      </c>
      <c r="X116" s="88" t="s">
        <v>94</v>
      </c>
      <c r="Y116" s="78"/>
      <c r="Z116" s="88" t="s">
        <v>93</v>
      </c>
      <c r="AA116" s="79"/>
      <c r="AB116" s="79"/>
      <c r="AC116" s="88" t="s">
        <v>93</v>
      </c>
      <c r="AD116" s="79"/>
      <c r="AE116" s="79"/>
      <c r="AF116" s="79"/>
      <c r="AG116" s="79"/>
      <c r="AH116" s="79"/>
      <c r="AI116" s="79"/>
      <c r="AJ116" s="79"/>
      <c r="AK116" s="79"/>
      <c r="AL116" s="97"/>
    </row>
    <row r="117" spans="1:38" ht="15" customHeight="1" x14ac:dyDescent="0.35">
      <c r="A117" s="75" t="str">
        <f t="shared" si="7"/>
        <v>UserCreatedDate</v>
      </c>
      <c r="B117" s="101" t="str">
        <f t="shared" si="8"/>
        <v/>
      </c>
      <c r="C117" s="88">
        <v>2</v>
      </c>
      <c r="D117" s="78" t="s">
        <v>1373</v>
      </c>
      <c r="E117" s="176" t="s">
        <v>1385</v>
      </c>
      <c r="F117" s="176" t="s">
        <v>1385</v>
      </c>
      <c r="G117" s="78" t="s">
        <v>1550</v>
      </c>
      <c r="H117" s="79" t="s">
        <v>1550</v>
      </c>
      <c r="I117" s="91" t="s">
        <v>371</v>
      </c>
      <c r="J117" s="81" t="s">
        <v>370</v>
      </c>
      <c r="K117" s="79" t="str">
        <f>_xlfn.CONCAT(H117,".",J117)</f>
        <v>User.CreatedDate</v>
      </c>
      <c r="L117" s="78" t="s">
        <v>1376</v>
      </c>
      <c r="M117" s="79" t="s">
        <v>1377</v>
      </c>
      <c r="N117" s="81"/>
      <c r="O117" s="81"/>
      <c r="P117" s="81"/>
      <c r="Q117" s="81"/>
      <c r="R117" s="81"/>
      <c r="S117" s="81"/>
      <c r="T117" s="79"/>
      <c r="U117" s="78"/>
      <c r="V117" s="78"/>
      <c r="W117" s="78" t="s">
        <v>1375</v>
      </c>
      <c r="X117" s="88" t="s">
        <v>94</v>
      </c>
      <c r="Y117" s="78"/>
      <c r="Z117" s="88" t="s">
        <v>93</v>
      </c>
      <c r="AA117" s="79"/>
      <c r="AB117" s="79"/>
      <c r="AC117" s="88" t="s">
        <v>93</v>
      </c>
      <c r="AD117" s="79"/>
      <c r="AE117" s="79"/>
      <c r="AF117" s="79"/>
      <c r="AG117" s="79"/>
      <c r="AH117" s="79"/>
      <c r="AI117" s="79"/>
      <c r="AJ117" s="79"/>
      <c r="AK117" s="79"/>
      <c r="AL117" s="79"/>
    </row>
    <row r="118" spans="1:38" ht="15" customHeight="1" x14ac:dyDescent="0.35">
      <c r="A118" s="75" t="str">
        <f t="shared" si="7"/>
        <v>UserCreatedById</v>
      </c>
      <c r="B118" s="101">
        <f t="shared" ref="B118:B145" si="9">IF(N118&lt;&gt;"",  IF(O118&lt;&gt;"", N118&amp;", "&amp;O118,N118),"")</f>
        <v>18</v>
      </c>
      <c r="C118" s="88">
        <v>3</v>
      </c>
      <c r="D118" s="78" t="s">
        <v>1373</v>
      </c>
      <c r="E118" s="176" t="s">
        <v>1385</v>
      </c>
      <c r="F118" s="176" t="s">
        <v>1385</v>
      </c>
      <c r="G118" s="78" t="s">
        <v>1550</v>
      </c>
      <c r="H118" s="79" t="s">
        <v>1550</v>
      </c>
      <c r="I118" s="91" t="s">
        <v>1378</v>
      </c>
      <c r="J118" s="81" t="s">
        <v>374</v>
      </c>
      <c r="K118" s="79" t="str">
        <f>_xlfn.CONCAT(H118,".",J118)</f>
        <v>User.CreatedById</v>
      </c>
      <c r="L118" s="78" t="s">
        <v>1379</v>
      </c>
      <c r="M118" s="79" t="s">
        <v>1380</v>
      </c>
      <c r="N118" s="81">
        <v>18</v>
      </c>
      <c r="O118" s="81"/>
      <c r="P118" s="81"/>
      <c r="Q118" s="81"/>
      <c r="R118" s="81"/>
      <c r="S118" s="81"/>
      <c r="T118" s="79"/>
      <c r="U118" s="78"/>
      <c r="V118" s="78"/>
      <c r="W118" s="78" t="s">
        <v>1375</v>
      </c>
      <c r="X118" s="88" t="s">
        <v>94</v>
      </c>
      <c r="Y118" s="78"/>
      <c r="Z118" s="88" t="s">
        <v>93</v>
      </c>
      <c r="AA118" s="79"/>
      <c r="AB118" s="79"/>
      <c r="AC118" s="88" t="s">
        <v>93</v>
      </c>
      <c r="AD118" s="79"/>
      <c r="AE118" s="79"/>
      <c r="AF118" s="79"/>
      <c r="AG118" s="79"/>
      <c r="AH118" s="79"/>
      <c r="AI118" s="79"/>
      <c r="AJ118" s="79"/>
      <c r="AK118" s="79"/>
      <c r="AL118" s="79"/>
    </row>
    <row r="119" spans="1:38" x14ac:dyDescent="0.35">
      <c r="A119" s="75" t="str">
        <f t="shared" si="7"/>
        <v>UserLastModifiedDate</v>
      </c>
      <c r="B119" s="101" t="str">
        <f t="shared" si="9"/>
        <v/>
      </c>
      <c r="C119" s="88">
        <v>4</v>
      </c>
      <c r="D119" s="78" t="s">
        <v>1373</v>
      </c>
      <c r="E119" s="176" t="s">
        <v>1385</v>
      </c>
      <c r="F119" s="176" t="s">
        <v>1385</v>
      </c>
      <c r="G119" s="78" t="s">
        <v>1550</v>
      </c>
      <c r="H119" s="79" t="s">
        <v>1550</v>
      </c>
      <c r="I119" s="91" t="s">
        <v>378</v>
      </c>
      <c r="J119" s="81" t="s">
        <v>377</v>
      </c>
      <c r="K119" s="79" t="str">
        <f>_xlfn.CONCAT(H119,".",J119)</f>
        <v>User.LastModifiedDate</v>
      </c>
      <c r="L119" s="78" t="s">
        <v>1381</v>
      </c>
      <c r="M119" s="160" t="s">
        <v>1377</v>
      </c>
      <c r="N119" s="81"/>
      <c r="O119" s="81"/>
      <c r="P119" s="81"/>
      <c r="Q119" s="81"/>
      <c r="R119" s="81"/>
      <c r="S119" s="81"/>
      <c r="T119" s="79"/>
      <c r="U119" s="78"/>
      <c r="V119" s="78"/>
      <c r="W119" s="78" t="s">
        <v>1375</v>
      </c>
      <c r="X119" s="88" t="s">
        <v>94</v>
      </c>
      <c r="Y119" s="78"/>
      <c r="Z119" s="88" t="s">
        <v>93</v>
      </c>
      <c r="AA119" s="79"/>
      <c r="AB119" s="79"/>
      <c r="AC119" s="88" t="s">
        <v>93</v>
      </c>
      <c r="AD119" s="79"/>
      <c r="AE119" s="79"/>
      <c r="AF119" s="79"/>
      <c r="AG119" s="79"/>
      <c r="AH119" s="79"/>
      <c r="AI119" s="79"/>
      <c r="AJ119" s="79"/>
      <c r="AK119" s="79"/>
      <c r="AL119" s="79"/>
    </row>
    <row r="120" spans="1:38" x14ac:dyDescent="0.35">
      <c r="A120" s="75" t="str">
        <f t="shared" si="7"/>
        <v>UserLastModifiedById</v>
      </c>
      <c r="B120" s="101">
        <f t="shared" si="9"/>
        <v>18</v>
      </c>
      <c r="C120" s="88">
        <v>5</v>
      </c>
      <c r="D120" s="78" t="s">
        <v>1373</v>
      </c>
      <c r="E120" s="176" t="s">
        <v>1385</v>
      </c>
      <c r="F120" s="176" t="s">
        <v>1385</v>
      </c>
      <c r="G120" s="78" t="s">
        <v>1550</v>
      </c>
      <c r="H120" s="79" t="s">
        <v>1550</v>
      </c>
      <c r="I120" s="91" t="s">
        <v>1382</v>
      </c>
      <c r="J120" s="81" t="s">
        <v>380</v>
      </c>
      <c r="K120" s="79" t="str">
        <f>_xlfn.CONCAT(H120,".",J120)</f>
        <v>User.LastModifiedById</v>
      </c>
      <c r="L120" s="78" t="s">
        <v>1383</v>
      </c>
      <c r="M120" s="79" t="s">
        <v>1380</v>
      </c>
      <c r="N120" s="81">
        <v>18</v>
      </c>
      <c r="O120" s="81"/>
      <c r="P120" s="81"/>
      <c r="Q120" s="81"/>
      <c r="R120" s="81"/>
      <c r="S120" s="81"/>
      <c r="T120" s="79"/>
      <c r="U120" s="78"/>
      <c r="V120" s="78"/>
      <c r="W120" s="78" t="s">
        <v>1375</v>
      </c>
      <c r="X120" s="88" t="s">
        <v>94</v>
      </c>
      <c r="Y120" s="78"/>
      <c r="Z120" s="88" t="s">
        <v>93</v>
      </c>
      <c r="AA120" s="79"/>
      <c r="AB120" s="79"/>
      <c r="AC120" s="88" t="s">
        <v>93</v>
      </c>
      <c r="AD120" s="79"/>
      <c r="AE120" s="79"/>
      <c r="AF120" s="79"/>
      <c r="AG120" s="79"/>
      <c r="AH120" s="79"/>
      <c r="AI120" s="79"/>
      <c r="AJ120" s="79"/>
      <c r="AK120" s="79"/>
    </row>
    <row r="121" spans="1:38" x14ac:dyDescent="0.35">
      <c r="A121" s="75" t="str">
        <f t="shared" si="7"/>
        <v>UserCCS_Bypass_CCS_Validation_Rules__c</v>
      </c>
      <c r="B121" s="101" t="str">
        <f t="shared" si="9"/>
        <v>Boolean (True/False)</v>
      </c>
      <c r="C121" s="88">
        <v>6</v>
      </c>
      <c r="D121" s="177"/>
      <c r="E121" s="176" t="s">
        <v>1385</v>
      </c>
      <c r="F121" s="176" t="s">
        <v>1385</v>
      </c>
      <c r="G121" s="78" t="s">
        <v>1550</v>
      </c>
      <c r="H121" s="79" t="s">
        <v>1550</v>
      </c>
      <c r="I121" s="91" t="s">
        <v>1551</v>
      </c>
      <c r="J121" s="81" t="s">
        <v>1552</v>
      </c>
      <c r="K121" s="79" t="str">
        <f t="shared" ref="K121:K135" si="10">_xlfn.CONCAT(H121,".",J121)</f>
        <v>User.CCS_Bypass_CCS_Validation_Rules__c</v>
      </c>
      <c r="L121" s="81" t="s">
        <v>1553</v>
      </c>
      <c r="M121" s="79" t="s">
        <v>1397</v>
      </c>
      <c r="N121" s="79" t="s">
        <v>1527</v>
      </c>
      <c r="O121" s="79"/>
      <c r="P121" s="79"/>
      <c r="Q121" s="79"/>
      <c r="R121" s="79"/>
      <c r="S121" s="79"/>
      <c r="T121" s="79"/>
      <c r="U121" s="78"/>
      <c r="V121" s="78"/>
      <c r="W121" s="78" t="s">
        <v>1512</v>
      </c>
      <c r="X121" s="88" t="s">
        <v>94</v>
      </c>
      <c r="Y121" s="79"/>
      <c r="Z121" s="88" t="s">
        <v>93</v>
      </c>
      <c r="AA121" s="79"/>
      <c r="AB121" s="79"/>
      <c r="AC121" s="88" t="s">
        <v>93</v>
      </c>
      <c r="AD121" s="79"/>
      <c r="AE121" s="79"/>
      <c r="AF121" s="79"/>
      <c r="AG121" s="79"/>
      <c r="AH121" s="79"/>
      <c r="AI121" s="79"/>
      <c r="AJ121" s="79"/>
      <c r="AK121" s="79"/>
    </row>
    <row r="122" spans="1:38" x14ac:dyDescent="0.35">
      <c r="A122" s="75" t="str">
        <f t="shared" si="7"/>
        <v>UserCCS_Migration_Id__c</v>
      </c>
      <c r="B122" s="101">
        <f t="shared" si="9"/>
        <v>25</v>
      </c>
      <c r="C122" s="88">
        <v>7</v>
      </c>
      <c r="D122" s="177"/>
      <c r="E122" s="176" t="s">
        <v>1385</v>
      </c>
      <c r="F122" s="176" t="s">
        <v>1385</v>
      </c>
      <c r="G122" s="78" t="s">
        <v>1550</v>
      </c>
      <c r="H122" s="79" t="s">
        <v>1550</v>
      </c>
      <c r="I122" s="178" t="s">
        <v>1554</v>
      </c>
      <c r="J122" s="179" t="s">
        <v>1555</v>
      </c>
      <c r="K122" s="79" t="str">
        <f t="shared" si="10"/>
        <v>User.CCS_Migration_Id__c</v>
      </c>
      <c r="L122" s="81" t="s">
        <v>1556</v>
      </c>
      <c r="M122" s="79" t="s">
        <v>1529</v>
      </c>
      <c r="N122" s="79">
        <v>25</v>
      </c>
      <c r="O122" s="79"/>
      <c r="P122" s="79"/>
      <c r="Q122" s="79"/>
      <c r="R122" s="79"/>
      <c r="S122" s="79"/>
      <c r="T122" s="79"/>
      <c r="U122" s="78"/>
      <c r="V122" s="78"/>
      <c r="W122" s="78" t="s">
        <v>1512</v>
      </c>
      <c r="X122" s="88" t="s">
        <v>94</v>
      </c>
      <c r="Y122" s="79"/>
      <c r="Z122" s="88" t="s">
        <v>93</v>
      </c>
      <c r="AA122" s="79"/>
      <c r="AB122" s="79"/>
      <c r="AC122" s="88" t="s">
        <v>93</v>
      </c>
      <c r="AD122" s="79"/>
      <c r="AE122" s="79"/>
      <c r="AF122" s="79"/>
      <c r="AG122" s="79"/>
      <c r="AH122" s="79"/>
      <c r="AI122" s="79"/>
      <c r="AJ122" s="79"/>
      <c r="AK122" s="79"/>
    </row>
    <row r="123" spans="1:38" x14ac:dyDescent="0.35">
      <c r="A123" s="75" t="str">
        <f t="shared" si="7"/>
        <v>UserCCS_OUCode__c</v>
      </c>
      <c r="B123" s="101">
        <f t="shared" si="9"/>
        <v>3</v>
      </c>
      <c r="C123" s="88">
        <v>8</v>
      </c>
      <c r="D123" s="177"/>
      <c r="E123" s="176" t="s">
        <v>1385</v>
      </c>
      <c r="F123" s="176" t="s">
        <v>1385</v>
      </c>
      <c r="G123" s="78" t="s">
        <v>1550</v>
      </c>
      <c r="H123" s="79" t="s">
        <v>1550</v>
      </c>
      <c r="I123" s="178" t="s">
        <v>1013</v>
      </c>
      <c r="J123" s="179" t="s">
        <v>1012</v>
      </c>
      <c r="K123" s="79" t="str">
        <f t="shared" si="10"/>
        <v>User.CCS_OUCode__c</v>
      </c>
      <c r="L123" s="81" t="s">
        <v>1013</v>
      </c>
      <c r="M123" s="79" t="s">
        <v>1387</v>
      </c>
      <c r="N123" s="79">
        <v>3</v>
      </c>
      <c r="O123" s="79"/>
      <c r="P123" s="79"/>
      <c r="Q123" s="79"/>
      <c r="R123" s="79"/>
      <c r="S123" s="79"/>
      <c r="T123" s="79"/>
      <c r="U123" s="78"/>
      <c r="V123" s="78"/>
      <c r="W123" s="78" t="s">
        <v>1512</v>
      </c>
      <c r="X123" s="88" t="s">
        <v>94</v>
      </c>
      <c r="Y123" s="79"/>
      <c r="Z123" s="88" t="s">
        <v>93</v>
      </c>
      <c r="AA123" s="79"/>
      <c r="AB123" s="79"/>
      <c r="AC123" s="88" t="s">
        <v>93</v>
      </c>
      <c r="AD123" s="79"/>
      <c r="AE123" s="79"/>
      <c r="AF123" s="79"/>
      <c r="AG123" s="79"/>
      <c r="AH123" s="79"/>
      <c r="AI123" s="79"/>
      <c r="AJ123" s="79"/>
      <c r="AK123" s="79"/>
    </row>
    <row r="124" spans="1:38" x14ac:dyDescent="0.35">
      <c r="A124" s="75" t="str">
        <f t="shared" si="7"/>
        <v>UserFirstName</v>
      </c>
      <c r="B124" s="101">
        <f t="shared" si="9"/>
        <v>40</v>
      </c>
      <c r="C124" s="88">
        <v>9</v>
      </c>
      <c r="D124" s="177"/>
      <c r="E124" s="176" t="s">
        <v>1385</v>
      </c>
      <c r="F124" s="176" t="s">
        <v>1385</v>
      </c>
      <c r="G124" s="78" t="s">
        <v>1550</v>
      </c>
      <c r="H124" s="79" t="s">
        <v>1550</v>
      </c>
      <c r="I124" s="180" t="s">
        <v>995</v>
      </c>
      <c r="J124" s="179" t="s">
        <v>1557</v>
      </c>
      <c r="K124" s="79" t="str">
        <f t="shared" si="10"/>
        <v>User.FirstName</v>
      </c>
      <c r="L124" s="81" t="s">
        <v>1558</v>
      </c>
      <c r="M124" s="79" t="s">
        <v>1387</v>
      </c>
      <c r="N124" s="79">
        <v>40</v>
      </c>
      <c r="O124" s="79"/>
      <c r="P124" s="79"/>
      <c r="Q124" s="79"/>
      <c r="R124" s="79"/>
      <c r="S124" s="79"/>
      <c r="T124" s="79"/>
      <c r="U124" s="78"/>
      <c r="V124" s="78"/>
      <c r="W124" s="78" t="s">
        <v>1512</v>
      </c>
      <c r="X124" s="88" t="s">
        <v>94</v>
      </c>
      <c r="Y124" s="79"/>
      <c r="Z124" s="88" t="s">
        <v>93</v>
      </c>
      <c r="AA124" s="79"/>
      <c r="AB124" s="79"/>
      <c r="AC124" s="88" t="s">
        <v>93</v>
      </c>
      <c r="AD124" s="79"/>
      <c r="AE124" s="79"/>
      <c r="AF124" s="79"/>
      <c r="AG124" s="79"/>
      <c r="AH124" s="79"/>
      <c r="AI124" s="79"/>
      <c r="AJ124" s="79"/>
      <c r="AK124" s="79"/>
    </row>
    <row r="125" spans="1:38" x14ac:dyDescent="0.35">
      <c r="A125" s="75" t="str">
        <f t="shared" si="7"/>
        <v>UserLastName</v>
      </c>
      <c r="B125" s="101">
        <f t="shared" si="9"/>
        <v>80</v>
      </c>
      <c r="C125" s="88">
        <v>10</v>
      </c>
      <c r="D125" s="177"/>
      <c r="E125" s="176" t="s">
        <v>1385</v>
      </c>
      <c r="F125" s="176" t="s">
        <v>1385</v>
      </c>
      <c r="G125" s="78" t="s">
        <v>1550</v>
      </c>
      <c r="H125" s="79" t="s">
        <v>1550</v>
      </c>
      <c r="I125" s="178" t="s">
        <v>1007</v>
      </c>
      <c r="J125" s="179" t="s">
        <v>1559</v>
      </c>
      <c r="K125" s="79" t="str">
        <f t="shared" si="10"/>
        <v>User.LastName</v>
      </c>
      <c r="L125" s="81" t="s">
        <v>1560</v>
      </c>
      <c r="M125" s="79" t="s">
        <v>1387</v>
      </c>
      <c r="N125" s="79">
        <v>80</v>
      </c>
      <c r="O125" s="79"/>
      <c r="P125" s="79"/>
      <c r="Q125" s="79"/>
      <c r="R125" s="79"/>
      <c r="S125" s="79"/>
      <c r="T125" s="79"/>
      <c r="U125" s="78"/>
      <c r="V125" s="78"/>
      <c r="W125" s="78" t="s">
        <v>1512</v>
      </c>
      <c r="X125" s="88" t="s">
        <v>94</v>
      </c>
      <c r="Y125" s="79"/>
      <c r="Z125" s="88" t="s">
        <v>93</v>
      </c>
      <c r="AA125" s="79"/>
      <c r="AB125" s="79"/>
      <c r="AC125" s="88" t="s">
        <v>93</v>
      </c>
      <c r="AD125" s="79"/>
      <c r="AE125" s="79"/>
      <c r="AF125" s="79"/>
      <c r="AG125" s="79"/>
      <c r="AH125" s="79"/>
      <c r="AI125" s="79"/>
      <c r="AJ125" s="79"/>
      <c r="AK125" s="79"/>
    </row>
    <row r="126" spans="1:38" x14ac:dyDescent="0.35">
      <c r="A126" s="75" t="str">
        <f t="shared" si="7"/>
        <v>UserAlias</v>
      </c>
      <c r="B126" s="101">
        <f t="shared" si="9"/>
        <v>8</v>
      </c>
      <c r="C126" s="88">
        <v>11</v>
      </c>
      <c r="D126" s="177"/>
      <c r="E126" s="176" t="s">
        <v>1385</v>
      </c>
      <c r="F126" s="176" t="s">
        <v>1385</v>
      </c>
      <c r="G126" s="78" t="s">
        <v>1550</v>
      </c>
      <c r="H126" s="79" t="s">
        <v>1550</v>
      </c>
      <c r="I126" s="180" t="s">
        <v>1561</v>
      </c>
      <c r="J126" s="181" t="s">
        <v>1561</v>
      </c>
      <c r="K126" s="79" t="str">
        <f t="shared" si="10"/>
        <v>User.Alias</v>
      </c>
      <c r="L126" s="81" t="s">
        <v>1562</v>
      </c>
      <c r="M126" s="79" t="s">
        <v>1387</v>
      </c>
      <c r="N126" s="182">
        <v>8</v>
      </c>
      <c r="O126" s="183"/>
      <c r="P126" s="183"/>
      <c r="Q126" s="183"/>
      <c r="R126" s="183"/>
      <c r="S126" s="183"/>
      <c r="T126" s="79"/>
      <c r="U126" s="184"/>
      <c r="V126" s="184"/>
      <c r="W126" s="78" t="s">
        <v>1512</v>
      </c>
      <c r="X126" s="88" t="s">
        <v>94</v>
      </c>
      <c r="Y126" s="79"/>
      <c r="Z126" s="88" t="s">
        <v>93</v>
      </c>
      <c r="AA126" s="79"/>
      <c r="AB126" s="79"/>
      <c r="AC126" s="88" t="s">
        <v>93</v>
      </c>
      <c r="AD126" s="79"/>
      <c r="AE126" s="79"/>
      <c r="AF126" s="79"/>
      <c r="AG126" s="79"/>
      <c r="AH126" s="79"/>
      <c r="AI126" s="79"/>
      <c r="AJ126" s="79"/>
      <c r="AK126" s="79"/>
    </row>
    <row r="127" spans="1:38" x14ac:dyDescent="0.35">
      <c r="A127" s="75" t="str">
        <f t="shared" si="7"/>
        <v>UserEmail</v>
      </c>
      <c r="B127" s="101">
        <f t="shared" si="9"/>
        <v>80</v>
      </c>
      <c r="C127" s="88">
        <v>12</v>
      </c>
      <c r="D127" s="177"/>
      <c r="E127" s="176" t="s">
        <v>1385</v>
      </c>
      <c r="F127" s="176" t="s">
        <v>1385</v>
      </c>
      <c r="G127" s="78" t="s">
        <v>1550</v>
      </c>
      <c r="H127" s="79" t="s">
        <v>1550</v>
      </c>
      <c r="I127" s="180" t="s">
        <v>992</v>
      </c>
      <c r="J127" s="181" t="s">
        <v>992</v>
      </c>
      <c r="K127" s="79" t="str">
        <f t="shared" si="10"/>
        <v>User.Email</v>
      </c>
      <c r="L127" s="81" t="s">
        <v>602</v>
      </c>
      <c r="M127" s="102" t="s">
        <v>992</v>
      </c>
      <c r="N127" s="102">
        <v>80</v>
      </c>
      <c r="O127" s="102"/>
      <c r="P127" s="102"/>
      <c r="Q127" s="102"/>
      <c r="R127" s="102"/>
      <c r="S127" s="102"/>
      <c r="T127" s="79"/>
      <c r="U127" s="185"/>
      <c r="V127" s="185"/>
      <c r="W127" s="78" t="s">
        <v>1512</v>
      </c>
      <c r="X127" s="88" t="s">
        <v>94</v>
      </c>
      <c r="Y127" s="79"/>
      <c r="Z127" s="88" t="s">
        <v>93</v>
      </c>
      <c r="AA127" s="79"/>
      <c r="AB127" s="79"/>
      <c r="AC127" s="88" t="s">
        <v>93</v>
      </c>
      <c r="AD127" s="79"/>
      <c r="AE127" s="79"/>
      <c r="AF127" s="79"/>
      <c r="AG127" s="79"/>
      <c r="AH127" s="79"/>
      <c r="AI127" s="79"/>
      <c r="AJ127" s="79"/>
      <c r="AK127" s="79"/>
    </row>
    <row r="128" spans="1:38" x14ac:dyDescent="0.35">
      <c r="A128" s="75" t="str">
        <f t="shared" si="7"/>
        <v>UserUsername</v>
      </c>
      <c r="B128" s="101">
        <f t="shared" si="9"/>
        <v>80</v>
      </c>
      <c r="C128" s="88">
        <v>13</v>
      </c>
      <c r="D128" s="177"/>
      <c r="E128" s="176" t="s">
        <v>1385</v>
      </c>
      <c r="F128" s="176" t="s">
        <v>1385</v>
      </c>
      <c r="G128" s="78" t="s">
        <v>1550</v>
      </c>
      <c r="H128" s="79" t="s">
        <v>1550</v>
      </c>
      <c r="I128" s="180" t="s">
        <v>1563</v>
      </c>
      <c r="J128" s="181" t="s">
        <v>1563</v>
      </c>
      <c r="K128" s="79" t="str">
        <f t="shared" si="10"/>
        <v>User.Username</v>
      </c>
      <c r="L128" s="81" t="s">
        <v>1564</v>
      </c>
      <c r="M128" s="102" t="s">
        <v>1387</v>
      </c>
      <c r="N128" s="102">
        <v>80</v>
      </c>
      <c r="O128" s="102"/>
      <c r="P128" s="102"/>
      <c r="Q128" s="102"/>
      <c r="R128" s="102"/>
      <c r="S128" s="102"/>
      <c r="T128" s="79"/>
      <c r="U128" s="185"/>
      <c r="V128" s="185"/>
      <c r="W128" s="78" t="s">
        <v>1512</v>
      </c>
      <c r="X128" s="88" t="s">
        <v>94</v>
      </c>
      <c r="Y128" s="79"/>
      <c r="Z128" s="88" t="s">
        <v>93</v>
      </c>
      <c r="AA128" s="79"/>
      <c r="AB128" s="79"/>
      <c r="AC128" s="88" t="s">
        <v>93</v>
      </c>
      <c r="AD128" s="79"/>
      <c r="AE128" s="79"/>
      <c r="AF128" s="79"/>
      <c r="AG128" s="79"/>
      <c r="AH128" s="79"/>
      <c r="AI128" s="79"/>
      <c r="AJ128" s="79"/>
      <c r="AK128" s="79"/>
    </row>
    <row r="129" spans="1:37" x14ac:dyDescent="0.35">
      <c r="A129" s="75" t="str">
        <f t="shared" si="7"/>
        <v>UserCommunityNickname</v>
      </c>
      <c r="B129" s="101">
        <f t="shared" si="9"/>
        <v>40</v>
      </c>
      <c r="C129" s="88">
        <v>14</v>
      </c>
      <c r="D129" s="177"/>
      <c r="E129" s="176" t="s">
        <v>1385</v>
      </c>
      <c r="F129" s="176" t="s">
        <v>1385</v>
      </c>
      <c r="G129" s="78" t="s">
        <v>1550</v>
      </c>
      <c r="H129" s="79" t="s">
        <v>1550</v>
      </c>
      <c r="I129" s="180" t="s">
        <v>1565</v>
      </c>
      <c r="J129" s="181" t="s">
        <v>1566</v>
      </c>
      <c r="K129" s="79" t="str">
        <f t="shared" si="10"/>
        <v>User.CommunityNickname</v>
      </c>
      <c r="L129" s="81" t="s">
        <v>1567</v>
      </c>
      <c r="M129" s="102" t="s">
        <v>1387</v>
      </c>
      <c r="N129" s="102">
        <v>40</v>
      </c>
      <c r="O129" s="102"/>
      <c r="P129" s="102"/>
      <c r="Q129" s="102"/>
      <c r="R129" s="102"/>
      <c r="S129" s="102"/>
      <c r="T129" s="79"/>
      <c r="U129" s="185"/>
      <c r="V129" s="185"/>
      <c r="W129" s="78" t="s">
        <v>1512</v>
      </c>
      <c r="X129" s="88" t="s">
        <v>94</v>
      </c>
      <c r="Y129" s="79"/>
      <c r="Z129" s="88" t="s">
        <v>93</v>
      </c>
      <c r="AA129" s="79"/>
      <c r="AB129" s="79"/>
      <c r="AC129" s="88" t="s">
        <v>93</v>
      </c>
      <c r="AD129" s="79"/>
      <c r="AE129" s="79"/>
      <c r="AF129" s="79"/>
      <c r="AG129" s="79"/>
      <c r="AH129" s="79"/>
      <c r="AI129" s="79"/>
      <c r="AJ129" s="79"/>
      <c r="AK129" s="79"/>
    </row>
    <row r="130" spans="1:37" x14ac:dyDescent="0.35">
      <c r="A130" s="75" t="str">
        <f t="shared" si="7"/>
        <v>UserUserRole</v>
      </c>
      <c r="B130" s="101">
        <f t="shared" si="9"/>
        <v>18</v>
      </c>
      <c r="C130" s="88">
        <v>15</v>
      </c>
      <c r="D130" s="177"/>
      <c r="E130" s="176" t="s">
        <v>1385</v>
      </c>
      <c r="F130" s="176" t="s">
        <v>1385</v>
      </c>
      <c r="G130" s="78" t="s">
        <v>1550</v>
      </c>
      <c r="H130" s="79" t="s">
        <v>1550</v>
      </c>
      <c r="I130" s="180" t="s">
        <v>30</v>
      </c>
      <c r="J130" s="181" t="s">
        <v>1568</v>
      </c>
      <c r="K130" s="79" t="str">
        <f t="shared" si="10"/>
        <v>User.UserRole</v>
      </c>
      <c r="L130" s="81" t="s">
        <v>1569</v>
      </c>
      <c r="M130" s="102" t="s">
        <v>1570</v>
      </c>
      <c r="N130" s="102">
        <v>18</v>
      </c>
      <c r="O130" s="102"/>
      <c r="P130" s="102"/>
      <c r="Q130" s="102"/>
      <c r="R130" s="102"/>
      <c r="S130" s="102"/>
      <c r="T130" s="79"/>
      <c r="U130" s="185"/>
      <c r="V130" s="185"/>
      <c r="W130" s="78" t="s">
        <v>1512</v>
      </c>
      <c r="X130" s="88" t="s">
        <v>94</v>
      </c>
      <c r="Y130" s="79"/>
      <c r="Z130" s="88" t="s">
        <v>93</v>
      </c>
      <c r="AA130" s="79"/>
      <c r="AB130" s="79"/>
      <c r="AC130" s="88" t="s">
        <v>93</v>
      </c>
      <c r="AD130" s="79"/>
      <c r="AE130" s="79"/>
      <c r="AF130" s="79"/>
      <c r="AG130" s="79"/>
      <c r="AH130" s="79"/>
      <c r="AI130" s="79"/>
      <c r="AJ130" s="79"/>
      <c r="AK130" s="79"/>
    </row>
    <row r="131" spans="1:37" x14ac:dyDescent="0.35">
      <c r="A131" s="75" t="str">
        <f t="shared" si="7"/>
        <v>UserProfile</v>
      </c>
      <c r="B131" s="101">
        <f t="shared" si="9"/>
        <v>18</v>
      </c>
      <c r="C131" s="88">
        <v>16</v>
      </c>
      <c r="D131" s="177"/>
      <c r="E131" s="176" t="s">
        <v>1385</v>
      </c>
      <c r="F131" s="176" t="s">
        <v>1385</v>
      </c>
      <c r="G131" s="78" t="s">
        <v>1550</v>
      </c>
      <c r="H131" s="79" t="s">
        <v>1550</v>
      </c>
      <c r="I131" s="180" t="s">
        <v>1571</v>
      </c>
      <c r="J131" s="181" t="s">
        <v>1571</v>
      </c>
      <c r="K131" s="79" t="str">
        <f t="shared" si="10"/>
        <v>User.Profile</v>
      </c>
      <c r="L131" s="81" t="s">
        <v>1572</v>
      </c>
      <c r="M131" s="102" t="s">
        <v>1573</v>
      </c>
      <c r="N131" s="102">
        <v>18</v>
      </c>
      <c r="O131" s="102"/>
      <c r="P131" s="102"/>
      <c r="Q131" s="102"/>
      <c r="R131" s="102"/>
      <c r="S131" s="102"/>
      <c r="T131" s="79"/>
      <c r="U131" s="185"/>
      <c r="V131" s="185"/>
      <c r="W131" s="78" t="s">
        <v>1512</v>
      </c>
      <c r="X131" s="88" t="s">
        <v>94</v>
      </c>
      <c r="Y131" s="79"/>
      <c r="Z131" s="88" t="s">
        <v>93</v>
      </c>
      <c r="AA131" s="79"/>
      <c r="AB131" s="79"/>
      <c r="AC131" s="88" t="s">
        <v>93</v>
      </c>
      <c r="AD131" s="79"/>
      <c r="AE131" s="79"/>
      <c r="AF131" s="79"/>
      <c r="AG131" s="79"/>
      <c r="AH131" s="79"/>
      <c r="AI131" s="79"/>
      <c r="AJ131" s="79"/>
      <c r="AK131" s="79"/>
    </row>
    <row r="132" spans="1:37" x14ac:dyDescent="0.35">
      <c r="A132" s="75" t="str">
        <f t="shared" si="7"/>
        <v>UserTimeZoneSidKey</v>
      </c>
      <c r="B132" s="101" t="str">
        <f t="shared" si="9"/>
        <v>See picklist options for lengths</v>
      </c>
      <c r="C132" s="88">
        <v>17</v>
      </c>
      <c r="D132" s="177"/>
      <c r="E132" s="176" t="s">
        <v>1385</v>
      </c>
      <c r="F132" s="176" t="s">
        <v>1385</v>
      </c>
      <c r="G132" s="78" t="s">
        <v>1550</v>
      </c>
      <c r="H132" s="79" t="s">
        <v>1550</v>
      </c>
      <c r="I132" s="180" t="s">
        <v>1574</v>
      </c>
      <c r="J132" s="181" t="s">
        <v>1575</v>
      </c>
      <c r="K132" s="79" t="str">
        <f t="shared" si="10"/>
        <v>User.TimeZoneSidKey</v>
      </c>
      <c r="L132" s="81" t="s">
        <v>1576</v>
      </c>
      <c r="M132" s="102" t="s">
        <v>1389</v>
      </c>
      <c r="N132" s="79" t="s">
        <v>1390</v>
      </c>
      <c r="O132" s="102"/>
      <c r="P132" s="102"/>
      <c r="Q132" s="102"/>
      <c r="R132" s="102"/>
      <c r="S132" s="102"/>
      <c r="T132" s="79"/>
      <c r="U132" s="185"/>
      <c r="V132" s="185"/>
      <c r="W132" s="78" t="s">
        <v>1512</v>
      </c>
      <c r="X132" s="88" t="s">
        <v>94</v>
      </c>
      <c r="Y132" s="79"/>
      <c r="Z132" s="88" t="s">
        <v>93</v>
      </c>
      <c r="AA132" s="79"/>
      <c r="AB132" s="79"/>
      <c r="AC132" s="88" t="s">
        <v>93</v>
      </c>
      <c r="AD132" s="79"/>
      <c r="AE132" s="79"/>
      <c r="AF132" s="79"/>
      <c r="AG132" s="79"/>
      <c r="AH132" s="79"/>
      <c r="AI132" s="79"/>
      <c r="AJ132" s="79"/>
      <c r="AK132" s="79"/>
    </row>
    <row r="133" spans="1:37" x14ac:dyDescent="0.35">
      <c r="A133" s="75" t="str">
        <f t="shared" si="7"/>
        <v>UserLocaleSidKey</v>
      </c>
      <c r="B133" s="101" t="str">
        <f t="shared" si="9"/>
        <v>See picklist options for lengths</v>
      </c>
      <c r="C133" s="88">
        <v>18</v>
      </c>
      <c r="D133" s="177"/>
      <c r="E133" s="176" t="s">
        <v>1385</v>
      </c>
      <c r="F133" s="176" t="s">
        <v>1385</v>
      </c>
      <c r="G133" s="78" t="s">
        <v>1550</v>
      </c>
      <c r="H133" s="79" t="s">
        <v>1550</v>
      </c>
      <c r="I133" s="180" t="s">
        <v>1577</v>
      </c>
      <c r="J133" s="181" t="s">
        <v>1578</v>
      </c>
      <c r="K133" s="79" t="str">
        <f t="shared" si="10"/>
        <v>User.LocaleSidKey</v>
      </c>
      <c r="L133" s="81" t="s">
        <v>1579</v>
      </c>
      <c r="M133" s="102" t="s">
        <v>1389</v>
      </c>
      <c r="N133" s="79" t="s">
        <v>1390</v>
      </c>
      <c r="O133" s="102"/>
      <c r="P133" s="102"/>
      <c r="Q133" s="102"/>
      <c r="R133" s="102"/>
      <c r="S133" s="102"/>
      <c r="T133" s="79"/>
      <c r="U133" s="185"/>
      <c r="V133" s="185"/>
      <c r="W133" s="78" t="s">
        <v>1512</v>
      </c>
      <c r="X133" s="88" t="s">
        <v>94</v>
      </c>
      <c r="Y133" s="79"/>
      <c r="Z133" s="88" t="s">
        <v>93</v>
      </c>
      <c r="AA133" s="79"/>
      <c r="AB133" s="79"/>
      <c r="AC133" s="88" t="s">
        <v>93</v>
      </c>
      <c r="AD133" s="79"/>
      <c r="AE133" s="79"/>
      <c r="AF133" s="79"/>
      <c r="AG133" s="79"/>
      <c r="AH133" s="79"/>
      <c r="AI133" s="79"/>
      <c r="AJ133" s="79"/>
      <c r="AK133" s="79"/>
    </row>
    <row r="134" spans="1:37" x14ac:dyDescent="0.35">
      <c r="A134" s="75" t="str">
        <f t="shared" si="7"/>
        <v>UserLanguageLocaleKey</v>
      </c>
      <c r="B134" s="101" t="str">
        <f t="shared" si="9"/>
        <v>See picklist options for lengths</v>
      </c>
      <c r="C134" s="88">
        <v>19</v>
      </c>
      <c r="D134" s="177"/>
      <c r="E134" s="176" t="s">
        <v>1385</v>
      </c>
      <c r="F134" s="176" t="s">
        <v>1385</v>
      </c>
      <c r="G134" s="78" t="s">
        <v>1550</v>
      </c>
      <c r="H134" s="79" t="s">
        <v>1550</v>
      </c>
      <c r="I134" s="180" t="s">
        <v>1580</v>
      </c>
      <c r="J134" s="181" t="s">
        <v>1581</v>
      </c>
      <c r="K134" s="79" t="str">
        <f t="shared" si="10"/>
        <v>User.LanguageLocaleKey</v>
      </c>
      <c r="L134" s="81" t="s">
        <v>1582</v>
      </c>
      <c r="M134" s="102" t="s">
        <v>1389</v>
      </c>
      <c r="N134" s="79" t="s">
        <v>1390</v>
      </c>
      <c r="O134" s="102"/>
      <c r="P134" s="102"/>
      <c r="Q134" s="102"/>
      <c r="R134" s="102"/>
      <c r="S134" s="102"/>
      <c r="T134" s="79"/>
      <c r="U134" s="185"/>
      <c r="V134" s="185"/>
      <c r="W134" s="78" t="s">
        <v>1512</v>
      </c>
      <c r="X134" s="88" t="s">
        <v>94</v>
      </c>
      <c r="Y134" s="79"/>
      <c r="Z134" s="88" t="s">
        <v>93</v>
      </c>
      <c r="AA134" s="79"/>
      <c r="AB134" s="79"/>
      <c r="AC134" s="88" t="s">
        <v>93</v>
      </c>
      <c r="AD134" s="79"/>
      <c r="AE134" s="79"/>
      <c r="AF134" s="79"/>
      <c r="AG134" s="79"/>
      <c r="AH134" s="79"/>
      <c r="AI134" s="79"/>
      <c r="AJ134" s="79"/>
      <c r="AK134" s="79"/>
    </row>
    <row r="135" spans="1:37" x14ac:dyDescent="0.35">
      <c r="A135" s="75" t="str">
        <f t="shared" si="7"/>
        <v>UserCurrencyIsoCode</v>
      </c>
      <c r="B135" s="101" t="str">
        <f t="shared" si="9"/>
        <v>See picklist options for lengths</v>
      </c>
      <c r="C135" s="88">
        <v>20</v>
      </c>
      <c r="D135" s="177"/>
      <c r="E135" s="176" t="s">
        <v>1385</v>
      </c>
      <c r="F135" s="176" t="s">
        <v>1385</v>
      </c>
      <c r="G135" s="78" t="s">
        <v>1550</v>
      </c>
      <c r="H135" s="79" t="s">
        <v>1550</v>
      </c>
      <c r="I135" s="180" t="s">
        <v>1406</v>
      </c>
      <c r="J135" s="181" t="s">
        <v>363</v>
      </c>
      <c r="K135" s="79" t="str">
        <f t="shared" si="10"/>
        <v>User.CurrencyIsoCode</v>
      </c>
      <c r="L135" s="81" t="s">
        <v>1508</v>
      </c>
      <c r="M135" s="102" t="s">
        <v>1389</v>
      </c>
      <c r="N135" s="79" t="s">
        <v>1390</v>
      </c>
      <c r="O135" s="102"/>
      <c r="P135" s="102"/>
      <c r="Q135" s="102"/>
      <c r="R135" s="102"/>
      <c r="S135" s="102"/>
      <c r="T135" s="79"/>
      <c r="U135" s="185"/>
      <c r="V135" s="185"/>
      <c r="W135" s="78" t="s">
        <v>1512</v>
      </c>
      <c r="X135" s="88" t="s">
        <v>94</v>
      </c>
      <c r="Y135" s="79"/>
      <c r="Z135" s="88" t="s">
        <v>93</v>
      </c>
      <c r="AA135" s="79"/>
      <c r="AB135" s="79"/>
      <c r="AC135" s="88" t="s">
        <v>93</v>
      </c>
      <c r="AD135" s="79"/>
      <c r="AE135" s="79"/>
      <c r="AF135" s="79"/>
      <c r="AG135" s="79"/>
      <c r="AH135" s="79"/>
      <c r="AI135" s="79"/>
      <c r="AJ135" s="79"/>
      <c r="AK135" s="79"/>
    </row>
    <row r="136" spans="1:37" x14ac:dyDescent="0.35">
      <c r="A136" s="75" t="str">
        <f t="shared" si="7"/>
        <v>CCS_SIC_Code__cId</v>
      </c>
      <c r="B136" s="101">
        <f t="shared" si="9"/>
        <v>18</v>
      </c>
      <c r="C136" s="88">
        <v>1</v>
      </c>
      <c r="D136" s="78" t="s">
        <v>1373</v>
      </c>
      <c r="E136" s="90" t="s">
        <v>1374</v>
      </c>
      <c r="F136" s="90" t="s">
        <v>1374</v>
      </c>
      <c r="G136" s="186" t="s">
        <v>338</v>
      </c>
      <c r="H136" s="186" t="s">
        <v>1044</v>
      </c>
      <c r="I136" s="91" t="s">
        <v>236</v>
      </c>
      <c r="J136" s="81" t="s">
        <v>236</v>
      </c>
      <c r="K136" s="79" t="str">
        <f>_xlfn.CONCAT(H136,".",J136)</f>
        <v>CCS_SIC_Code__c.Id</v>
      </c>
      <c r="L136" s="78" t="s">
        <v>236</v>
      </c>
      <c r="M136" s="95" t="s">
        <v>236</v>
      </c>
      <c r="N136" s="187">
        <v>18</v>
      </c>
      <c r="O136" s="81"/>
      <c r="P136" s="81"/>
      <c r="Q136" s="81"/>
      <c r="R136" s="81"/>
      <c r="S136" s="81"/>
      <c r="T136" s="79" t="s">
        <v>1375</v>
      </c>
      <c r="U136" s="79" t="s">
        <v>1375</v>
      </c>
      <c r="V136" s="79" t="s">
        <v>1507</v>
      </c>
      <c r="W136" s="78" t="s">
        <v>93</v>
      </c>
      <c r="X136" s="88" t="s">
        <v>94</v>
      </c>
      <c r="Y136" s="78"/>
      <c r="Z136" s="88" t="s">
        <v>93</v>
      </c>
      <c r="AA136" s="79"/>
      <c r="AB136" s="79"/>
      <c r="AC136" s="88" t="s">
        <v>93</v>
      </c>
      <c r="AD136" s="79"/>
      <c r="AE136" s="79"/>
      <c r="AF136" s="79"/>
      <c r="AG136" s="79"/>
      <c r="AH136" s="79"/>
      <c r="AI136" s="79"/>
      <c r="AJ136" s="79"/>
      <c r="AK136" s="79"/>
    </row>
    <row r="137" spans="1:37" x14ac:dyDescent="0.35">
      <c r="A137" s="75" t="str">
        <f t="shared" si="7"/>
        <v>CCS_SIC_Code__cCreatedDate</v>
      </c>
      <c r="B137" s="101" t="str">
        <f t="shared" si="9"/>
        <v/>
      </c>
      <c r="C137" s="88">
        <v>2</v>
      </c>
      <c r="D137" s="78" t="s">
        <v>1373</v>
      </c>
      <c r="E137" s="90" t="s">
        <v>1374</v>
      </c>
      <c r="F137" s="90" t="s">
        <v>1374</v>
      </c>
      <c r="G137" s="186" t="s">
        <v>338</v>
      </c>
      <c r="H137" s="186" t="s">
        <v>1044</v>
      </c>
      <c r="I137" s="91" t="s">
        <v>371</v>
      </c>
      <c r="J137" s="81" t="s">
        <v>370</v>
      </c>
      <c r="K137" s="79" t="str">
        <f>_xlfn.CONCAT(H137,".",J137)</f>
        <v>CCS_SIC_Code__c.CreatedDate</v>
      </c>
      <c r="L137" s="78" t="s">
        <v>1376</v>
      </c>
      <c r="M137" s="100" t="s">
        <v>1377</v>
      </c>
      <c r="N137" s="187"/>
      <c r="O137" s="81"/>
      <c r="P137" s="81"/>
      <c r="Q137" s="81"/>
      <c r="R137" s="81"/>
      <c r="S137" s="81"/>
      <c r="T137" s="79"/>
      <c r="U137" s="78"/>
      <c r="V137" s="78"/>
      <c r="W137" s="78"/>
      <c r="X137" s="88" t="s">
        <v>94</v>
      </c>
      <c r="Y137" s="78"/>
      <c r="Z137" s="88" t="s">
        <v>93</v>
      </c>
      <c r="AA137" s="79"/>
      <c r="AB137" s="79"/>
      <c r="AC137" s="88" t="s">
        <v>93</v>
      </c>
      <c r="AD137" s="79"/>
      <c r="AE137" s="79"/>
      <c r="AF137" s="79"/>
      <c r="AG137" s="79"/>
      <c r="AH137" s="79"/>
      <c r="AI137" s="79"/>
      <c r="AJ137" s="79"/>
      <c r="AK137" s="79"/>
    </row>
    <row r="138" spans="1:37" x14ac:dyDescent="0.35">
      <c r="A138" s="75" t="str">
        <f t="shared" si="7"/>
        <v>CCS_SIC_Code__cCreatedById</v>
      </c>
      <c r="B138" s="101">
        <f t="shared" si="9"/>
        <v>18</v>
      </c>
      <c r="C138" s="88">
        <v>3</v>
      </c>
      <c r="D138" s="78" t="s">
        <v>1373</v>
      </c>
      <c r="E138" s="90" t="s">
        <v>1374</v>
      </c>
      <c r="F138" s="90" t="s">
        <v>1374</v>
      </c>
      <c r="G138" s="186" t="s">
        <v>338</v>
      </c>
      <c r="H138" s="186" t="s">
        <v>1044</v>
      </c>
      <c r="I138" s="91" t="s">
        <v>1378</v>
      </c>
      <c r="J138" s="81" t="s">
        <v>374</v>
      </c>
      <c r="K138" s="79" t="str">
        <f>_xlfn.CONCAT(H138,".",J138)</f>
        <v>CCS_SIC_Code__c.CreatedById</v>
      </c>
      <c r="L138" s="78" t="s">
        <v>1379</v>
      </c>
      <c r="M138" s="100" t="s">
        <v>1380</v>
      </c>
      <c r="N138" s="187">
        <v>18</v>
      </c>
      <c r="O138" s="81"/>
      <c r="P138" s="81"/>
      <c r="Q138" s="81"/>
      <c r="R138" s="81"/>
      <c r="S138" s="81"/>
      <c r="T138" s="79"/>
      <c r="U138" s="78"/>
      <c r="V138" s="78"/>
      <c r="W138" s="78"/>
      <c r="X138" s="88" t="s">
        <v>94</v>
      </c>
      <c r="Y138" s="78"/>
      <c r="Z138" s="88" t="s">
        <v>93</v>
      </c>
      <c r="AA138" s="79"/>
      <c r="AB138" s="79"/>
      <c r="AC138" s="88" t="s">
        <v>93</v>
      </c>
      <c r="AD138" s="79"/>
      <c r="AE138" s="79"/>
      <c r="AF138" s="79"/>
      <c r="AG138" s="79"/>
      <c r="AH138" s="79"/>
      <c r="AI138" s="79"/>
      <c r="AJ138" s="79"/>
      <c r="AK138" s="79"/>
    </row>
    <row r="139" spans="1:37" x14ac:dyDescent="0.35">
      <c r="A139" s="75" t="str">
        <f t="shared" si="7"/>
        <v>CCS_SIC_Code__cLastModifiedDate</v>
      </c>
      <c r="B139" s="101" t="str">
        <f t="shared" si="9"/>
        <v/>
      </c>
      <c r="C139" s="88">
        <v>4</v>
      </c>
      <c r="D139" s="78" t="s">
        <v>1373</v>
      </c>
      <c r="E139" s="90" t="s">
        <v>1374</v>
      </c>
      <c r="F139" s="90" t="s">
        <v>1374</v>
      </c>
      <c r="G139" s="186" t="s">
        <v>338</v>
      </c>
      <c r="H139" s="186" t="s">
        <v>1044</v>
      </c>
      <c r="I139" s="91" t="s">
        <v>378</v>
      </c>
      <c r="J139" s="81" t="s">
        <v>377</v>
      </c>
      <c r="K139" s="79" t="str">
        <f>_xlfn.CONCAT(H139,".",J139)</f>
        <v>CCS_SIC_Code__c.LastModifiedDate</v>
      </c>
      <c r="L139" s="78" t="s">
        <v>1381</v>
      </c>
      <c r="M139" s="188" t="s">
        <v>1377</v>
      </c>
      <c r="N139" s="187"/>
      <c r="O139" s="81"/>
      <c r="P139" s="81"/>
      <c r="Q139" s="81"/>
      <c r="R139" s="81"/>
      <c r="S139" s="81"/>
      <c r="T139" s="79"/>
      <c r="U139" s="78"/>
      <c r="V139" s="78"/>
      <c r="W139" s="78"/>
      <c r="X139" s="88" t="s">
        <v>94</v>
      </c>
      <c r="Y139" s="78"/>
      <c r="Z139" s="88" t="s">
        <v>93</v>
      </c>
      <c r="AA139" s="79"/>
      <c r="AB139" s="79"/>
      <c r="AC139" s="88" t="s">
        <v>93</v>
      </c>
      <c r="AD139" s="79"/>
      <c r="AE139" s="79"/>
      <c r="AF139" s="79"/>
      <c r="AG139" s="79"/>
      <c r="AH139" s="79"/>
      <c r="AI139" s="79"/>
      <c r="AJ139" s="79"/>
      <c r="AK139" s="79"/>
    </row>
    <row r="140" spans="1:37" x14ac:dyDescent="0.35">
      <c r="A140" s="75" t="str">
        <f t="shared" si="7"/>
        <v>CCS_SIC_Code__cLastModifiedById</v>
      </c>
      <c r="B140" s="101">
        <f t="shared" si="9"/>
        <v>18</v>
      </c>
      <c r="C140" s="88">
        <v>5</v>
      </c>
      <c r="D140" s="99" t="s">
        <v>1373</v>
      </c>
      <c r="E140" s="90" t="s">
        <v>1374</v>
      </c>
      <c r="F140" s="90" t="s">
        <v>1374</v>
      </c>
      <c r="G140" s="186" t="s">
        <v>338</v>
      </c>
      <c r="H140" s="186" t="s">
        <v>1044</v>
      </c>
      <c r="I140" s="91" t="s">
        <v>1382</v>
      </c>
      <c r="J140" s="81" t="s">
        <v>380</v>
      </c>
      <c r="K140" s="79" t="str">
        <f>_xlfn.CONCAT(H140,".",J140)</f>
        <v>CCS_SIC_Code__c.LastModifiedById</v>
      </c>
      <c r="L140" s="78" t="s">
        <v>1383</v>
      </c>
      <c r="M140" s="100" t="s">
        <v>1380</v>
      </c>
      <c r="N140" s="187">
        <v>18</v>
      </c>
      <c r="O140" s="81"/>
      <c r="P140" s="81"/>
      <c r="Q140" s="81"/>
      <c r="R140" s="81"/>
      <c r="S140" s="81"/>
      <c r="T140" s="79"/>
      <c r="U140" s="78"/>
      <c r="V140" s="78"/>
      <c r="W140" s="78"/>
      <c r="X140" s="88" t="s">
        <v>94</v>
      </c>
      <c r="Y140" s="78"/>
      <c r="Z140" s="88" t="s">
        <v>93</v>
      </c>
      <c r="AA140" s="79"/>
      <c r="AB140" s="79"/>
      <c r="AC140" s="88" t="s">
        <v>93</v>
      </c>
      <c r="AD140" s="79"/>
      <c r="AE140" s="79"/>
      <c r="AF140" s="79"/>
      <c r="AG140" s="79"/>
      <c r="AH140" s="79"/>
      <c r="AI140" s="79"/>
      <c r="AJ140" s="79"/>
      <c r="AK140" s="79"/>
    </row>
    <row r="141" spans="1:37" x14ac:dyDescent="0.35">
      <c r="A141" s="75" t="str">
        <f t="shared" si="7"/>
        <v>CCS_SIC_Code__cOwner</v>
      </c>
      <c r="B141" s="101">
        <f t="shared" si="9"/>
        <v>18</v>
      </c>
      <c r="C141" s="88">
        <v>6</v>
      </c>
      <c r="D141" s="79" t="s">
        <v>1373</v>
      </c>
      <c r="E141" s="89" t="s">
        <v>1374</v>
      </c>
      <c r="F141" s="93" t="s">
        <v>1385</v>
      </c>
      <c r="G141" s="186" t="s">
        <v>338</v>
      </c>
      <c r="H141" s="186" t="s">
        <v>1044</v>
      </c>
      <c r="I141" s="189" t="s">
        <v>1583</v>
      </c>
      <c r="J141" s="190" t="s">
        <v>1583</v>
      </c>
      <c r="K141" s="79" t="str">
        <f t="shared" ref="K141:K190" si="11">_xlfn.CONCAT(H141,".",J141)</f>
        <v>CCS_SIC_Code__c.Owner</v>
      </c>
      <c r="L141" s="78" t="s">
        <v>1584</v>
      </c>
      <c r="M141" s="191" t="s">
        <v>1585</v>
      </c>
      <c r="N141" s="192">
        <v>18</v>
      </c>
      <c r="O141" s="193"/>
      <c r="P141" s="193"/>
      <c r="Q141" s="193"/>
      <c r="R141" s="193"/>
      <c r="S141" s="193"/>
      <c r="T141" s="79"/>
      <c r="U141" s="78"/>
      <c r="V141" s="79"/>
      <c r="W141" s="79" t="s">
        <v>94</v>
      </c>
      <c r="X141" s="88" t="s">
        <v>94</v>
      </c>
      <c r="Y141" s="79"/>
      <c r="Z141" s="88" t="s">
        <v>93</v>
      </c>
      <c r="AA141" s="79"/>
      <c r="AB141" s="79"/>
      <c r="AC141" s="88" t="s">
        <v>93</v>
      </c>
      <c r="AD141" s="79"/>
      <c r="AE141" s="79"/>
      <c r="AF141" s="79"/>
      <c r="AG141" s="79"/>
      <c r="AH141" s="79"/>
      <c r="AI141" s="79"/>
      <c r="AJ141" s="79"/>
      <c r="AK141" s="79"/>
    </row>
    <row r="142" spans="1:37" x14ac:dyDescent="0.35">
      <c r="A142" s="75" t="str">
        <f t="shared" si="7"/>
        <v>CCS_SIC_Code__cName</v>
      </c>
      <c r="B142" s="101">
        <f t="shared" si="9"/>
        <v>80</v>
      </c>
      <c r="C142" s="88">
        <v>7</v>
      </c>
      <c r="D142" s="194"/>
      <c r="E142" s="90" t="s">
        <v>1374</v>
      </c>
      <c r="F142" s="93" t="s">
        <v>1385</v>
      </c>
      <c r="G142" s="186" t="s">
        <v>338</v>
      </c>
      <c r="H142" s="186" t="s">
        <v>1044</v>
      </c>
      <c r="I142" s="195" t="s">
        <v>29</v>
      </c>
      <c r="J142" s="196" t="s">
        <v>29</v>
      </c>
      <c r="K142" s="79" t="str">
        <f t="shared" si="11"/>
        <v>CCS_SIC_Code__c.Name</v>
      </c>
      <c r="L142" s="78" t="s">
        <v>1586</v>
      </c>
      <c r="M142" s="191" t="s">
        <v>1387</v>
      </c>
      <c r="N142" s="191">
        <v>80</v>
      </c>
      <c r="O142" s="193"/>
      <c r="P142" s="193"/>
      <c r="Q142" s="193"/>
      <c r="R142" s="193"/>
      <c r="S142" s="193"/>
      <c r="T142" s="79"/>
      <c r="U142" s="78"/>
      <c r="V142" s="79"/>
      <c r="W142" s="79" t="s">
        <v>94</v>
      </c>
      <c r="X142" s="88" t="s">
        <v>94</v>
      </c>
      <c r="Y142" s="79"/>
      <c r="Z142" s="88" t="s">
        <v>93</v>
      </c>
      <c r="AA142" s="79"/>
      <c r="AB142" s="79"/>
      <c r="AC142" s="88" t="s">
        <v>93</v>
      </c>
      <c r="AD142" s="79"/>
      <c r="AE142" s="79"/>
      <c r="AF142" s="79"/>
      <c r="AG142" s="79"/>
      <c r="AH142" s="79"/>
      <c r="AI142" s="79"/>
      <c r="AJ142" s="79"/>
      <c r="AK142" s="79"/>
    </row>
    <row r="143" spans="1:37" ht="26" x14ac:dyDescent="0.35">
      <c r="A143" s="75" t="str">
        <f t="shared" si="7"/>
        <v>CCS_SIC_Code__cCCS_SIC_TP_CD__c</v>
      </c>
      <c r="B143" s="101">
        <f t="shared" si="9"/>
        <v>10</v>
      </c>
      <c r="C143" s="88">
        <v>8</v>
      </c>
      <c r="D143" s="197"/>
      <c r="E143" s="90" t="s">
        <v>1374</v>
      </c>
      <c r="F143" s="93" t="s">
        <v>1385</v>
      </c>
      <c r="G143" s="186" t="s">
        <v>338</v>
      </c>
      <c r="H143" s="186" t="s">
        <v>1044</v>
      </c>
      <c r="I143" s="195" t="s">
        <v>1587</v>
      </c>
      <c r="J143" s="196" t="s">
        <v>1588</v>
      </c>
      <c r="K143" s="79" t="str">
        <f t="shared" si="11"/>
        <v>CCS_SIC_Code__c.CCS_SIC_TP_CD__c</v>
      </c>
      <c r="L143" s="78" t="s">
        <v>1589</v>
      </c>
      <c r="M143" s="191" t="s">
        <v>1590</v>
      </c>
      <c r="N143" s="191">
        <v>10</v>
      </c>
      <c r="O143" s="193"/>
      <c r="P143" s="193"/>
      <c r="Q143" s="193"/>
      <c r="R143" s="193"/>
      <c r="S143" s="193"/>
      <c r="T143" s="79"/>
      <c r="U143" s="78"/>
      <c r="V143" s="79"/>
      <c r="W143" s="79" t="s">
        <v>94</v>
      </c>
      <c r="X143" s="88" t="s">
        <v>94</v>
      </c>
      <c r="Y143" s="79"/>
      <c r="Z143" s="88" t="s">
        <v>93</v>
      </c>
      <c r="AA143" s="79"/>
      <c r="AB143" s="79"/>
      <c r="AC143" s="88" t="s">
        <v>93</v>
      </c>
      <c r="AD143" s="79"/>
      <c r="AE143" s="79"/>
      <c r="AF143" s="79"/>
      <c r="AG143" s="79"/>
      <c r="AH143" s="79"/>
      <c r="AI143" s="79"/>
      <c r="AJ143" s="79"/>
      <c r="AK143" s="79"/>
    </row>
    <row r="144" spans="1:37" x14ac:dyDescent="0.35">
      <c r="A144" s="75" t="str">
        <f t="shared" si="7"/>
        <v>CCS_SIC_Code__cCCS_Description__c</v>
      </c>
      <c r="B144" s="101">
        <f t="shared" si="9"/>
        <v>255</v>
      </c>
      <c r="C144" s="88">
        <v>9</v>
      </c>
      <c r="D144" s="198"/>
      <c r="E144" s="90" t="s">
        <v>1374</v>
      </c>
      <c r="F144" s="93" t="s">
        <v>1385</v>
      </c>
      <c r="G144" s="186" t="s">
        <v>338</v>
      </c>
      <c r="H144" s="186" t="s">
        <v>1044</v>
      </c>
      <c r="I144" s="195" t="s">
        <v>1</v>
      </c>
      <c r="J144" s="196" t="s">
        <v>1591</v>
      </c>
      <c r="K144" s="79" t="str">
        <f t="shared" si="11"/>
        <v>CCS_SIC_Code__c.CCS_Description__c</v>
      </c>
      <c r="L144" s="78" t="s">
        <v>1</v>
      </c>
      <c r="M144" s="191" t="s">
        <v>1387</v>
      </c>
      <c r="N144" s="191">
        <v>255</v>
      </c>
      <c r="O144" s="193"/>
      <c r="P144" s="193"/>
      <c r="Q144" s="193"/>
      <c r="R144" s="193"/>
      <c r="S144" s="193"/>
      <c r="T144" s="79"/>
      <c r="U144" s="78"/>
      <c r="V144" s="79"/>
      <c r="W144" s="79" t="s">
        <v>94</v>
      </c>
      <c r="X144" s="88" t="s">
        <v>94</v>
      </c>
      <c r="Y144" s="79"/>
      <c r="Z144" s="88" t="s">
        <v>93</v>
      </c>
      <c r="AA144" s="79"/>
      <c r="AB144" s="79"/>
      <c r="AC144" s="88" t="s">
        <v>93</v>
      </c>
      <c r="AD144" s="79"/>
      <c r="AE144" s="79"/>
      <c r="AF144" s="79"/>
      <c r="AG144" s="79"/>
      <c r="AH144" s="79"/>
      <c r="AI144" s="79"/>
      <c r="AJ144" s="79"/>
      <c r="AK144" s="79"/>
    </row>
    <row r="145" spans="1:37" x14ac:dyDescent="0.35">
      <c r="A145" s="75" t="str">
        <f t="shared" si="7"/>
        <v>CCS_SIC_Code__cCurrencyIsoCode</v>
      </c>
      <c r="B145" s="101" t="str">
        <f t="shared" si="9"/>
        <v>See picklist options for lengths</v>
      </c>
      <c r="C145" s="88">
        <v>10</v>
      </c>
      <c r="D145" s="79" t="s">
        <v>1373</v>
      </c>
      <c r="E145" s="89" t="s">
        <v>1374</v>
      </c>
      <c r="F145" s="93" t="s">
        <v>1385</v>
      </c>
      <c r="G145" s="186" t="s">
        <v>338</v>
      </c>
      <c r="H145" s="186" t="s">
        <v>1044</v>
      </c>
      <c r="I145" s="195" t="s">
        <v>1406</v>
      </c>
      <c r="J145" s="196" t="s">
        <v>363</v>
      </c>
      <c r="K145" s="79" t="str">
        <f t="shared" si="11"/>
        <v>CCS_SIC_Code__c.CurrencyIsoCode</v>
      </c>
      <c r="L145" s="78" t="s">
        <v>1508</v>
      </c>
      <c r="M145" s="191" t="s">
        <v>1389</v>
      </c>
      <c r="N145" s="192" t="s">
        <v>1390</v>
      </c>
      <c r="O145" s="193"/>
      <c r="P145" s="193"/>
      <c r="Q145" s="193"/>
      <c r="R145" s="193"/>
      <c r="S145" s="193"/>
      <c r="T145" s="79"/>
      <c r="U145" s="78"/>
      <c r="V145" s="79"/>
      <c r="W145" s="79" t="s">
        <v>94</v>
      </c>
      <c r="X145" s="88" t="s">
        <v>94</v>
      </c>
      <c r="Y145" s="79"/>
      <c r="Z145" s="88" t="s">
        <v>93</v>
      </c>
      <c r="AA145" s="79"/>
      <c r="AB145" s="79"/>
      <c r="AC145" s="88" t="s">
        <v>93</v>
      </c>
      <c r="AD145" s="79"/>
      <c r="AE145" s="79"/>
      <c r="AF145" s="79"/>
      <c r="AG145" s="79"/>
      <c r="AH145" s="79"/>
      <c r="AI145" s="79"/>
      <c r="AJ145" s="79"/>
      <c r="AK145" s="79"/>
    </row>
    <row r="146" spans="1:37" x14ac:dyDescent="0.35">
      <c r="A146" s="75" t="str">
        <f t="shared" ref="A146:A172" si="12">H146&amp;J146</f>
        <v>LLC_BI__Connection__cId</v>
      </c>
      <c r="B146" s="101">
        <f t="shared" ref="B146:B172" si="13">IF(N146&lt;&gt;"",  IF(O146&lt;&gt;"", N146&amp;", "&amp;O146,N146),"")</f>
        <v>18</v>
      </c>
      <c r="C146" s="88">
        <v>1</v>
      </c>
      <c r="D146" s="78" t="s">
        <v>1373</v>
      </c>
      <c r="E146" s="90" t="s">
        <v>1374</v>
      </c>
      <c r="F146" s="90" t="s">
        <v>1374</v>
      </c>
      <c r="G146" s="186" t="s">
        <v>71</v>
      </c>
      <c r="H146" s="199" t="s">
        <v>70</v>
      </c>
      <c r="I146" s="91" t="s">
        <v>236</v>
      </c>
      <c r="J146" s="79" t="s">
        <v>236</v>
      </c>
      <c r="K146" s="79" t="str">
        <f t="shared" si="11"/>
        <v>LLC_BI__Connection__c.Id</v>
      </c>
      <c r="L146" s="79" t="s">
        <v>236</v>
      </c>
      <c r="M146" s="95" t="s">
        <v>236</v>
      </c>
      <c r="N146" s="200">
        <v>18</v>
      </c>
      <c r="O146" s="160"/>
      <c r="P146" s="157"/>
      <c r="Q146" s="157"/>
      <c r="R146" s="157"/>
      <c r="S146" s="157"/>
      <c r="T146" s="78" t="s">
        <v>1375</v>
      </c>
      <c r="U146" s="79" t="s">
        <v>1375</v>
      </c>
      <c r="V146" s="79" t="s">
        <v>1507</v>
      </c>
      <c r="W146" s="78" t="s">
        <v>1375</v>
      </c>
      <c r="X146" s="88" t="s">
        <v>94</v>
      </c>
      <c r="Y146" s="79"/>
      <c r="Z146" s="92" t="s">
        <v>93</v>
      </c>
      <c r="AA146" s="79"/>
      <c r="AB146" s="79"/>
      <c r="AC146" s="92" t="s">
        <v>93</v>
      </c>
      <c r="AD146" s="79"/>
      <c r="AE146" s="79"/>
      <c r="AF146" s="79"/>
      <c r="AG146" s="79"/>
      <c r="AH146" s="79"/>
      <c r="AI146" s="79"/>
      <c r="AJ146" s="79"/>
      <c r="AK146" s="79"/>
    </row>
    <row r="147" spans="1:37" x14ac:dyDescent="0.35">
      <c r="A147" s="75" t="str">
        <f t="shared" si="12"/>
        <v>LLC_BI__Connection__cCreatedDate</v>
      </c>
      <c r="B147" s="101" t="str">
        <f t="shared" si="13"/>
        <v/>
      </c>
      <c r="C147" s="88">
        <v>2</v>
      </c>
      <c r="D147" s="78" t="s">
        <v>1373</v>
      </c>
      <c r="E147" s="90" t="s">
        <v>1374</v>
      </c>
      <c r="F147" s="90" t="s">
        <v>1374</v>
      </c>
      <c r="G147" s="186" t="s">
        <v>71</v>
      </c>
      <c r="H147" s="199" t="s">
        <v>70</v>
      </c>
      <c r="I147" s="91" t="s">
        <v>371</v>
      </c>
      <c r="J147" s="81" t="s">
        <v>370</v>
      </c>
      <c r="K147" s="79" t="str">
        <f t="shared" si="11"/>
        <v>LLC_BI__Connection__c.CreatedDate</v>
      </c>
      <c r="L147" s="79" t="s">
        <v>1376</v>
      </c>
      <c r="M147" s="100" t="s">
        <v>1377</v>
      </c>
      <c r="N147" s="200"/>
      <c r="O147" s="160"/>
      <c r="P147" s="157"/>
      <c r="Q147" s="157"/>
      <c r="R147" s="157"/>
      <c r="S147" s="157"/>
      <c r="T147" s="78"/>
      <c r="U147" s="78"/>
      <c r="V147" s="78"/>
      <c r="W147" s="78"/>
      <c r="X147" s="88" t="s">
        <v>94</v>
      </c>
      <c r="Y147" s="78"/>
      <c r="Z147" s="92" t="s">
        <v>93</v>
      </c>
      <c r="AA147" s="79"/>
      <c r="AB147" s="79"/>
      <c r="AC147" s="92" t="s">
        <v>93</v>
      </c>
      <c r="AD147" s="79"/>
      <c r="AE147" s="79"/>
      <c r="AF147" s="79"/>
      <c r="AG147" s="79"/>
      <c r="AH147" s="79"/>
      <c r="AI147" s="79"/>
      <c r="AJ147" s="79"/>
      <c r="AK147" s="79"/>
    </row>
    <row r="148" spans="1:37" x14ac:dyDescent="0.35">
      <c r="A148" s="75" t="str">
        <f t="shared" si="12"/>
        <v>LLC_BI__Connection__cCreatedById</v>
      </c>
      <c r="B148" s="101">
        <f t="shared" si="13"/>
        <v>18</v>
      </c>
      <c r="C148" s="88">
        <v>3</v>
      </c>
      <c r="D148" s="78" t="s">
        <v>1373</v>
      </c>
      <c r="E148" s="90" t="s">
        <v>1374</v>
      </c>
      <c r="F148" s="90" t="s">
        <v>1374</v>
      </c>
      <c r="G148" s="186" t="s">
        <v>71</v>
      </c>
      <c r="H148" s="199" t="s">
        <v>70</v>
      </c>
      <c r="I148" s="91" t="s">
        <v>1378</v>
      </c>
      <c r="J148" s="81" t="s">
        <v>374</v>
      </c>
      <c r="K148" s="79" t="str">
        <f t="shared" si="11"/>
        <v>LLC_BI__Connection__c.CreatedById</v>
      </c>
      <c r="L148" s="79" t="s">
        <v>1379</v>
      </c>
      <c r="M148" s="100" t="s">
        <v>1380</v>
      </c>
      <c r="N148" s="192">
        <v>18</v>
      </c>
      <c r="O148" s="160"/>
      <c r="P148" s="157"/>
      <c r="Q148" s="157"/>
      <c r="R148" s="157"/>
      <c r="S148" s="157"/>
      <c r="T148" s="78"/>
      <c r="U148" s="78"/>
      <c r="V148" s="78"/>
      <c r="W148" s="78"/>
      <c r="X148" s="88" t="s">
        <v>94</v>
      </c>
      <c r="Y148" s="78"/>
      <c r="Z148" s="92" t="s">
        <v>93</v>
      </c>
      <c r="AA148" s="79"/>
      <c r="AB148" s="79"/>
      <c r="AC148" s="92" t="s">
        <v>93</v>
      </c>
      <c r="AD148" s="79"/>
      <c r="AE148" s="79"/>
      <c r="AF148" s="79"/>
      <c r="AG148" s="79"/>
      <c r="AH148" s="79"/>
      <c r="AI148" s="79"/>
      <c r="AJ148" s="79"/>
      <c r="AK148" s="79"/>
    </row>
    <row r="149" spans="1:37" x14ac:dyDescent="0.35">
      <c r="A149" s="75" t="str">
        <f t="shared" si="12"/>
        <v>LLC_BI__Connection__cLastModifiedDate</v>
      </c>
      <c r="B149" s="101" t="str">
        <f t="shared" si="13"/>
        <v/>
      </c>
      <c r="C149" s="88">
        <v>4</v>
      </c>
      <c r="D149" s="78" t="s">
        <v>1373</v>
      </c>
      <c r="E149" s="90" t="s">
        <v>1374</v>
      </c>
      <c r="F149" s="90" t="s">
        <v>1374</v>
      </c>
      <c r="G149" s="186" t="s">
        <v>71</v>
      </c>
      <c r="H149" s="201" t="s">
        <v>70</v>
      </c>
      <c r="I149" s="91" t="s">
        <v>378</v>
      </c>
      <c r="J149" s="79" t="s">
        <v>377</v>
      </c>
      <c r="K149" s="78" t="str">
        <f t="shared" si="11"/>
        <v>LLC_BI__Connection__c.LastModifiedDate</v>
      </c>
      <c r="L149" s="79" t="s">
        <v>1381</v>
      </c>
      <c r="M149" s="188" t="s">
        <v>1377</v>
      </c>
      <c r="N149" s="200"/>
      <c r="O149" s="160"/>
      <c r="P149" s="157"/>
      <c r="Q149" s="157"/>
      <c r="R149" s="157"/>
      <c r="S149" s="157"/>
      <c r="T149" s="78"/>
      <c r="U149" s="78"/>
      <c r="V149" s="78"/>
      <c r="W149" s="78"/>
      <c r="X149" s="88" t="s">
        <v>94</v>
      </c>
      <c r="Y149" s="78"/>
      <c r="Z149" s="92" t="s">
        <v>93</v>
      </c>
      <c r="AA149" s="79"/>
      <c r="AB149" s="79"/>
      <c r="AC149" s="92" t="s">
        <v>93</v>
      </c>
      <c r="AD149" s="79"/>
      <c r="AE149" s="79"/>
      <c r="AF149" s="79"/>
      <c r="AG149" s="79"/>
      <c r="AH149" s="79"/>
      <c r="AI149" s="79"/>
      <c r="AJ149" s="79"/>
      <c r="AK149" s="79"/>
    </row>
    <row r="150" spans="1:37" x14ac:dyDescent="0.35">
      <c r="A150" s="75" t="str">
        <f t="shared" si="12"/>
        <v>LLC_BI__Connection__cLastModifiedById</v>
      </c>
      <c r="B150" s="101">
        <f t="shared" si="13"/>
        <v>18</v>
      </c>
      <c r="C150" s="88">
        <v>5</v>
      </c>
      <c r="D150" s="78" t="s">
        <v>1373</v>
      </c>
      <c r="E150" s="90" t="s">
        <v>1374</v>
      </c>
      <c r="F150" s="90" t="s">
        <v>1374</v>
      </c>
      <c r="G150" s="186" t="s">
        <v>71</v>
      </c>
      <c r="H150" s="201" t="s">
        <v>70</v>
      </c>
      <c r="I150" s="91" t="s">
        <v>1382</v>
      </c>
      <c r="J150" s="79" t="s">
        <v>380</v>
      </c>
      <c r="K150" s="78" t="str">
        <f t="shared" si="11"/>
        <v>LLC_BI__Connection__c.LastModifiedById</v>
      </c>
      <c r="L150" s="79" t="s">
        <v>1383</v>
      </c>
      <c r="M150" s="100" t="s">
        <v>1380</v>
      </c>
      <c r="N150" s="192">
        <v>18</v>
      </c>
      <c r="O150" s="160"/>
      <c r="P150" s="157"/>
      <c r="Q150" s="157"/>
      <c r="R150" s="157"/>
      <c r="S150" s="157"/>
      <c r="T150" s="78"/>
      <c r="U150" s="78"/>
      <c r="V150" s="78"/>
      <c r="W150" s="78"/>
      <c r="X150" s="88" t="s">
        <v>94</v>
      </c>
      <c r="Y150" s="78"/>
      <c r="Z150" s="92" t="s">
        <v>93</v>
      </c>
      <c r="AA150" s="79"/>
      <c r="AB150" s="79"/>
      <c r="AC150" s="92" t="s">
        <v>93</v>
      </c>
      <c r="AD150" s="79"/>
      <c r="AE150" s="79"/>
      <c r="AF150" s="79"/>
      <c r="AG150" s="79"/>
      <c r="AH150" s="79"/>
      <c r="AI150" s="79"/>
      <c r="AJ150" s="79"/>
      <c r="AK150" s="79"/>
    </row>
    <row r="151" spans="1:37" x14ac:dyDescent="0.35">
      <c r="A151" s="75" t="str">
        <f t="shared" si="12"/>
        <v>LLC_BI__Connection__cCurrencyIsoCode</v>
      </c>
      <c r="B151" s="101" t="str">
        <f t="shared" si="13"/>
        <v>See picklist options for lengths</v>
      </c>
      <c r="C151" s="88">
        <v>6</v>
      </c>
      <c r="D151" s="78" t="s">
        <v>1373</v>
      </c>
      <c r="E151" s="90" t="s">
        <v>1374</v>
      </c>
      <c r="F151" s="90" t="s">
        <v>1374</v>
      </c>
      <c r="G151" s="186" t="s">
        <v>71</v>
      </c>
      <c r="H151" s="201" t="s">
        <v>70</v>
      </c>
      <c r="I151" s="91" t="s">
        <v>1406</v>
      </c>
      <c r="J151" s="79" t="s">
        <v>363</v>
      </c>
      <c r="K151" s="78" t="str">
        <f t="shared" si="11"/>
        <v>LLC_BI__Connection__c.CurrencyIsoCode</v>
      </c>
      <c r="L151" s="79" t="s">
        <v>1508</v>
      </c>
      <c r="M151" s="202" t="s">
        <v>1389</v>
      </c>
      <c r="N151" s="192" t="s">
        <v>1390</v>
      </c>
      <c r="O151" s="160"/>
      <c r="P151" s="157"/>
      <c r="Q151" s="157"/>
      <c r="R151" s="157"/>
      <c r="S151" s="157"/>
      <c r="T151" s="78"/>
      <c r="U151" s="78"/>
      <c r="V151" s="78"/>
      <c r="W151" s="78"/>
      <c r="X151" s="88" t="s">
        <v>94</v>
      </c>
      <c r="Y151" s="78"/>
      <c r="Z151" s="92" t="s">
        <v>93</v>
      </c>
      <c r="AA151" s="79"/>
      <c r="AB151" s="79"/>
      <c r="AC151" s="92" t="s">
        <v>93</v>
      </c>
      <c r="AD151" s="79"/>
      <c r="AE151" s="79"/>
      <c r="AF151" s="79"/>
      <c r="AG151" s="79"/>
      <c r="AH151" s="79"/>
      <c r="AI151" s="79"/>
      <c r="AJ151" s="79"/>
      <c r="AK151" s="79"/>
    </row>
    <row r="152" spans="1:37" x14ac:dyDescent="0.35">
      <c r="A152" s="75" t="str">
        <f t="shared" si="12"/>
        <v>LLC_BI__Connection__cCCS_Relationship_Name__c</v>
      </c>
      <c r="B152" s="101">
        <f t="shared" si="13"/>
        <v>1300</v>
      </c>
      <c r="C152" s="88">
        <v>7</v>
      </c>
      <c r="D152" s="78" t="s">
        <v>1373</v>
      </c>
      <c r="E152" s="90" t="s">
        <v>1374</v>
      </c>
      <c r="F152" s="90" t="s">
        <v>1374</v>
      </c>
      <c r="G152" s="186" t="s">
        <v>71</v>
      </c>
      <c r="H152" s="201" t="s">
        <v>70</v>
      </c>
      <c r="I152" s="203" t="s">
        <v>250</v>
      </c>
      <c r="J152" s="204" t="s">
        <v>1286</v>
      </c>
      <c r="K152" s="78" t="str">
        <f t="shared" si="11"/>
        <v>LLC_BI__Connection__c.CCS_Relationship_Name__c</v>
      </c>
      <c r="L152" s="204" t="s">
        <v>1592</v>
      </c>
      <c r="M152" s="205" t="s">
        <v>1593</v>
      </c>
      <c r="N152" s="192">
        <v>1300</v>
      </c>
      <c r="O152" s="204"/>
      <c r="P152" s="206"/>
      <c r="Q152" s="206"/>
      <c r="R152" s="206"/>
      <c r="S152" s="206"/>
      <c r="T152" s="78"/>
      <c r="U152" s="78"/>
      <c r="V152" s="78"/>
      <c r="W152" s="78" t="s">
        <v>1512</v>
      </c>
      <c r="X152" s="88" t="s">
        <v>94</v>
      </c>
      <c r="Y152" s="79"/>
      <c r="Z152" s="92" t="s">
        <v>94</v>
      </c>
      <c r="AA152" s="79"/>
      <c r="AB152" s="79"/>
      <c r="AC152" s="92" t="s">
        <v>93</v>
      </c>
      <c r="AD152" s="79"/>
      <c r="AE152" s="79"/>
      <c r="AF152" s="79"/>
      <c r="AG152" s="79"/>
      <c r="AH152" s="79"/>
      <c r="AI152" s="79"/>
      <c r="AJ152" s="79"/>
      <c r="AK152" s="79"/>
    </row>
    <row r="153" spans="1:37" x14ac:dyDescent="0.35">
      <c r="A153" s="75" t="str">
        <f t="shared" si="12"/>
        <v>LLC_BI__Connection__cLLC_BI__Connected_To__c</v>
      </c>
      <c r="B153" s="101">
        <f t="shared" si="13"/>
        <v>18</v>
      </c>
      <c r="C153" s="88">
        <v>8</v>
      </c>
      <c r="D153" s="161"/>
      <c r="E153" s="90" t="s">
        <v>1374</v>
      </c>
      <c r="F153" s="90" t="s">
        <v>1374</v>
      </c>
      <c r="G153" s="186" t="s">
        <v>71</v>
      </c>
      <c r="H153" s="201" t="s">
        <v>70</v>
      </c>
      <c r="I153" s="203" t="s">
        <v>250</v>
      </c>
      <c r="J153" s="204" t="s">
        <v>1240</v>
      </c>
      <c r="K153" s="78" t="str">
        <f t="shared" si="11"/>
        <v>LLC_BI__Connection__c.LLC_BI__Connected_To__c</v>
      </c>
      <c r="L153" s="204" t="s">
        <v>1594</v>
      </c>
      <c r="M153" s="205" t="s">
        <v>1595</v>
      </c>
      <c r="N153" s="192">
        <v>18</v>
      </c>
      <c r="O153" s="204"/>
      <c r="P153" s="206"/>
      <c r="Q153" s="206"/>
      <c r="R153" s="206"/>
      <c r="S153" s="206"/>
      <c r="T153" s="78"/>
      <c r="U153" s="78"/>
      <c r="V153" s="78"/>
      <c r="W153" s="78" t="s">
        <v>1512</v>
      </c>
      <c r="X153" s="88" t="s">
        <v>94</v>
      </c>
      <c r="Y153" s="79"/>
      <c r="Z153" s="92" t="s">
        <v>94</v>
      </c>
      <c r="AA153" s="79"/>
      <c r="AB153" s="79"/>
      <c r="AC153" s="92" t="s">
        <v>93</v>
      </c>
      <c r="AD153" s="79"/>
      <c r="AE153" s="79"/>
      <c r="AF153" s="79"/>
      <c r="AG153" s="79"/>
      <c r="AH153" s="79"/>
      <c r="AI153" s="79"/>
      <c r="AJ153" s="79"/>
      <c r="AK153" s="79"/>
    </row>
    <row r="154" spans="1:37" x14ac:dyDescent="0.35">
      <c r="A154" s="75" t="str">
        <f t="shared" si="12"/>
        <v>LLC_BI__Connection__cLLC_BI__Ownership_Percent__c</v>
      </c>
      <c r="B154" s="101" t="str">
        <f t="shared" si="13"/>
        <v>3, 3</v>
      </c>
      <c r="C154" s="88">
        <v>9</v>
      </c>
      <c r="D154" s="161"/>
      <c r="E154" s="90" t="s">
        <v>1374</v>
      </c>
      <c r="F154" s="90" t="s">
        <v>1374</v>
      </c>
      <c r="G154" s="186" t="s">
        <v>71</v>
      </c>
      <c r="H154" s="201" t="s">
        <v>70</v>
      </c>
      <c r="I154" s="207" t="s">
        <v>1596</v>
      </c>
      <c r="J154" s="208" t="s">
        <v>1259</v>
      </c>
      <c r="K154" s="78" t="str">
        <f t="shared" si="11"/>
        <v>LLC_BI__Connection__c.LLC_BI__Ownership_Percent__c</v>
      </c>
      <c r="L154" s="208" t="s">
        <v>1597</v>
      </c>
      <c r="M154" s="209" t="s">
        <v>1445</v>
      </c>
      <c r="N154" s="210">
        <v>3</v>
      </c>
      <c r="O154" s="208">
        <v>3</v>
      </c>
      <c r="P154" s="211"/>
      <c r="Q154" s="211"/>
      <c r="R154" s="211"/>
      <c r="S154" s="211"/>
      <c r="T154" s="78"/>
      <c r="U154" s="78"/>
      <c r="V154" s="78"/>
      <c r="W154" s="78" t="s">
        <v>1512</v>
      </c>
      <c r="X154" s="88" t="s">
        <v>94</v>
      </c>
      <c r="Y154" s="79"/>
      <c r="Z154" s="92" t="s">
        <v>93</v>
      </c>
      <c r="AA154" s="79"/>
      <c r="AB154" s="79"/>
      <c r="AC154" s="92" t="s">
        <v>93</v>
      </c>
      <c r="AD154" s="79"/>
      <c r="AE154" s="79"/>
      <c r="AF154" s="79"/>
      <c r="AG154" s="79"/>
      <c r="AH154" s="79"/>
      <c r="AI154" s="79"/>
      <c r="AJ154" s="79"/>
      <c r="AK154" s="79"/>
    </row>
    <row r="155" spans="1:37" x14ac:dyDescent="0.35">
      <c r="A155" s="75" t="str">
        <f t="shared" si="12"/>
        <v>LLC_BI__Connection__cCCS_Roles__c</v>
      </c>
      <c r="B155" s="101">
        <f t="shared" si="13"/>
        <v>255</v>
      </c>
      <c r="C155" s="88">
        <v>10</v>
      </c>
      <c r="D155" s="161"/>
      <c r="E155" s="90" t="s">
        <v>1374</v>
      </c>
      <c r="F155" s="90" t="s">
        <v>1374</v>
      </c>
      <c r="G155" s="186" t="s">
        <v>71</v>
      </c>
      <c r="H155" s="201" t="s">
        <v>70</v>
      </c>
      <c r="I155" s="207" t="s">
        <v>1290</v>
      </c>
      <c r="J155" s="208" t="s">
        <v>1289</v>
      </c>
      <c r="K155" s="78" t="str">
        <f t="shared" si="11"/>
        <v>LLC_BI__Connection__c.CCS_Roles__c</v>
      </c>
      <c r="L155" s="208" t="s">
        <v>1598</v>
      </c>
      <c r="M155" s="209" t="s">
        <v>1468</v>
      </c>
      <c r="N155" s="210">
        <v>255</v>
      </c>
      <c r="O155" s="208"/>
      <c r="P155" s="211"/>
      <c r="Q155" s="211"/>
      <c r="R155" s="211"/>
      <c r="S155" s="211"/>
      <c r="T155" s="78"/>
      <c r="U155" s="78"/>
      <c r="V155" s="78"/>
      <c r="W155" s="78" t="s">
        <v>1512</v>
      </c>
      <c r="X155" s="88" t="s">
        <v>94</v>
      </c>
      <c r="Y155" s="79"/>
      <c r="Z155" s="92" t="s">
        <v>94</v>
      </c>
      <c r="AA155" s="79"/>
      <c r="AB155" s="79"/>
      <c r="AC155" s="92" t="s">
        <v>93</v>
      </c>
      <c r="AD155" s="79"/>
      <c r="AE155" s="79"/>
      <c r="AF155" s="79"/>
      <c r="AG155" s="79"/>
      <c r="AH155" s="79"/>
      <c r="AI155" s="79"/>
      <c r="AJ155" s="79"/>
      <c r="AK155" s="79"/>
    </row>
    <row r="156" spans="1:37" x14ac:dyDescent="0.35">
      <c r="A156" s="75" t="str">
        <f t="shared" si="12"/>
        <v>LLC_BI__Connection__cCCS_is_Key_Account_Party__c</v>
      </c>
      <c r="B156" s="101" t="str">
        <f t="shared" si="13"/>
        <v>Boolean (True/False)</v>
      </c>
      <c r="C156" s="88">
        <v>11</v>
      </c>
      <c r="D156" s="161"/>
      <c r="E156" s="90" t="s">
        <v>1374</v>
      </c>
      <c r="F156" s="90" t="s">
        <v>1374</v>
      </c>
      <c r="G156" s="186" t="s">
        <v>71</v>
      </c>
      <c r="H156" s="199" t="s">
        <v>70</v>
      </c>
      <c r="I156" s="212" t="s">
        <v>1293</v>
      </c>
      <c r="J156" s="213" t="s">
        <v>1292</v>
      </c>
      <c r="K156" s="79" t="str">
        <f t="shared" si="11"/>
        <v>LLC_BI__Connection__c.CCS_is_Key_Account_Party__c</v>
      </c>
      <c r="L156" s="208" t="s">
        <v>1599</v>
      </c>
      <c r="M156" s="209" t="s">
        <v>1397</v>
      </c>
      <c r="N156" s="192" t="s">
        <v>1527</v>
      </c>
      <c r="O156" s="208"/>
      <c r="P156" s="211"/>
      <c r="Q156" s="211"/>
      <c r="R156" s="211"/>
      <c r="S156" s="211"/>
      <c r="T156" s="78"/>
      <c r="U156" s="78"/>
      <c r="V156" s="78"/>
      <c r="W156" s="78" t="s">
        <v>1512</v>
      </c>
      <c r="X156" s="88" t="s">
        <v>94</v>
      </c>
      <c r="Y156" s="97"/>
      <c r="Z156" s="92" t="s">
        <v>93</v>
      </c>
      <c r="AA156" s="97"/>
      <c r="AB156" s="97"/>
      <c r="AC156" s="92" t="s">
        <v>93</v>
      </c>
      <c r="AD156" s="97"/>
      <c r="AE156" s="97"/>
      <c r="AF156" s="97"/>
      <c r="AG156" s="97"/>
      <c r="AH156" s="97"/>
      <c r="AI156" s="97"/>
      <c r="AJ156" s="79"/>
      <c r="AK156" s="79"/>
    </row>
    <row r="157" spans="1:37" x14ac:dyDescent="0.35">
      <c r="A157" s="75" t="str">
        <f t="shared" si="12"/>
        <v>LLC_BI__Connection__cCCS_is_Signatory__c</v>
      </c>
      <c r="B157" s="101" t="str">
        <f t="shared" si="13"/>
        <v>Boolean (True/False)</v>
      </c>
      <c r="C157" s="88">
        <v>12</v>
      </c>
      <c r="D157" s="161"/>
      <c r="E157" s="90" t="s">
        <v>1374</v>
      </c>
      <c r="F157" s="90" t="s">
        <v>1374</v>
      </c>
      <c r="G157" s="186" t="s">
        <v>71</v>
      </c>
      <c r="H157" s="201" t="s">
        <v>70</v>
      </c>
      <c r="I157" s="212" t="s">
        <v>1296</v>
      </c>
      <c r="J157" s="208" t="s">
        <v>1295</v>
      </c>
      <c r="K157" s="79" t="str">
        <f t="shared" si="11"/>
        <v>LLC_BI__Connection__c.CCS_is_Signatory__c</v>
      </c>
      <c r="L157" s="208" t="s">
        <v>1600</v>
      </c>
      <c r="M157" s="209" t="s">
        <v>1397</v>
      </c>
      <c r="N157" s="192" t="s">
        <v>1527</v>
      </c>
      <c r="O157" s="208"/>
      <c r="P157" s="211"/>
      <c r="Q157" s="211"/>
      <c r="R157" s="211"/>
      <c r="S157" s="211"/>
      <c r="T157" s="78"/>
      <c r="U157" s="78"/>
      <c r="V157" s="78"/>
      <c r="W157" s="78" t="s">
        <v>1512</v>
      </c>
      <c r="X157" s="88" t="s">
        <v>94</v>
      </c>
      <c r="Y157" s="79"/>
      <c r="Z157" s="92" t="s">
        <v>93</v>
      </c>
      <c r="AA157" s="79"/>
      <c r="AB157" s="79"/>
      <c r="AC157" s="92" t="s">
        <v>93</v>
      </c>
      <c r="AD157" s="79"/>
      <c r="AE157" s="79"/>
      <c r="AF157" s="79"/>
      <c r="AG157" s="79"/>
      <c r="AH157" s="79"/>
      <c r="AI157" s="79"/>
      <c r="AJ157" s="79"/>
      <c r="AK157" s="79"/>
    </row>
    <row r="158" spans="1:37" x14ac:dyDescent="0.35">
      <c r="A158" s="75" t="str">
        <f t="shared" si="12"/>
        <v>LLC_BI__Connection__cCCS_KYC_Status__c</v>
      </c>
      <c r="B158" s="101">
        <f t="shared" si="13"/>
        <v>1300</v>
      </c>
      <c r="C158" s="88">
        <v>13</v>
      </c>
      <c r="D158" s="161" t="s">
        <v>1393</v>
      </c>
      <c r="E158" s="90" t="s">
        <v>1374</v>
      </c>
      <c r="F158" s="90" t="s">
        <v>1374</v>
      </c>
      <c r="G158" s="186" t="s">
        <v>71</v>
      </c>
      <c r="H158" s="201" t="s">
        <v>70</v>
      </c>
      <c r="I158" s="214" t="s">
        <v>1004</v>
      </c>
      <c r="J158" s="204" t="s">
        <v>1003</v>
      </c>
      <c r="K158" s="79" t="str">
        <f t="shared" si="11"/>
        <v>LLC_BI__Connection__c.CCS_KYC_Status__c</v>
      </c>
      <c r="L158" s="204" t="s">
        <v>1601</v>
      </c>
      <c r="M158" s="205" t="s">
        <v>1593</v>
      </c>
      <c r="N158" s="192">
        <v>1300</v>
      </c>
      <c r="O158" s="204"/>
      <c r="P158" s="206"/>
      <c r="Q158" s="206"/>
      <c r="R158" s="206"/>
      <c r="S158" s="206"/>
      <c r="T158" s="78"/>
      <c r="U158" s="78"/>
      <c r="V158" s="78"/>
      <c r="W158" s="78" t="s">
        <v>1512</v>
      </c>
      <c r="X158" s="88" t="s">
        <v>94</v>
      </c>
      <c r="Y158" s="79"/>
      <c r="Z158" s="92" t="s">
        <v>93</v>
      </c>
      <c r="AA158" s="79"/>
      <c r="AB158" s="79"/>
      <c r="AC158" s="92" t="s">
        <v>93</v>
      </c>
      <c r="AD158" s="79"/>
      <c r="AE158" s="79"/>
      <c r="AF158" s="79"/>
      <c r="AG158" s="79"/>
      <c r="AH158" s="79"/>
      <c r="AI158" s="79"/>
      <c r="AJ158" s="79"/>
      <c r="AK158" s="79"/>
    </row>
    <row r="159" spans="1:37" x14ac:dyDescent="0.35">
      <c r="A159" s="75" t="str">
        <f t="shared" si="12"/>
        <v>LLC_BI__Connection__cCCS_Support_Needed__c</v>
      </c>
      <c r="B159" s="101" t="str">
        <f t="shared" si="13"/>
        <v>Boolean (True/False)</v>
      </c>
      <c r="C159" s="88">
        <v>14</v>
      </c>
      <c r="D159" s="161"/>
      <c r="E159" s="90" t="s">
        <v>1374</v>
      </c>
      <c r="F159" s="90" t="s">
        <v>1374</v>
      </c>
      <c r="G159" s="186" t="s">
        <v>71</v>
      </c>
      <c r="H159" s="201" t="s">
        <v>70</v>
      </c>
      <c r="I159" s="212" t="s">
        <v>1316</v>
      </c>
      <c r="J159" s="147" t="s">
        <v>1059</v>
      </c>
      <c r="K159" s="97" t="str">
        <f t="shared" si="11"/>
        <v>LLC_BI__Connection__c.CCS_Support_Needed__c</v>
      </c>
      <c r="L159" s="204" t="s">
        <v>1602</v>
      </c>
      <c r="M159" s="216" t="s">
        <v>1397</v>
      </c>
      <c r="N159" s="192" t="s">
        <v>1527</v>
      </c>
      <c r="O159" s="215"/>
      <c r="P159" s="217"/>
      <c r="Q159" s="217"/>
      <c r="R159" s="217"/>
      <c r="S159" s="217"/>
      <c r="T159" s="99"/>
      <c r="U159" s="99"/>
      <c r="V159" s="99"/>
      <c r="W159" s="99" t="s">
        <v>1512</v>
      </c>
      <c r="X159" s="88" t="s">
        <v>94</v>
      </c>
      <c r="Y159" s="97"/>
      <c r="Z159" s="92" t="s">
        <v>93</v>
      </c>
      <c r="AA159" s="97"/>
      <c r="AB159" s="97"/>
      <c r="AC159" s="92" t="s">
        <v>93</v>
      </c>
      <c r="AD159" s="97"/>
      <c r="AE159" s="97"/>
      <c r="AF159" s="97"/>
      <c r="AG159" s="97"/>
      <c r="AH159" s="97"/>
      <c r="AI159" s="97"/>
      <c r="AJ159" s="97"/>
      <c r="AK159" s="97"/>
    </row>
    <row r="160" spans="1:37" x14ac:dyDescent="0.35">
      <c r="A160" s="75" t="str">
        <f t="shared" si="12"/>
        <v>LLC_BI__Connection__cCCS_Current_Hard_Bank_Limits__c</v>
      </c>
      <c r="B160" s="101" t="str">
        <f t="shared" si="13"/>
        <v>16, 2</v>
      </c>
      <c r="C160" s="88">
        <v>15</v>
      </c>
      <c r="D160" s="161" t="s">
        <v>1393</v>
      </c>
      <c r="E160" s="90" t="s">
        <v>1374</v>
      </c>
      <c r="F160" s="93" t="s">
        <v>1385</v>
      </c>
      <c r="G160" s="186" t="s">
        <v>71</v>
      </c>
      <c r="H160" s="201" t="s">
        <v>70</v>
      </c>
      <c r="I160" s="218" t="s">
        <v>1301</v>
      </c>
      <c r="J160" s="219" t="s">
        <v>1300</v>
      </c>
      <c r="K160" s="79" t="str">
        <f t="shared" si="11"/>
        <v>LLC_BI__Connection__c.CCS_Current_Hard_Bank_Limits__c</v>
      </c>
      <c r="L160" s="184" t="s">
        <v>1603</v>
      </c>
      <c r="M160" s="100" t="s">
        <v>1604</v>
      </c>
      <c r="N160" s="192">
        <v>16</v>
      </c>
      <c r="O160" s="79">
        <v>2</v>
      </c>
      <c r="P160" s="79"/>
      <c r="Q160" s="79"/>
      <c r="R160" s="79"/>
      <c r="S160" s="79"/>
      <c r="T160" s="79"/>
      <c r="U160" s="79"/>
      <c r="V160" s="79"/>
      <c r="W160" s="79"/>
      <c r="X160" s="88" t="s">
        <v>94</v>
      </c>
      <c r="Y160" s="79"/>
      <c r="Z160" s="92" t="s">
        <v>93</v>
      </c>
      <c r="AA160" s="79"/>
      <c r="AB160" s="79"/>
      <c r="AC160" s="92" t="s">
        <v>93</v>
      </c>
      <c r="AD160" s="79"/>
      <c r="AE160" s="79"/>
      <c r="AF160" s="79"/>
      <c r="AG160" s="79"/>
      <c r="AH160" s="79"/>
      <c r="AI160" s="79"/>
      <c r="AJ160" s="79"/>
      <c r="AK160" s="79"/>
    </row>
    <row r="161" spans="1:37" x14ac:dyDescent="0.35">
      <c r="A161" s="75" t="str">
        <f t="shared" si="12"/>
        <v>LLC_BI__Connection__cCCS_Current_Soft_Bank_Limits__c</v>
      </c>
      <c r="B161" s="101" t="str">
        <f t="shared" si="13"/>
        <v>16, 2</v>
      </c>
      <c r="C161" s="88">
        <v>16</v>
      </c>
      <c r="D161" s="161" t="s">
        <v>1393</v>
      </c>
      <c r="E161" s="90" t="s">
        <v>1374</v>
      </c>
      <c r="F161" s="93" t="s">
        <v>1385</v>
      </c>
      <c r="G161" s="186" t="s">
        <v>71</v>
      </c>
      <c r="H161" s="201" t="s">
        <v>70</v>
      </c>
      <c r="I161" s="218" t="s">
        <v>1305</v>
      </c>
      <c r="J161" s="219" t="s">
        <v>1304</v>
      </c>
      <c r="K161" s="79" t="str">
        <f t="shared" si="11"/>
        <v>LLC_BI__Connection__c.CCS_Current_Soft_Bank_Limits__c</v>
      </c>
      <c r="L161" s="184" t="s">
        <v>1605</v>
      </c>
      <c r="M161" s="100" t="s">
        <v>1604</v>
      </c>
      <c r="N161" s="192">
        <v>16</v>
      </c>
      <c r="O161" s="79">
        <v>2</v>
      </c>
      <c r="P161" s="79"/>
      <c r="Q161" s="79"/>
      <c r="R161" s="79"/>
      <c r="S161" s="79"/>
      <c r="T161" s="79"/>
      <c r="U161" s="79"/>
      <c r="V161" s="79"/>
      <c r="W161" s="79"/>
      <c r="X161" s="88" t="s">
        <v>94</v>
      </c>
      <c r="Y161" s="79"/>
      <c r="Z161" s="92" t="s">
        <v>93</v>
      </c>
      <c r="AA161" s="79"/>
      <c r="AB161" s="79"/>
      <c r="AC161" s="92" t="s">
        <v>93</v>
      </c>
      <c r="AD161" s="79"/>
      <c r="AE161" s="79"/>
      <c r="AF161" s="79"/>
      <c r="AG161" s="79"/>
      <c r="AH161" s="79"/>
      <c r="AI161" s="79"/>
      <c r="AJ161" s="79"/>
      <c r="AK161" s="79"/>
    </row>
    <row r="162" spans="1:37" x14ac:dyDescent="0.35">
      <c r="A162" s="75" t="str">
        <f t="shared" si="12"/>
        <v>LLC_BI__Connection__cCCS_Is_ORG_Lead__c</v>
      </c>
      <c r="B162" s="101" t="str">
        <f t="shared" si="13"/>
        <v>Boolean (True/False)</v>
      </c>
      <c r="C162" s="88">
        <v>17</v>
      </c>
      <c r="D162" s="161"/>
      <c r="E162" s="90" t="s">
        <v>1374</v>
      </c>
      <c r="F162" s="93" t="s">
        <v>1385</v>
      </c>
      <c r="G162" s="186" t="s">
        <v>71</v>
      </c>
      <c r="H162" s="201" t="s">
        <v>70</v>
      </c>
      <c r="I162" s="218" t="s">
        <v>1326</v>
      </c>
      <c r="J162" s="220" t="s">
        <v>1325</v>
      </c>
      <c r="K162" s="79" t="str">
        <f t="shared" si="11"/>
        <v>LLC_BI__Connection__c.CCS_Is_ORG_Lead__c</v>
      </c>
      <c r="L162" s="184" t="s">
        <v>1606</v>
      </c>
      <c r="M162" s="100" t="s">
        <v>1397</v>
      </c>
      <c r="N162" s="192" t="s">
        <v>1527</v>
      </c>
      <c r="O162" s="79"/>
      <c r="P162" s="79"/>
      <c r="Q162" s="79"/>
      <c r="R162" s="79"/>
      <c r="S162" s="79"/>
      <c r="T162" s="79"/>
      <c r="U162" s="79"/>
      <c r="V162" s="79"/>
      <c r="W162" s="79"/>
      <c r="X162" s="88" t="s">
        <v>94</v>
      </c>
      <c r="Y162" s="79"/>
      <c r="Z162" s="92" t="s">
        <v>93</v>
      </c>
      <c r="AA162" s="79"/>
      <c r="AB162" s="79"/>
      <c r="AC162" s="92" t="s">
        <v>93</v>
      </c>
      <c r="AD162" s="79"/>
      <c r="AE162" s="79"/>
      <c r="AF162" s="79"/>
      <c r="AG162" s="79"/>
      <c r="AH162" s="79"/>
      <c r="AI162" s="79"/>
      <c r="AJ162" s="79"/>
      <c r="AK162" s="79"/>
    </row>
    <row r="163" spans="1:37" x14ac:dyDescent="0.35">
      <c r="A163" s="75" t="str">
        <f t="shared" si="12"/>
        <v>LLC_BI__Connection__cCCS_Is_part_of_ORG__c</v>
      </c>
      <c r="B163" s="101">
        <f t="shared" si="13"/>
        <v>4</v>
      </c>
      <c r="C163" s="88">
        <v>18</v>
      </c>
      <c r="D163" s="161" t="s">
        <v>1393</v>
      </c>
      <c r="E163" s="90" t="s">
        <v>1374</v>
      </c>
      <c r="F163" s="93" t="s">
        <v>1385</v>
      </c>
      <c r="G163" s="186" t="s">
        <v>71</v>
      </c>
      <c r="H163" s="201" t="s">
        <v>70</v>
      </c>
      <c r="I163" s="218" t="s">
        <v>1143</v>
      </c>
      <c r="J163" s="219" t="s">
        <v>1142</v>
      </c>
      <c r="K163" s="79" t="str">
        <f t="shared" si="11"/>
        <v>LLC_BI__Connection__c.CCS_Is_part_of_ORG__c</v>
      </c>
      <c r="L163" s="184" t="s">
        <v>1607</v>
      </c>
      <c r="M163" s="100" t="s">
        <v>1608</v>
      </c>
      <c r="N163" s="192">
        <v>4</v>
      </c>
      <c r="O163" s="79"/>
      <c r="P163" s="79"/>
      <c r="Q163" s="79"/>
      <c r="R163" s="79"/>
      <c r="S163" s="79"/>
      <c r="T163" s="79"/>
      <c r="U163" s="79"/>
      <c r="V163" s="79"/>
      <c r="W163" s="79"/>
      <c r="X163" s="88" t="s">
        <v>94</v>
      </c>
      <c r="Y163" s="79"/>
      <c r="Z163" s="92" t="s">
        <v>93</v>
      </c>
      <c r="AA163" s="79"/>
      <c r="AB163" s="79"/>
      <c r="AC163" s="92" t="s">
        <v>93</v>
      </c>
      <c r="AD163" s="79"/>
      <c r="AE163" s="79"/>
      <c r="AF163" s="79"/>
      <c r="AG163" s="79"/>
      <c r="AH163" s="79"/>
      <c r="AI163" s="79"/>
      <c r="AJ163" s="79"/>
      <c r="AK163" s="79"/>
    </row>
    <row r="164" spans="1:37" x14ac:dyDescent="0.35">
      <c r="A164" s="75" t="str">
        <f t="shared" si="12"/>
        <v>LLC_BI__Connection__cCCS_ORG_Lead__c</v>
      </c>
      <c r="B164" s="101">
        <f t="shared" si="13"/>
        <v>18</v>
      </c>
      <c r="C164" s="88">
        <v>19</v>
      </c>
      <c r="D164" s="161"/>
      <c r="E164" s="90" t="s">
        <v>1374</v>
      </c>
      <c r="F164" s="93" t="s">
        <v>1385</v>
      </c>
      <c r="G164" s="186" t="s">
        <v>71</v>
      </c>
      <c r="H164" s="201" t="s">
        <v>70</v>
      </c>
      <c r="I164" s="218" t="s">
        <v>1329</v>
      </c>
      <c r="J164" s="219" t="s">
        <v>1328</v>
      </c>
      <c r="K164" s="79" t="str">
        <f t="shared" si="11"/>
        <v>LLC_BI__Connection__c.CCS_ORG_Lead__c</v>
      </c>
      <c r="L164" s="184" t="s">
        <v>1607</v>
      </c>
      <c r="M164" s="100" t="s">
        <v>1511</v>
      </c>
      <c r="N164" s="192">
        <v>18</v>
      </c>
      <c r="O164" s="79"/>
      <c r="P164" s="79"/>
      <c r="Q164" s="79"/>
      <c r="R164" s="79"/>
      <c r="S164" s="79"/>
      <c r="T164" s="79"/>
      <c r="U164" s="79"/>
      <c r="V164" s="79"/>
      <c r="W164" s="79"/>
      <c r="X164" s="88" t="s">
        <v>94</v>
      </c>
      <c r="Y164" s="79"/>
      <c r="Z164" s="92" t="s">
        <v>93</v>
      </c>
      <c r="AA164" s="79"/>
      <c r="AB164" s="79"/>
      <c r="AC164" s="92" t="s">
        <v>93</v>
      </c>
      <c r="AD164" s="79"/>
      <c r="AE164" s="79"/>
      <c r="AF164" s="79"/>
      <c r="AG164" s="79"/>
      <c r="AH164" s="79"/>
      <c r="AI164" s="79"/>
      <c r="AJ164" s="79"/>
      <c r="AK164" s="79"/>
    </row>
    <row r="165" spans="1:37" x14ac:dyDescent="0.35">
      <c r="A165" s="75" t="str">
        <f t="shared" si="12"/>
        <v>LLC_BI__Connection__cCCS_ORG_Lead_Name__c</v>
      </c>
      <c r="B165" s="101">
        <f t="shared" si="13"/>
        <v>1300</v>
      </c>
      <c r="C165" s="88">
        <v>20</v>
      </c>
      <c r="D165" s="161" t="s">
        <v>1393</v>
      </c>
      <c r="E165" s="90" t="s">
        <v>1374</v>
      </c>
      <c r="F165" s="93" t="s">
        <v>1385</v>
      </c>
      <c r="G165" s="186" t="s">
        <v>71</v>
      </c>
      <c r="H165" s="201" t="s">
        <v>70</v>
      </c>
      <c r="I165" s="218" t="s">
        <v>1334</v>
      </c>
      <c r="J165" s="219" t="s">
        <v>1333</v>
      </c>
      <c r="K165" s="79" t="str">
        <f t="shared" si="11"/>
        <v>LLC_BI__Connection__c.CCS_ORG_Lead_Name__c</v>
      </c>
      <c r="L165" s="184" t="s">
        <v>1609</v>
      </c>
      <c r="M165" s="100" t="s">
        <v>1593</v>
      </c>
      <c r="N165" s="192">
        <v>1300</v>
      </c>
      <c r="O165" s="79"/>
      <c r="P165" s="79"/>
      <c r="Q165" s="79"/>
      <c r="R165" s="79"/>
      <c r="S165" s="79"/>
      <c r="T165" s="79"/>
      <c r="U165" s="79"/>
      <c r="V165" s="79"/>
      <c r="W165" s="79"/>
      <c r="X165" s="88" t="s">
        <v>94</v>
      </c>
      <c r="Y165" s="79"/>
      <c r="Z165" s="92" t="s">
        <v>93</v>
      </c>
      <c r="AA165" s="79"/>
      <c r="AB165" s="79"/>
      <c r="AC165" s="92" t="s">
        <v>93</v>
      </c>
      <c r="AD165" s="79"/>
      <c r="AE165" s="79"/>
      <c r="AF165" s="79"/>
      <c r="AG165" s="79"/>
      <c r="AH165" s="79"/>
      <c r="AI165" s="79"/>
      <c r="AJ165" s="79"/>
      <c r="AK165" s="79"/>
    </row>
    <row r="166" spans="1:37" x14ac:dyDescent="0.35">
      <c r="A166" s="75" t="str">
        <f t="shared" si="12"/>
        <v>LLC_BI__Connection__cCCS_Record_Type__c</v>
      </c>
      <c r="B166" s="101">
        <f t="shared" si="13"/>
        <v>1300</v>
      </c>
      <c r="C166" s="88">
        <v>21</v>
      </c>
      <c r="D166" s="161" t="s">
        <v>1393</v>
      </c>
      <c r="E166" s="90" t="s">
        <v>1374</v>
      </c>
      <c r="F166" s="93" t="s">
        <v>1385</v>
      </c>
      <c r="G166" s="186" t="s">
        <v>71</v>
      </c>
      <c r="H166" s="201" t="s">
        <v>70</v>
      </c>
      <c r="I166" s="218" t="s">
        <v>1283</v>
      </c>
      <c r="J166" s="221" t="s">
        <v>1282</v>
      </c>
      <c r="K166" s="79" t="str">
        <f t="shared" si="11"/>
        <v>LLC_BI__Connection__c.CCS_Record_Type__c</v>
      </c>
      <c r="L166" s="184" t="s">
        <v>1610</v>
      </c>
      <c r="M166" s="100" t="s">
        <v>1593</v>
      </c>
      <c r="N166" s="192">
        <v>1300</v>
      </c>
      <c r="O166" s="79"/>
      <c r="P166" s="79"/>
      <c r="Q166" s="79"/>
      <c r="R166" s="79"/>
      <c r="S166" s="79"/>
      <c r="T166" s="79"/>
      <c r="U166" s="79"/>
      <c r="V166" s="79"/>
      <c r="W166" s="79"/>
      <c r="X166" s="88" t="s">
        <v>94</v>
      </c>
      <c r="Y166" s="79"/>
      <c r="Z166" s="92" t="s">
        <v>93</v>
      </c>
      <c r="AA166" s="79"/>
      <c r="AB166" s="79"/>
      <c r="AC166" s="92" t="s">
        <v>93</v>
      </c>
      <c r="AD166" s="79"/>
      <c r="AE166" s="79"/>
      <c r="AF166" s="79"/>
      <c r="AG166" s="79"/>
      <c r="AH166" s="79"/>
      <c r="AI166" s="79"/>
      <c r="AJ166" s="79"/>
      <c r="AK166" s="79"/>
    </row>
    <row r="167" spans="1:37" x14ac:dyDescent="0.35">
      <c r="A167" s="75" t="str">
        <f t="shared" si="12"/>
        <v>LLC_BI__Connection__cCCS_Relationship_in_an_OGSA__c</v>
      </c>
      <c r="B167" s="101">
        <f t="shared" si="13"/>
        <v>4</v>
      </c>
      <c r="C167" s="88">
        <v>22</v>
      </c>
      <c r="D167" s="161" t="s">
        <v>1393</v>
      </c>
      <c r="E167" s="90" t="s">
        <v>1374</v>
      </c>
      <c r="F167" s="93" t="s">
        <v>1385</v>
      </c>
      <c r="G167" s="186" t="s">
        <v>71</v>
      </c>
      <c r="H167" s="201" t="s">
        <v>70</v>
      </c>
      <c r="I167" s="218" t="s">
        <v>1338</v>
      </c>
      <c r="J167" s="219" t="s">
        <v>1337</v>
      </c>
      <c r="K167" s="79" t="str">
        <f t="shared" si="11"/>
        <v>LLC_BI__Connection__c.CCS_Relationship_in_an_OGSA__c</v>
      </c>
      <c r="L167" s="184" t="s">
        <v>1611</v>
      </c>
      <c r="M167" s="100" t="s">
        <v>1608</v>
      </c>
      <c r="N167" s="192">
        <v>4</v>
      </c>
      <c r="O167" s="79"/>
      <c r="P167" s="79"/>
      <c r="Q167" s="79"/>
      <c r="R167" s="79"/>
      <c r="S167" s="79"/>
      <c r="T167" s="79"/>
      <c r="U167" s="79"/>
      <c r="V167" s="79"/>
      <c r="W167" s="79"/>
      <c r="X167" s="88" t="s">
        <v>94</v>
      </c>
      <c r="Y167" s="79"/>
      <c r="Z167" s="92" t="s">
        <v>93</v>
      </c>
      <c r="AA167" s="79"/>
      <c r="AB167" s="79"/>
      <c r="AC167" s="92" t="s">
        <v>93</v>
      </c>
      <c r="AD167" s="79"/>
      <c r="AE167" s="79"/>
      <c r="AF167" s="79"/>
      <c r="AG167" s="79"/>
      <c r="AH167" s="79"/>
      <c r="AI167" s="79"/>
      <c r="AJ167" s="79"/>
      <c r="AK167" s="79"/>
    </row>
    <row r="168" spans="1:37" x14ac:dyDescent="0.35">
      <c r="A168" s="75" t="str">
        <f t="shared" si="12"/>
        <v>LLC_BI__Connection__cCCS_RFI_Flag__c</v>
      </c>
      <c r="B168" s="101">
        <f t="shared" si="13"/>
        <v>4</v>
      </c>
      <c r="C168" s="88">
        <v>23</v>
      </c>
      <c r="D168" s="161" t="s">
        <v>1393</v>
      </c>
      <c r="E168" s="90" t="s">
        <v>1374</v>
      </c>
      <c r="F168" s="93" t="s">
        <v>1385</v>
      </c>
      <c r="G168" s="186" t="s">
        <v>71</v>
      </c>
      <c r="H168" s="201" t="s">
        <v>70</v>
      </c>
      <c r="I168" s="218" t="s">
        <v>1019</v>
      </c>
      <c r="J168" s="219" t="s">
        <v>1018</v>
      </c>
      <c r="K168" s="79" t="str">
        <f t="shared" si="11"/>
        <v>LLC_BI__Connection__c.CCS_RFI_Flag__c</v>
      </c>
      <c r="L168" s="184" t="s">
        <v>1612</v>
      </c>
      <c r="M168" s="100" t="s">
        <v>1608</v>
      </c>
      <c r="N168" s="192">
        <v>4</v>
      </c>
      <c r="O168" s="79"/>
      <c r="P168" s="79"/>
      <c r="Q168" s="79"/>
      <c r="R168" s="79"/>
      <c r="S168" s="79"/>
      <c r="T168" s="79"/>
      <c r="U168" s="79"/>
      <c r="V168" s="79"/>
      <c r="W168" s="79"/>
      <c r="X168" s="88" t="s">
        <v>94</v>
      </c>
      <c r="Y168" s="79"/>
      <c r="Z168" s="92" t="s">
        <v>93</v>
      </c>
      <c r="AA168" s="79"/>
      <c r="AB168" s="79"/>
      <c r="AC168" s="92" t="s">
        <v>93</v>
      </c>
      <c r="AD168" s="79"/>
      <c r="AE168" s="79"/>
      <c r="AF168" s="79"/>
      <c r="AG168" s="79"/>
      <c r="AH168" s="79"/>
      <c r="AI168" s="79"/>
      <c r="AJ168" s="79"/>
      <c r="AK168" s="79"/>
    </row>
    <row r="169" spans="1:37" ht="29" x14ac:dyDescent="0.35">
      <c r="A169" s="75" t="str">
        <f t="shared" si="12"/>
        <v>LLC_BI__Connection__cCCS_RelationshipToFormula__c</v>
      </c>
      <c r="B169" s="101">
        <f t="shared" si="13"/>
        <v>1300</v>
      </c>
      <c r="C169" s="88">
        <v>24</v>
      </c>
      <c r="D169" s="161" t="s">
        <v>1393</v>
      </c>
      <c r="E169" s="90" t="s">
        <v>1374</v>
      </c>
      <c r="F169" s="93" t="s">
        <v>1385</v>
      </c>
      <c r="G169" s="186" t="s">
        <v>71</v>
      </c>
      <c r="H169" s="201" t="s">
        <v>70</v>
      </c>
      <c r="I169" s="218" t="s">
        <v>1322</v>
      </c>
      <c r="J169" s="221" t="s">
        <v>1321</v>
      </c>
      <c r="K169" s="79" t="str">
        <f t="shared" si="11"/>
        <v>LLC_BI__Connection__c.CCS_RelationshipToFormula__c</v>
      </c>
      <c r="L169" s="184" t="s">
        <v>1613</v>
      </c>
      <c r="M169" s="100" t="s">
        <v>1593</v>
      </c>
      <c r="N169" s="192">
        <v>1300</v>
      </c>
      <c r="O169" s="79"/>
      <c r="P169" s="79"/>
      <c r="Q169" s="79"/>
      <c r="R169" s="79"/>
      <c r="S169" s="79"/>
      <c r="T169" s="79"/>
      <c r="U169" s="79"/>
      <c r="V169" s="79"/>
      <c r="W169" s="79"/>
      <c r="X169" s="88" t="s">
        <v>94</v>
      </c>
      <c r="Y169" s="79"/>
      <c r="Z169" s="92" t="s">
        <v>93</v>
      </c>
      <c r="AA169" s="79"/>
      <c r="AB169" s="79"/>
      <c r="AC169" s="92" t="s">
        <v>93</v>
      </c>
      <c r="AD169" s="79"/>
      <c r="AE169" s="79"/>
      <c r="AF169" s="79"/>
      <c r="AG169" s="79"/>
      <c r="AH169" s="79"/>
      <c r="AI169" s="79"/>
      <c r="AJ169" s="79"/>
      <c r="AK169" s="79"/>
    </row>
    <row r="170" spans="1:37" x14ac:dyDescent="0.35">
      <c r="A170" s="75" t="str">
        <f t="shared" si="12"/>
        <v>LLC_BI__Connection__cCCS_Risk_Rating__c</v>
      </c>
      <c r="B170" s="101">
        <f t="shared" si="13"/>
        <v>1300</v>
      </c>
      <c r="C170" s="88">
        <v>25</v>
      </c>
      <c r="D170" s="161" t="s">
        <v>1393</v>
      </c>
      <c r="E170" s="165" t="s">
        <v>1374</v>
      </c>
      <c r="F170" s="98" t="s">
        <v>1385</v>
      </c>
      <c r="G170" s="222" t="s">
        <v>71</v>
      </c>
      <c r="H170" s="223" t="s">
        <v>70</v>
      </c>
      <c r="I170" s="224" t="s">
        <v>1038</v>
      </c>
      <c r="J170" s="219" t="s">
        <v>1037</v>
      </c>
      <c r="K170" s="79" t="str">
        <f t="shared" si="11"/>
        <v>LLC_BI__Connection__c.CCS_Risk_Rating__c</v>
      </c>
      <c r="L170" s="225" t="s">
        <v>1614</v>
      </c>
      <c r="M170" s="226" t="s">
        <v>1593</v>
      </c>
      <c r="N170" s="192">
        <v>1300</v>
      </c>
      <c r="O170" s="97"/>
      <c r="P170" s="97"/>
      <c r="Q170" s="97"/>
      <c r="R170" s="97"/>
      <c r="S170" s="97"/>
      <c r="T170" s="97"/>
      <c r="U170" s="97"/>
      <c r="V170" s="97"/>
      <c r="W170" s="97"/>
      <c r="X170" s="88" t="s">
        <v>94</v>
      </c>
      <c r="Y170" s="97"/>
      <c r="Z170" s="92" t="s">
        <v>93</v>
      </c>
      <c r="AA170" s="97"/>
      <c r="AB170" s="97"/>
      <c r="AC170" s="92" t="s">
        <v>93</v>
      </c>
      <c r="AD170" s="97"/>
      <c r="AE170" s="97"/>
      <c r="AF170" s="97"/>
      <c r="AG170" s="97"/>
      <c r="AH170" s="97"/>
      <c r="AI170" s="97"/>
      <c r="AJ170" s="97"/>
      <c r="AK170" s="97"/>
    </row>
    <row r="171" spans="1:37" x14ac:dyDescent="0.35">
      <c r="A171" s="75" t="str">
        <f t="shared" si="12"/>
        <v>LLC_BI__Connection__cCCS_Support_Indicator__c</v>
      </c>
      <c r="B171" s="101">
        <f t="shared" si="13"/>
        <v>1300</v>
      </c>
      <c r="C171" s="88">
        <v>26</v>
      </c>
      <c r="D171" s="161" t="s">
        <v>1393</v>
      </c>
      <c r="E171" s="90" t="s">
        <v>1374</v>
      </c>
      <c r="F171" s="93" t="s">
        <v>1385</v>
      </c>
      <c r="G171" s="227" t="s">
        <v>71</v>
      </c>
      <c r="H171" s="204" t="s">
        <v>70</v>
      </c>
      <c r="I171" s="203" t="s">
        <v>1057</v>
      </c>
      <c r="J171" s="228" t="s">
        <v>1056</v>
      </c>
      <c r="K171" s="160" t="str">
        <f t="shared" si="11"/>
        <v>LLC_BI__Connection__c.CCS_Support_Indicator__c</v>
      </c>
      <c r="L171" s="183" t="s">
        <v>1615</v>
      </c>
      <c r="M171" s="100" t="s">
        <v>1593</v>
      </c>
      <c r="N171" s="192">
        <v>1300</v>
      </c>
      <c r="O171" s="79"/>
      <c r="P171" s="79"/>
      <c r="Q171" s="79"/>
      <c r="R171" s="79"/>
      <c r="S171" s="79"/>
      <c r="T171" s="79"/>
      <c r="U171" s="79"/>
      <c r="V171" s="79"/>
      <c r="W171" s="79"/>
      <c r="X171" s="88" t="s">
        <v>94</v>
      </c>
      <c r="Y171" s="79"/>
      <c r="Z171" s="92" t="s">
        <v>93</v>
      </c>
      <c r="AA171" s="79"/>
      <c r="AB171" s="79"/>
      <c r="AC171" s="92" t="s">
        <v>93</v>
      </c>
      <c r="AD171" s="79"/>
      <c r="AE171" s="79"/>
      <c r="AF171" s="79"/>
      <c r="AG171" s="79"/>
      <c r="AH171" s="79"/>
      <c r="AI171" s="79"/>
      <c r="AJ171" s="79"/>
      <c r="AK171" s="79"/>
    </row>
    <row r="172" spans="1:37" x14ac:dyDescent="0.35">
      <c r="A172" s="75" t="str">
        <f t="shared" si="12"/>
        <v>LLC_BI__Connection__cCCS_Total_Current_Bank_Limits__c</v>
      </c>
      <c r="B172" s="101" t="str">
        <f t="shared" si="13"/>
        <v>16, 2</v>
      </c>
      <c r="C172" s="88">
        <v>27</v>
      </c>
      <c r="D172" s="161" t="s">
        <v>1393</v>
      </c>
      <c r="E172" s="90" t="s">
        <v>1374</v>
      </c>
      <c r="F172" s="93" t="s">
        <v>1385</v>
      </c>
      <c r="G172" s="227" t="s">
        <v>71</v>
      </c>
      <c r="H172" s="204" t="s">
        <v>70</v>
      </c>
      <c r="I172" s="203" t="s">
        <v>1454</v>
      </c>
      <c r="J172" s="219" t="s">
        <v>1096</v>
      </c>
      <c r="K172" s="79" t="str">
        <f t="shared" si="11"/>
        <v>LLC_BI__Connection__c.CCS_Total_Current_Bank_Limits__c</v>
      </c>
      <c r="L172" s="183" t="s">
        <v>1616</v>
      </c>
      <c r="M172" s="100" t="s">
        <v>1604</v>
      </c>
      <c r="N172" s="192">
        <v>16</v>
      </c>
      <c r="O172" s="79">
        <v>2</v>
      </c>
      <c r="P172" s="79"/>
      <c r="Q172" s="79"/>
      <c r="R172" s="79"/>
      <c r="S172" s="79"/>
      <c r="T172" s="79"/>
      <c r="U172" s="79"/>
      <c r="V172" s="79"/>
      <c r="W172" s="79"/>
      <c r="X172" s="88" t="s">
        <v>94</v>
      </c>
      <c r="Y172" s="79"/>
      <c r="Z172" s="92" t="s">
        <v>93</v>
      </c>
      <c r="AA172" s="79"/>
      <c r="AB172" s="79"/>
      <c r="AC172" s="92" t="s">
        <v>93</v>
      </c>
      <c r="AD172" s="79"/>
      <c r="AE172" s="79"/>
      <c r="AF172" s="79"/>
      <c r="AG172" s="79"/>
      <c r="AH172" s="79"/>
      <c r="AI172" s="79"/>
      <c r="AJ172" s="79"/>
      <c r="AK172" s="79"/>
    </row>
    <row r="173" spans="1:37" x14ac:dyDescent="0.35">
      <c r="A173" s="75" t="str">
        <f t="shared" ref="A173:A190" si="14">H173&amp;J173</f>
        <v>LLC_BI__Connection_Role__cId</v>
      </c>
      <c r="B173" s="101">
        <f t="shared" ref="B173:B190" si="15">IF(N173&lt;&gt;"",  IF(O173&lt;&gt;"", N173&amp;", "&amp;O173,N173),"")</f>
        <v>18</v>
      </c>
      <c r="C173" s="88">
        <v>1</v>
      </c>
      <c r="D173" s="78" t="s">
        <v>1373</v>
      </c>
      <c r="E173" s="90" t="s">
        <v>1374</v>
      </c>
      <c r="F173" s="90" t="s">
        <v>1374</v>
      </c>
      <c r="G173" s="186" t="s">
        <v>1170</v>
      </c>
      <c r="H173" s="199" t="s">
        <v>1169</v>
      </c>
      <c r="I173" s="91" t="s">
        <v>236</v>
      </c>
      <c r="J173" s="229" t="s">
        <v>236</v>
      </c>
      <c r="K173" s="79" t="str">
        <f t="shared" si="11"/>
        <v>LLC_BI__Connection_Role__c.Id</v>
      </c>
      <c r="L173" s="100" t="s">
        <v>236</v>
      </c>
      <c r="M173" s="95" t="s">
        <v>236</v>
      </c>
      <c r="N173" s="200">
        <v>18</v>
      </c>
      <c r="O173" s="160"/>
      <c r="P173" s="157"/>
      <c r="Q173" s="157"/>
      <c r="R173" s="157"/>
      <c r="S173" s="157"/>
      <c r="T173" s="78" t="s">
        <v>1375</v>
      </c>
      <c r="U173" s="79" t="s">
        <v>1375</v>
      </c>
      <c r="V173" s="79" t="s">
        <v>1507</v>
      </c>
      <c r="W173" s="92" t="s">
        <v>93</v>
      </c>
      <c r="X173" s="88" t="s">
        <v>94</v>
      </c>
      <c r="Y173" s="78"/>
      <c r="Z173" s="92" t="s">
        <v>93</v>
      </c>
      <c r="AA173" s="79"/>
      <c r="AB173" s="79"/>
      <c r="AC173" s="92" t="s">
        <v>93</v>
      </c>
      <c r="AD173" s="79"/>
      <c r="AE173" s="79"/>
      <c r="AF173" s="79"/>
      <c r="AG173" s="79"/>
      <c r="AH173" s="79"/>
      <c r="AI173" s="79"/>
      <c r="AJ173" s="79"/>
      <c r="AK173" s="79"/>
    </row>
    <row r="174" spans="1:37" x14ac:dyDescent="0.35">
      <c r="A174" s="75" t="str">
        <f t="shared" si="14"/>
        <v>LLC_BI__Connection_Role__cCreatedDate</v>
      </c>
      <c r="B174" s="101" t="str">
        <f t="shared" si="15"/>
        <v/>
      </c>
      <c r="C174" s="88">
        <v>2</v>
      </c>
      <c r="D174" s="78" t="s">
        <v>1373</v>
      </c>
      <c r="E174" s="90" t="s">
        <v>1374</v>
      </c>
      <c r="F174" s="90" t="s">
        <v>1374</v>
      </c>
      <c r="G174" s="186" t="s">
        <v>1170</v>
      </c>
      <c r="H174" s="199" t="s">
        <v>1169</v>
      </c>
      <c r="I174" s="91" t="s">
        <v>371</v>
      </c>
      <c r="J174" s="229" t="s">
        <v>370</v>
      </c>
      <c r="K174" s="79" t="str">
        <f t="shared" si="11"/>
        <v>LLC_BI__Connection_Role__c.CreatedDate</v>
      </c>
      <c r="L174" s="78" t="s">
        <v>1376</v>
      </c>
      <c r="M174" s="100" t="s">
        <v>1377</v>
      </c>
      <c r="N174" s="200"/>
      <c r="O174" s="160"/>
      <c r="P174" s="157"/>
      <c r="Q174" s="157"/>
      <c r="R174" s="157"/>
      <c r="S174" s="157"/>
      <c r="T174" s="78"/>
      <c r="U174" s="78"/>
      <c r="V174" s="78"/>
      <c r="W174" s="92" t="s">
        <v>93</v>
      </c>
      <c r="X174" s="88" t="s">
        <v>94</v>
      </c>
      <c r="Y174" s="78"/>
      <c r="Z174" s="92" t="s">
        <v>93</v>
      </c>
      <c r="AA174" s="79"/>
      <c r="AB174" s="79"/>
      <c r="AC174" s="92" t="s">
        <v>93</v>
      </c>
      <c r="AD174" s="79"/>
      <c r="AE174" s="79"/>
      <c r="AF174" s="79"/>
      <c r="AG174" s="79"/>
      <c r="AH174" s="79"/>
      <c r="AI174" s="79"/>
      <c r="AJ174" s="79"/>
      <c r="AK174" s="79"/>
    </row>
    <row r="175" spans="1:37" x14ac:dyDescent="0.35">
      <c r="A175" s="75" t="str">
        <f t="shared" si="14"/>
        <v>LLC_BI__Connection_Role__cCreatedById</v>
      </c>
      <c r="B175" s="101">
        <f t="shared" si="15"/>
        <v>18</v>
      </c>
      <c r="C175" s="88">
        <v>3</v>
      </c>
      <c r="D175" s="78" t="s">
        <v>1373</v>
      </c>
      <c r="E175" s="90" t="s">
        <v>1374</v>
      </c>
      <c r="F175" s="90" t="s">
        <v>1374</v>
      </c>
      <c r="G175" s="186" t="s">
        <v>1170</v>
      </c>
      <c r="H175" s="199" t="s">
        <v>1169</v>
      </c>
      <c r="I175" s="91" t="s">
        <v>1378</v>
      </c>
      <c r="J175" s="229" t="s">
        <v>374</v>
      </c>
      <c r="K175" s="79" t="str">
        <f t="shared" si="11"/>
        <v>LLC_BI__Connection_Role__c.CreatedById</v>
      </c>
      <c r="L175" s="78" t="s">
        <v>1379</v>
      </c>
      <c r="M175" s="100" t="s">
        <v>1380</v>
      </c>
      <c r="N175" s="200">
        <v>18</v>
      </c>
      <c r="O175" s="160"/>
      <c r="P175" s="157"/>
      <c r="Q175" s="157"/>
      <c r="R175" s="157"/>
      <c r="S175" s="157"/>
      <c r="T175" s="78"/>
      <c r="U175" s="78"/>
      <c r="V175" s="78"/>
      <c r="W175" s="92" t="s">
        <v>93</v>
      </c>
      <c r="X175" s="88" t="s">
        <v>94</v>
      </c>
      <c r="Y175" s="78"/>
      <c r="Z175" s="92" t="s">
        <v>93</v>
      </c>
      <c r="AA175" s="79"/>
      <c r="AB175" s="79"/>
      <c r="AC175" s="92" t="s">
        <v>93</v>
      </c>
      <c r="AD175" s="79"/>
      <c r="AE175" s="79"/>
      <c r="AF175" s="79"/>
      <c r="AG175" s="79"/>
      <c r="AH175" s="79"/>
      <c r="AI175" s="79"/>
      <c r="AJ175" s="79"/>
      <c r="AK175" s="79"/>
    </row>
    <row r="176" spans="1:37" x14ac:dyDescent="0.35">
      <c r="A176" s="75" t="str">
        <f t="shared" si="14"/>
        <v>LLC_BI__Connection_Role__cLastModifiedDate</v>
      </c>
      <c r="B176" s="101" t="str">
        <f t="shared" si="15"/>
        <v/>
      </c>
      <c r="C176" s="88">
        <v>4</v>
      </c>
      <c r="D176" s="78" t="s">
        <v>1373</v>
      </c>
      <c r="E176" s="90" t="s">
        <v>1374</v>
      </c>
      <c r="F176" s="90" t="s">
        <v>1374</v>
      </c>
      <c r="G176" s="186" t="s">
        <v>1170</v>
      </c>
      <c r="H176" s="199" t="s">
        <v>1169</v>
      </c>
      <c r="I176" s="91" t="s">
        <v>378</v>
      </c>
      <c r="J176" s="229" t="s">
        <v>377</v>
      </c>
      <c r="K176" s="79" t="str">
        <f t="shared" si="11"/>
        <v>LLC_BI__Connection_Role__c.LastModifiedDate</v>
      </c>
      <c r="L176" s="78" t="s">
        <v>1381</v>
      </c>
      <c r="M176" s="188" t="s">
        <v>1377</v>
      </c>
      <c r="N176" s="200"/>
      <c r="O176" s="160"/>
      <c r="P176" s="157"/>
      <c r="Q176" s="157"/>
      <c r="R176" s="157"/>
      <c r="S176" s="157"/>
      <c r="T176" s="78"/>
      <c r="U176" s="78"/>
      <c r="V176" s="78"/>
      <c r="W176" s="92" t="s">
        <v>93</v>
      </c>
      <c r="X176" s="88" t="s">
        <v>94</v>
      </c>
      <c r="Y176" s="78"/>
      <c r="Z176" s="92" t="s">
        <v>93</v>
      </c>
      <c r="AA176" s="79"/>
      <c r="AB176" s="79"/>
      <c r="AC176" s="92" t="s">
        <v>93</v>
      </c>
      <c r="AD176" s="79"/>
      <c r="AE176" s="79"/>
      <c r="AF176" s="79"/>
      <c r="AG176" s="79"/>
      <c r="AH176" s="79"/>
      <c r="AI176" s="79"/>
      <c r="AJ176" s="79"/>
      <c r="AK176" s="79"/>
    </row>
    <row r="177" spans="1:37" x14ac:dyDescent="0.35">
      <c r="A177" s="75" t="str">
        <f t="shared" si="14"/>
        <v>LLC_BI__Connection_Role__cLastModifiedById</v>
      </c>
      <c r="B177" s="101">
        <f t="shared" si="15"/>
        <v>18</v>
      </c>
      <c r="C177" s="88">
        <v>5</v>
      </c>
      <c r="D177" s="78" t="s">
        <v>1373</v>
      </c>
      <c r="E177" s="90" t="s">
        <v>1374</v>
      </c>
      <c r="F177" s="90" t="s">
        <v>1374</v>
      </c>
      <c r="G177" s="186" t="s">
        <v>1170</v>
      </c>
      <c r="H177" s="199" t="s">
        <v>1169</v>
      </c>
      <c r="I177" s="91" t="s">
        <v>1382</v>
      </c>
      <c r="J177" s="229" t="s">
        <v>380</v>
      </c>
      <c r="K177" s="79" t="str">
        <f t="shared" si="11"/>
        <v>LLC_BI__Connection_Role__c.LastModifiedById</v>
      </c>
      <c r="L177" s="78" t="s">
        <v>1383</v>
      </c>
      <c r="M177" s="100" t="s">
        <v>1380</v>
      </c>
      <c r="N177" s="200">
        <v>18</v>
      </c>
      <c r="O177" s="160"/>
      <c r="P177" s="157"/>
      <c r="Q177" s="157"/>
      <c r="R177" s="157"/>
      <c r="S177" s="157"/>
      <c r="T177" s="78"/>
      <c r="U177" s="78"/>
      <c r="V177" s="78"/>
      <c r="W177" s="92" t="s">
        <v>93</v>
      </c>
      <c r="X177" s="88" t="s">
        <v>94</v>
      </c>
      <c r="Y177" s="78"/>
      <c r="Z177" s="92" t="s">
        <v>93</v>
      </c>
      <c r="AA177" s="79"/>
      <c r="AB177" s="79"/>
      <c r="AC177" s="92" t="s">
        <v>93</v>
      </c>
      <c r="AD177" s="79"/>
      <c r="AE177" s="79"/>
      <c r="AF177" s="79"/>
      <c r="AG177" s="79"/>
      <c r="AH177" s="79"/>
      <c r="AI177" s="79"/>
      <c r="AJ177" s="79"/>
      <c r="AK177" s="79"/>
    </row>
    <row r="178" spans="1:37" x14ac:dyDescent="0.35">
      <c r="A178" s="75" t="str">
        <f t="shared" si="14"/>
        <v>LLC_BI__Connection_Role__cCurrencyIsoCode</v>
      </c>
      <c r="B178" s="101" t="str">
        <f t="shared" si="15"/>
        <v>See picklist options for lengths</v>
      </c>
      <c r="C178" s="88">
        <v>6</v>
      </c>
      <c r="D178" s="78" t="s">
        <v>1373</v>
      </c>
      <c r="E178" s="90" t="s">
        <v>1374</v>
      </c>
      <c r="F178" s="90" t="s">
        <v>1374</v>
      </c>
      <c r="G178" s="186" t="s">
        <v>1170</v>
      </c>
      <c r="H178" s="199" t="s">
        <v>1169</v>
      </c>
      <c r="I178" s="214" t="s">
        <v>1406</v>
      </c>
      <c r="J178" s="229" t="s">
        <v>363</v>
      </c>
      <c r="K178" s="79" t="str">
        <f t="shared" si="11"/>
        <v>LLC_BI__Connection_Role__c.CurrencyIsoCode</v>
      </c>
      <c r="L178" s="204" t="s">
        <v>1508</v>
      </c>
      <c r="M178" s="216" t="s">
        <v>1389</v>
      </c>
      <c r="N178" s="192" t="s">
        <v>1390</v>
      </c>
      <c r="O178" s="204"/>
      <c r="P178" s="206"/>
      <c r="Q178" s="206"/>
      <c r="R178" s="206"/>
      <c r="S178" s="206"/>
      <c r="T178" s="78"/>
      <c r="U178" s="78"/>
      <c r="V178" s="78"/>
      <c r="W178" s="78"/>
      <c r="X178" s="88" t="s">
        <v>94</v>
      </c>
      <c r="Y178" s="79"/>
      <c r="Z178" s="92" t="s">
        <v>93</v>
      </c>
      <c r="AA178" s="79"/>
      <c r="AB178" s="79"/>
      <c r="AC178" s="92" t="s">
        <v>93</v>
      </c>
      <c r="AD178" s="79"/>
      <c r="AE178" s="79"/>
      <c r="AF178" s="79"/>
      <c r="AG178" s="79"/>
      <c r="AH178" s="79"/>
      <c r="AI178" s="79"/>
      <c r="AJ178" s="79"/>
      <c r="AK178" s="79"/>
    </row>
    <row r="179" spans="1:37" x14ac:dyDescent="0.35">
      <c r="A179" s="75" t="str">
        <f t="shared" si="14"/>
        <v>LLC_BI__Connection_Role__cOwnerId</v>
      </c>
      <c r="B179" s="101">
        <f t="shared" si="15"/>
        <v>18</v>
      </c>
      <c r="C179" s="88">
        <v>7</v>
      </c>
      <c r="D179" s="161"/>
      <c r="E179" s="90" t="s">
        <v>1374</v>
      </c>
      <c r="F179" s="90" t="s">
        <v>1374</v>
      </c>
      <c r="G179" s="186" t="s">
        <v>1170</v>
      </c>
      <c r="H179" s="199" t="s">
        <v>1169</v>
      </c>
      <c r="I179" s="214" t="s">
        <v>1583</v>
      </c>
      <c r="J179" s="229" t="s">
        <v>366</v>
      </c>
      <c r="K179" s="81" t="str">
        <f t="shared" si="11"/>
        <v>LLC_BI__Connection_Role__c.OwnerId</v>
      </c>
      <c r="L179" s="204" t="s">
        <v>1584</v>
      </c>
      <c r="M179" s="230" t="s">
        <v>1617</v>
      </c>
      <c r="N179" s="231">
        <v>18</v>
      </c>
      <c r="O179" s="204"/>
      <c r="P179" s="206"/>
      <c r="Q179" s="206"/>
      <c r="R179" s="206"/>
      <c r="S179" s="206"/>
      <c r="T179" s="78"/>
      <c r="U179" s="78"/>
      <c r="V179" s="78"/>
      <c r="W179" s="78"/>
      <c r="X179" s="88" t="s">
        <v>94</v>
      </c>
      <c r="Y179" s="79"/>
      <c r="Z179" s="92" t="s">
        <v>93</v>
      </c>
      <c r="AA179" s="79"/>
      <c r="AB179" s="79"/>
      <c r="AC179" s="92" t="s">
        <v>93</v>
      </c>
      <c r="AD179" s="79"/>
      <c r="AE179" s="79"/>
      <c r="AF179" s="79"/>
      <c r="AG179" s="79"/>
      <c r="AH179" s="79"/>
      <c r="AI179" s="79"/>
      <c r="AJ179" s="79"/>
      <c r="AK179" s="79"/>
    </row>
    <row r="180" spans="1:37" x14ac:dyDescent="0.35">
      <c r="A180" s="75" t="str">
        <f t="shared" si="14"/>
        <v>LLC_BI__Connection_Role__cName</v>
      </c>
      <c r="B180" s="101">
        <f t="shared" si="15"/>
        <v>80</v>
      </c>
      <c r="C180" s="88">
        <v>8</v>
      </c>
      <c r="D180" s="161"/>
      <c r="E180" s="90" t="s">
        <v>1374</v>
      </c>
      <c r="F180" s="90" t="s">
        <v>1374</v>
      </c>
      <c r="G180" s="186" t="s">
        <v>1170</v>
      </c>
      <c r="H180" s="199" t="s">
        <v>1169</v>
      </c>
      <c r="I180" s="232" t="s">
        <v>30</v>
      </c>
      <c r="J180" s="233" t="s">
        <v>29</v>
      </c>
      <c r="K180" s="81" t="str">
        <f t="shared" si="11"/>
        <v>LLC_BI__Connection_Role__c.Name</v>
      </c>
      <c r="L180" s="234"/>
      <c r="M180" s="235" t="s">
        <v>1387</v>
      </c>
      <c r="N180" s="210">
        <v>80</v>
      </c>
      <c r="O180" s="208"/>
      <c r="P180" s="211"/>
      <c r="Q180" s="211"/>
      <c r="R180" s="211"/>
      <c r="S180" s="211"/>
      <c r="T180" s="78"/>
      <c r="U180" s="78"/>
      <c r="V180" s="78"/>
      <c r="W180" s="78"/>
      <c r="X180" s="88" t="s">
        <v>94</v>
      </c>
      <c r="Y180" s="92"/>
      <c r="Z180" s="92" t="s">
        <v>94</v>
      </c>
      <c r="AA180" s="79"/>
      <c r="AB180" s="79"/>
      <c r="AC180" s="92" t="s">
        <v>93</v>
      </c>
      <c r="AD180" s="79"/>
      <c r="AE180" s="79"/>
      <c r="AF180" s="79"/>
      <c r="AG180" s="79"/>
      <c r="AH180" s="79"/>
      <c r="AI180" s="79"/>
      <c r="AJ180" s="79"/>
      <c r="AK180" s="79"/>
    </row>
    <row r="181" spans="1:37" x14ac:dyDescent="0.35">
      <c r="A181" s="75" t="str">
        <f t="shared" si="14"/>
        <v>LLC_BI__Connection_Role__cLLC_BI__Enable_Treasury_Maintenance_Display__c</v>
      </c>
      <c r="B181" s="101" t="str">
        <f t="shared" si="15"/>
        <v>Boolean (True/False)</v>
      </c>
      <c r="C181" s="88">
        <v>9</v>
      </c>
      <c r="D181" s="236"/>
      <c r="E181" s="165" t="s">
        <v>1374</v>
      </c>
      <c r="F181" s="98" t="s">
        <v>1385</v>
      </c>
      <c r="G181" s="222" t="s">
        <v>1170</v>
      </c>
      <c r="H181" s="223" t="s">
        <v>1169</v>
      </c>
      <c r="I181" s="96" t="s">
        <v>1218</v>
      </c>
      <c r="J181" s="237" t="s">
        <v>1217</v>
      </c>
      <c r="K181" s="81" t="str">
        <f t="shared" si="11"/>
        <v>LLC_BI__Connection_Role__c.LLC_BI__Enable_Treasury_Maintenance_Display__c</v>
      </c>
      <c r="L181" s="102" t="s">
        <v>1618</v>
      </c>
      <c r="M181" s="238" t="s">
        <v>1397</v>
      </c>
      <c r="N181" s="192" t="s">
        <v>1527</v>
      </c>
      <c r="O181" s="239"/>
      <c r="P181" s="240"/>
      <c r="Q181" s="240"/>
      <c r="R181" s="240"/>
      <c r="S181" s="240"/>
      <c r="T181" s="78"/>
      <c r="U181" s="78"/>
      <c r="V181" s="78"/>
      <c r="W181" s="78"/>
      <c r="X181" s="88" t="s">
        <v>94</v>
      </c>
      <c r="Y181" s="79"/>
      <c r="Z181" s="92" t="s">
        <v>93</v>
      </c>
      <c r="AA181" s="79"/>
      <c r="AB181" s="79"/>
      <c r="AC181" s="92" t="s">
        <v>93</v>
      </c>
      <c r="AD181" s="79"/>
      <c r="AE181" s="79"/>
      <c r="AF181" s="79"/>
      <c r="AG181" s="79"/>
      <c r="AH181" s="79"/>
      <c r="AI181" s="79"/>
      <c r="AJ181" s="79"/>
      <c r="AK181" s="79"/>
    </row>
    <row r="182" spans="1:37" ht="72.5" x14ac:dyDescent="0.35">
      <c r="A182" s="75" t="str">
        <f t="shared" si="14"/>
        <v>LLC_BI__Connection_Role__cLLC_BI__Is_Household_Member__c</v>
      </c>
      <c r="B182" s="101" t="str">
        <f t="shared" si="15"/>
        <v>Boolean (True/False)</v>
      </c>
      <c r="C182" s="88">
        <v>10</v>
      </c>
      <c r="D182" s="79"/>
      <c r="E182" s="90" t="s">
        <v>1374</v>
      </c>
      <c r="F182" s="98" t="s">
        <v>1385</v>
      </c>
      <c r="G182" s="227" t="s">
        <v>1170</v>
      </c>
      <c r="H182" s="204" t="s">
        <v>1169</v>
      </c>
      <c r="I182" s="91" t="s">
        <v>1211</v>
      </c>
      <c r="J182" s="219" t="s">
        <v>1210</v>
      </c>
      <c r="K182" s="81" t="str">
        <f t="shared" si="11"/>
        <v>LLC_BI__Connection_Role__c.LLC_BI__Is_Household_Member__c</v>
      </c>
      <c r="L182" s="241" t="s">
        <v>1619</v>
      </c>
      <c r="M182" s="242" t="s">
        <v>1397</v>
      </c>
      <c r="N182" s="192" t="s">
        <v>1527</v>
      </c>
      <c r="O182" s="208"/>
      <c r="P182" s="240"/>
      <c r="Q182" s="240"/>
      <c r="R182" s="240"/>
      <c r="S182" s="240"/>
      <c r="T182" s="99"/>
      <c r="U182" s="99"/>
      <c r="V182" s="99"/>
      <c r="W182" s="99"/>
      <c r="X182" s="88" t="s">
        <v>94</v>
      </c>
      <c r="Y182" s="97"/>
      <c r="Z182" s="92" t="s">
        <v>93</v>
      </c>
      <c r="AA182" s="97"/>
      <c r="AB182" s="97"/>
      <c r="AC182" s="92" t="s">
        <v>93</v>
      </c>
      <c r="AD182" s="97"/>
      <c r="AE182" s="97"/>
      <c r="AF182" s="97"/>
      <c r="AG182" s="97"/>
      <c r="AH182" s="97"/>
      <c r="AI182" s="97"/>
      <c r="AJ182" s="97"/>
      <c r="AK182" s="97"/>
    </row>
    <row r="183" spans="1:37" x14ac:dyDescent="0.35">
      <c r="A183" s="75" t="str">
        <f t="shared" si="14"/>
        <v>LLC_BI__Connection_Role__cLLC_BI__lookupKey__c</v>
      </c>
      <c r="B183" s="101">
        <f t="shared" si="15"/>
        <v>255</v>
      </c>
      <c r="C183" s="88">
        <v>11</v>
      </c>
      <c r="D183" s="79"/>
      <c r="E183" s="90" t="s">
        <v>1374</v>
      </c>
      <c r="F183" s="98" t="s">
        <v>1385</v>
      </c>
      <c r="G183" s="227" t="s">
        <v>1170</v>
      </c>
      <c r="H183" s="204" t="s">
        <v>1169</v>
      </c>
      <c r="I183" s="91" t="s">
        <v>1208</v>
      </c>
      <c r="J183" s="219" t="s">
        <v>588</v>
      </c>
      <c r="K183" s="81" t="str">
        <f t="shared" si="11"/>
        <v>LLC_BI__Connection_Role__c.LLC_BI__lookupKey__c</v>
      </c>
      <c r="L183" s="243" t="s">
        <v>1620</v>
      </c>
      <c r="M183" s="238" t="s">
        <v>1590</v>
      </c>
      <c r="N183" s="210">
        <v>255</v>
      </c>
      <c r="O183" s="208"/>
      <c r="P183" s="211"/>
      <c r="Q183" s="211"/>
      <c r="R183" s="211"/>
      <c r="S183" s="211"/>
      <c r="T183" s="78"/>
      <c r="U183" s="79"/>
      <c r="V183" s="79"/>
      <c r="W183" s="79"/>
      <c r="X183" s="88" t="s">
        <v>94</v>
      </c>
      <c r="Y183" s="79"/>
      <c r="Z183" s="92" t="s">
        <v>93</v>
      </c>
      <c r="AA183" s="79"/>
      <c r="AB183" s="79"/>
      <c r="AC183" s="92" t="s">
        <v>93</v>
      </c>
      <c r="AD183" s="79"/>
      <c r="AE183" s="79"/>
      <c r="AF183" s="79"/>
      <c r="AG183" s="79"/>
      <c r="AH183" s="79"/>
      <c r="AI183" s="79"/>
      <c r="AJ183" s="79"/>
      <c r="AK183" s="79"/>
    </row>
    <row r="184" spans="1:37" x14ac:dyDescent="0.35">
      <c r="A184" s="75" t="str">
        <f t="shared" si="14"/>
        <v>LLC_BI__Connection_Role__cLLC_HI__Manage_Reciprocal_Involvements__c</v>
      </c>
      <c r="B184" s="101" t="str">
        <f t="shared" si="15"/>
        <v>Boolean (True/False)</v>
      </c>
      <c r="C184" s="88">
        <v>12</v>
      </c>
      <c r="D184" s="79"/>
      <c r="E184" s="90" t="s">
        <v>1374</v>
      </c>
      <c r="F184" s="98" t="s">
        <v>1385</v>
      </c>
      <c r="G184" s="227" t="s">
        <v>1170</v>
      </c>
      <c r="H184" s="204" t="s">
        <v>1169</v>
      </c>
      <c r="I184" s="91" t="s">
        <v>1205</v>
      </c>
      <c r="J184" s="219" t="s">
        <v>1204</v>
      </c>
      <c r="K184" s="81" t="str">
        <f t="shared" si="11"/>
        <v>LLC_BI__Connection_Role__c.LLC_HI__Manage_Reciprocal_Involvements__c</v>
      </c>
      <c r="L184" s="243"/>
      <c r="M184" s="242" t="s">
        <v>1397</v>
      </c>
      <c r="N184" s="192" t="s">
        <v>1527</v>
      </c>
      <c r="O184" s="204"/>
      <c r="P184" s="206"/>
      <c r="Q184" s="206"/>
      <c r="R184" s="206"/>
      <c r="S184" s="206"/>
      <c r="T184" s="78"/>
      <c r="U184" s="79"/>
      <c r="V184" s="79"/>
      <c r="W184" s="79"/>
      <c r="X184" s="88" t="s">
        <v>94</v>
      </c>
      <c r="Y184" s="79"/>
      <c r="Z184" s="92" t="s">
        <v>93</v>
      </c>
      <c r="AA184" s="79"/>
      <c r="AB184" s="79"/>
      <c r="AC184" s="92" t="s">
        <v>93</v>
      </c>
      <c r="AD184" s="79"/>
      <c r="AE184" s="79"/>
      <c r="AF184" s="79"/>
      <c r="AG184" s="79"/>
      <c r="AH184" s="79"/>
      <c r="AI184" s="79"/>
      <c r="AJ184" s="79"/>
      <c r="AK184" s="79"/>
    </row>
    <row r="185" spans="1:37" x14ac:dyDescent="0.35">
      <c r="A185" s="75" t="str">
        <f t="shared" si="14"/>
        <v>LLC_BI__Connection_Role__cLLC_BI__Reciprocal_Role__c</v>
      </c>
      <c r="B185" s="101">
        <f t="shared" si="15"/>
        <v>18</v>
      </c>
      <c r="C185" s="88">
        <v>13</v>
      </c>
      <c r="D185" s="79"/>
      <c r="E185" s="90" t="s">
        <v>1374</v>
      </c>
      <c r="F185" s="98" t="s">
        <v>1385</v>
      </c>
      <c r="G185" s="227" t="s">
        <v>1170</v>
      </c>
      <c r="H185" s="204" t="s">
        <v>1169</v>
      </c>
      <c r="I185" s="91" t="s">
        <v>1191</v>
      </c>
      <c r="J185" s="219" t="s">
        <v>1190</v>
      </c>
      <c r="K185" s="81" t="str">
        <f t="shared" si="11"/>
        <v>LLC_BI__Connection_Role__c.LLC_BI__Reciprocal_Role__c</v>
      </c>
      <c r="L185" s="102" t="s">
        <v>1621</v>
      </c>
      <c r="M185" s="242" t="s">
        <v>1622</v>
      </c>
      <c r="N185" s="231">
        <v>18</v>
      </c>
      <c r="O185" s="204"/>
      <c r="P185" s="206"/>
      <c r="Q185" s="206"/>
      <c r="R185" s="206"/>
      <c r="S185" s="206"/>
      <c r="T185" s="78"/>
      <c r="U185" s="79"/>
      <c r="V185" s="79"/>
      <c r="W185" s="79"/>
      <c r="X185" s="88" t="s">
        <v>94</v>
      </c>
      <c r="Y185" s="79"/>
      <c r="Z185" s="92" t="s">
        <v>93</v>
      </c>
      <c r="AA185" s="79"/>
      <c r="AB185" s="79"/>
      <c r="AC185" s="92" t="s">
        <v>93</v>
      </c>
      <c r="AD185" s="79"/>
      <c r="AE185" s="79"/>
      <c r="AF185" s="79"/>
      <c r="AG185" s="79"/>
      <c r="AH185" s="79"/>
      <c r="AI185" s="79"/>
      <c r="AJ185" s="79"/>
      <c r="AK185" s="79"/>
    </row>
    <row r="186" spans="1:37" x14ac:dyDescent="0.35">
      <c r="A186" s="75" t="str">
        <f t="shared" si="14"/>
        <v>LLC_BI__Connection_Role__cLLC_BI__Role_Type__c</v>
      </c>
      <c r="B186" s="101" t="str">
        <f t="shared" si="15"/>
        <v>See picklist options for lengths</v>
      </c>
      <c r="C186" s="88">
        <v>14</v>
      </c>
      <c r="D186" s="79"/>
      <c r="E186" s="90" t="s">
        <v>1374</v>
      </c>
      <c r="F186" s="98" t="s">
        <v>1385</v>
      </c>
      <c r="G186" s="186" t="s">
        <v>1170</v>
      </c>
      <c r="H186" s="204" t="s">
        <v>1169</v>
      </c>
      <c r="I186" s="91" t="s">
        <v>1202</v>
      </c>
      <c r="J186" s="219" t="s">
        <v>1201</v>
      </c>
      <c r="K186" s="81" t="str">
        <f t="shared" si="11"/>
        <v>LLC_BI__Connection_Role__c.LLC_BI__Role_Type__c</v>
      </c>
      <c r="L186" s="102" t="s">
        <v>1623</v>
      </c>
      <c r="M186" s="94" t="s">
        <v>1389</v>
      </c>
      <c r="N186" s="192" t="s">
        <v>1390</v>
      </c>
      <c r="O186" s="79"/>
      <c r="P186" s="78"/>
      <c r="Q186" s="78"/>
      <c r="R186" s="78"/>
      <c r="S186" s="78"/>
      <c r="T186" s="78"/>
      <c r="U186" s="79"/>
      <c r="V186" s="79"/>
      <c r="W186" s="79"/>
      <c r="X186" s="88" t="s">
        <v>94</v>
      </c>
      <c r="Y186" s="79"/>
      <c r="Z186" s="92" t="s">
        <v>93</v>
      </c>
      <c r="AA186" s="79"/>
      <c r="AB186" s="79"/>
      <c r="AC186" s="92" t="s">
        <v>93</v>
      </c>
      <c r="AD186" s="79"/>
      <c r="AE186" s="79"/>
      <c r="AF186" s="79"/>
      <c r="AG186" s="79"/>
      <c r="AH186" s="79"/>
      <c r="AI186" s="79"/>
      <c r="AJ186" s="79"/>
      <c r="AK186" s="79"/>
    </row>
    <row r="187" spans="1:37" x14ac:dyDescent="0.35">
      <c r="A187" s="75" t="str">
        <f t="shared" si="14"/>
        <v>LLC_BI__Connection_Role__cLLC_BI__Screen_Section__c</v>
      </c>
      <c r="B187" s="101">
        <f t="shared" si="15"/>
        <v>18</v>
      </c>
      <c r="C187" s="88">
        <v>15</v>
      </c>
      <c r="D187" s="79"/>
      <c r="E187" s="90" t="s">
        <v>1374</v>
      </c>
      <c r="F187" s="98" t="s">
        <v>1385</v>
      </c>
      <c r="G187" s="186" t="s">
        <v>1170</v>
      </c>
      <c r="H187" s="204" t="s">
        <v>1169</v>
      </c>
      <c r="I187" s="91" t="s">
        <v>1222</v>
      </c>
      <c r="J187" s="219" t="s">
        <v>1221</v>
      </c>
      <c r="K187" s="81" t="str">
        <f t="shared" si="11"/>
        <v>LLC_BI__Connection_Role__c.LLC_BI__Screen_Section__c</v>
      </c>
      <c r="L187" s="102" t="s">
        <v>1224</v>
      </c>
      <c r="M187" s="94" t="s">
        <v>1624</v>
      </c>
      <c r="N187" s="192">
        <v>18</v>
      </c>
      <c r="O187" s="79"/>
      <c r="P187" s="78"/>
      <c r="Q187" s="78"/>
      <c r="R187" s="78"/>
      <c r="S187" s="78"/>
      <c r="T187" s="78"/>
      <c r="U187" s="79"/>
      <c r="V187" s="79"/>
      <c r="W187" s="79"/>
      <c r="X187" s="88" t="s">
        <v>94</v>
      </c>
      <c r="Y187" s="79"/>
      <c r="Z187" s="92" t="s">
        <v>93</v>
      </c>
      <c r="AA187" s="79"/>
      <c r="AB187" s="79"/>
      <c r="AC187" s="92" t="s">
        <v>93</v>
      </c>
      <c r="AD187" s="79"/>
      <c r="AE187" s="79"/>
      <c r="AF187" s="79"/>
      <c r="AG187" s="79"/>
      <c r="AH187" s="79"/>
      <c r="AI187" s="79"/>
      <c r="AJ187" s="79"/>
      <c r="AK187" s="79"/>
    </row>
    <row r="188" spans="1:37" ht="29" x14ac:dyDescent="0.35">
      <c r="A188" s="75" t="str">
        <f t="shared" si="14"/>
        <v>LLC_BI__Connection_Role__cLLC_BI__Self_Reciprocating__c</v>
      </c>
      <c r="B188" s="101" t="str">
        <f t="shared" si="15"/>
        <v>Boolean (True/False)</v>
      </c>
      <c r="C188" s="88">
        <v>16</v>
      </c>
      <c r="D188" s="79"/>
      <c r="E188" s="90" t="s">
        <v>1374</v>
      </c>
      <c r="F188" s="98" t="s">
        <v>1385</v>
      </c>
      <c r="G188" s="186" t="s">
        <v>1170</v>
      </c>
      <c r="H188" s="204" t="s">
        <v>1169</v>
      </c>
      <c r="I188" s="91" t="s">
        <v>1195</v>
      </c>
      <c r="J188" s="244" t="s">
        <v>1194</v>
      </c>
      <c r="K188" s="81" t="str">
        <f t="shared" si="11"/>
        <v>LLC_BI__Connection_Role__c.LLC_BI__Self_Reciprocating__c</v>
      </c>
      <c r="L188" s="102" t="s">
        <v>1196</v>
      </c>
      <c r="M188" s="94" t="s">
        <v>1397</v>
      </c>
      <c r="N188" s="192" t="s">
        <v>1527</v>
      </c>
      <c r="O188" s="79"/>
      <c r="P188" s="78"/>
      <c r="Q188" s="78"/>
      <c r="R188" s="78"/>
      <c r="S188" s="78"/>
      <c r="T188" s="78"/>
      <c r="U188" s="79"/>
      <c r="V188" s="79"/>
      <c r="W188" s="79"/>
      <c r="X188" s="88" t="s">
        <v>94</v>
      </c>
      <c r="Y188" s="79"/>
      <c r="Z188" s="92" t="s">
        <v>93</v>
      </c>
      <c r="AA188" s="79"/>
      <c r="AB188" s="79"/>
      <c r="AC188" s="92" t="s">
        <v>93</v>
      </c>
      <c r="AD188" s="79"/>
      <c r="AE188" s="79"/>
      <c r="AF188" s="79"/>
      <c r="AG188" s="79"/>
      <c r="AH188" s="79"/>
      <c r="AI188" s="79"/>
      <c r="AJ188" s="79"/>
      <c r="AK188" s="79"/>
    </row>
    <row r="189" spans="1:37" x14ac:dyDescent="0.35">
      <c r="A189" s="75" t="str">
        <f t="shared" si="14"/>
        <v>LLC_BI__Connection_Role__cLLC_BI__Sort_Order__c</v>
      </c>
      <c r="B189" s="101" t="str">
        <f t="shared" si="15"/>
        <v>18, 0</v>
      </c>
      <c r="C189" s="88">
        <v>17</v>
      </c>
      <c r="D189" s="79"/>
      <c r="E189" s="90" t="s">
        <v>1374</v>
      </c>
      <c r="F189" s="98" t="s">
        <v>1385</v>
      </c>
      <c r="G189" s="222" t="s">
        <v>1170</v>
      </c>
      <c r="H189" s="204" t="s">
        <v>1169</v>
      </c>
      <c r="I189" s="91" t="s">
        <v>1199</v>
      </c>
      <c r="J189" s="219" t="s">
        <v>1198</v>
      </c>
      <c r="K189" s="81" t="str">
        <f t="shared" si="11"/>
        <v>LLC_BI__Connection_Role__c.LLC_BI__Sort_Order__c</v>
      </c>
      <c r="L189" s="102" t="s">
        <v>1625</v>
      </c>
      <c r="M189" s="94" t="s">
        <v>1228</v>
      </c>
      <c r="N189" s="192">
        <v>18</v>
      </c>
      <c r="O189" s="79">
        <v>0</v>
      </c>
      <c r="P189" s="78"/>
      <c r="Q189" s="78"/>
      <c r="R189" s="78"/>
      <c r="S189" s="78"/>
      <c r="T189" s="78"/>
      <c r="U189" s="79"/>
      <c r="V189" s="79"/>
      <c r="W189" s="79"/>
      <c r="X189" s="88" t="s">
        <v>94</v>
      </c>
      <c r="Y189" s="79"/>
      <c r="Z189" s="92" t="s">
        <v>93</v>
      </c>
      <c r="AA189" s="79"/>
      <c r="AB189" s="79"/>
      <c r="AC189" s="92" t="s">
        <v>94</v>
      </c>
      <c r="AD189" s="79"/>
      <c r="AE189" s="79"/>
      <c r="AF189" s="79"/>
      <c r="AG189" s="79"/>
      <c r="AH189" s="79"/>
      <c r="AI189" s="79"/>
      <c r="AJ189" s="79"/>
      <c r="AK189" s="79"/>
    </row>
    <row r="190" spans="1:37" x14ac:dyDescent="0.35">
      <c r="A190" s="75" t="str">
        <f t="shared" si="14"/>
        <v>LLC_BI__Connection_Role__cLLC_BI__Use_in_NCC__c</v>
      </c>
      <c r="B190" s="101" t="str">
        <f t="shared" si="15"/>
        <v>Boolean (True/False)</v>
      </c>
      <c r="C190" s="88">
        <v>18</v>
      </c>
      <c r="D190" s="79"/>
      <c r="E190" s="245" t="s">
        <v>1374</v>
      </c>
      <c r="F190" s="93" t="s">
        <v>1385</v>
      </c>
      <c r="G190" s="246" t="s">
        <v>1170</v>
      </c>
      <c r="H190" s="204" t="s">
        <v>1169</v>
      </c>
      <c r="I190" s="91" t="s">
        <v>1214</v>
      </c>
      <c r="J190" s="221" t="s">
        <v>1213</v>
      </c>
      <c r="K190" s="81" t="str">
        <f t="shared" si="11"/>
        <v>LLC_BI__Connection_Role__c.LLC_BI__Use_in_NCC__c</v>
      </c>
      <c r="L190" s="102" t="s">
        <v>1626</v>
      </c>
      <c r="M190" s="94" t="s">
        <v>1397</v>
      </c>
      <c r="N190" s="192" t="s">
        <v>1527</v>
      </c>
      <c r="O190" s="79"/>
      <c r="P190" s="78"/>
      <c r="Q190" s="78"/>
      <c r="R190" s="78"/>
      <c r="S190" s="78"/>
      <c r="T190" s="78"/>
      <c r="U190" s="79"/>
      <c r="V190" s="79"/>
      <c r="W190" s="79"/>
      <c r="X190" s="88" t="s">
        <v>94</v>
      </c>
      <c r="Y190" s="79"/>
      <c r="Z190" s="92" t="s">
        <v>93</v>
      </c>
      <c r="AA190" s="79"/>
      <c r="AB190" s="79"/>
      <c r="AC190" s="92" t="s">
        <v>93</v>
      </c>
      <c r="AD190" s="79"/>
      <c r="AE190" s="79"/>
      <c r="AF190" s="79"/>
      <c r="AG190" s="79"/>
      <c r="AH190" s="79"/>
      <c r="AI190" s="79"/>
      <c r="AJ190" s="79"/>
      <c r="AK190" s="79"/>
    </row>
  </sheetData>
  <autoFilter ref="C1:AI190" xr:uid="{1222B409-5F3E-454B-B802-C0FE3A25474B}"/>
  <pageMargins left="0.7" right="0.7" top="0.75" bottom="0.75" header="0.3" footer="0.3"/>
  <pageSetup paperSize="9" orientation="portrait" r:id="rId1"/>
  <headerFooter>
    <oddHeader>&amp;L&amp;"Calibri"&amp;12&amp;K0000FFClassification: Limited&amp;1#</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3ED0-79C8-4959-9AB0-8C82BD2490CB}">
  <dimension ref="A1:AO125"/>
  <sheetViews>
    <sheetView workbookViewId="0">
      <pane ySplit="1" topLeftCell="A2" activePane="bottomLeft" state="frozen"/>
      <selection pane="bottomLeft" activeCell="M76" sqref="M76"/>
    </sheetView>
  </sheetViews>
  <sheetFormatPr defaultRowHeight="14.5" x14ac:dyDescent="0.35"/>
  <cols>
    <col min="1" max="1" width="33.26953125" customWidth="1"/>
    <col min="2" max="2" width="25.7265625" customWidth="1"/>
    <col min="3" max="5" width="20.453125" customWidth="1"/>
    <col min="6" max="6" width="24.26953125" customWidth="1"/>
    <col min="7" max="7" width="13.1796875" bestFit="1" customWidth="1"/>
    <col min="12" max="12" width="26.1796875" customWidth="1"/>
    <col min="13" max="13" width="33.81640625" bestFit="1" customWidth="1"/>
    <col min="16" max="16" width="6.26953125" hidden="1" customWidth="1"/>
    <col min="17" max="17" width="14.81640625" hidden="1" customWidth="1"/>
    <col min="18" max="18" width="9.54296875" bestFit="1" customWidth="1"/>
    <col min="21" max="21" width="8.7265625" customWidth="1"/>
    <col min="29" max="29" width="12.81640625" customWidth="1"/>
    <col min="30" max="30" width="10.1796875" customWidth="1"/>
    <col min="31" max="31" width="12.26953125" customWidth="1"/>
  </cols>
  <sheetData>
    <row r="1" spans="1:41" s="103" customFormat="1" ht="35.25" customHeight="1" x14ac:dyDescent="0.25">
      <c r="A1" s="312" t="s">
        <v>1627</v>
      </c>
      <c r="B1" s="312"/>
      <c r="C1" s="312"/>
      <c r="D1" s="312"/>
      <c r="E1" s="312"/>
      <c r="F1" s="312"/>
      <c r="G1" s="312"/>
      <c r="H1" s="312"/>
      <c r="I1" s="313"/>
      <c r="J1" s="113"/>
      <c r="K1" s="113"/>
      <c r="L1" s="303" t="s">
        <v>1628</v>
      </c>
      <c r="M1" s="303"/>
      <c r="N1" s="303"/>
      <c r="O1" s="303"/>
      <c r="P1" s="314" t="s">
        <v>1629</v>
      </c>
      <c r="Q1" s="314"/>
      <c r="R1" s="314"/>
      <c r="S1" s="314"/>
      <c r="T1" s="314"/>
      <c r="U1" s="314"/>
      <c r="V1" s="314"/>
      <c r="W1" s="304" t="s">
        <v>1630</v>
      </c>
      <c r="X1" s="304"/>
      <c r="Y1" s="304"/>
      <c r="Z1" s="304"/>
      <c r="AA1" s="304"/>
      <c r="AB1" s="304"/>
      <c r="AC1" s="304"/>
      <c r="AD1" s="304"/>
      <c r="AE1" s="304"/>
      <c r="AF1" s="304"/>
      <c r="AG1" s="305" t="s">
        <v>1631</v>
      </c>
      <c r="AH1" s="305"/>
      <c r="AI1" s="305"/>
      <c r="AJ1" s="305"/>
      <c r="AK1" s="305"/>
      <c r="AL1" s="305"/>
      <c r="AM1" s="305"/>
      <c r="AN1" s="305"/>
    </row>
    <row r="2" spans="1:41" s="111" customFormat="1" ht="72.5" x14ac:dyDescent="0.25">
      <c r="A2" s="62" t="s">
        <v>1632</v>
      </c>
      <c r="B2" s="62" t="s">
        <v>1345</v>
      </c>
      <c r="C2" s="62" t="s">
        <v>1633</v>
      </c>
      <c r="D2" s="62" t="s">
        <v>1347</v>
      </c>
      <c r="E2" s="62" t="s">
        <v>1</v>
      </c>
      <c r="F2" s="62" t="s">
        <v>80</v>
      </c>
      <c r="G2" s="63" t="s">
        <v>1636</v>
      </c>
      <c r="H2" s="62" t="s">
        <v>1638</v>
      </c>
      <c r="I2" s="62" t="s">
        <v>1639</v>
      </c>
      <c r="J2" s="62" t="s">
        <v>1640</v>
      </c>
      <c r="K2" s="62" t="s">
        <v>64</v>
      </c>
      <c r="L2" s="64" t="s">
        <v>1641</v>
      </c>
      <c r="M2" s="64" t="s">
        <v>1642</v>
      </c>
      <c r="N2" s="64" t="s">
        <v>1643</v>
      </c>
      <c r="O2" s="65" t="s">
        <v>1654</v>
      </c>
      <c r="P2" s="66" t="s">
        <v>1645</v>
      </c>
      <c r="Q2" s="66" t="s">
        <v>1646</v>
      </c>
      <c r="R2" s="66" t="s">
        <v>80</v>
      </c>
      <c r="S2" s="67" t="s">
        <v>1636</v>
      </c>
      <c r="T2" s="66" t="s">
        <v>1638</v>
      </c>
      <c r="U2" s="66" t="s">
        <v>1649</v>
      </c>
      <c r="V2" s="68" t="s">
        <v>145</v>
      </c>
      <c r="W2" s="104" t="s">
        <v>1645</v>
      </c>
      <c r="X2" s="104" t="s">
        <v>1646</v>
      </c>
      <c r="Y2" s="104" t="s">
        <v>80</v>
      </c>
      <c r="Z2" s="105" t="s">
        <v>1636</v>
      </c>
      <c r="AA2" s="104" t="s">
        <v>1638</v>
      </c>
      <c r="AB2" s="104" t="s">
        <v>1649</v>
      </c>
      <c r="AC2" s="104" t="s">
        <v>1648</v>
      </c>
      <c r="AD2" s="104" t="s">
        <v>1650</v>
      </c>
      <c r="AE2" s="106" t="s">
        <v>1651</v>
      </c>
      <c r="AF2" s="106" t="s">
        <v>1652</v>
      </c>
      <c r="AG2" s="107" t="s">
        <v>1645</v>
      </c>
      <c r="AH2" s="107" t="s">
        <v>1646</v>
      </c>
      <c r="AI2" s="107" t="s">
        <v>80</v>
      </c>
      <c r="AJ2" s="108" t="s">
        <v>1636</v>
      </c>
      <c r="AK2" s="107" t="s">
        <v>1638</v>
      </c>
      <c r="AL2" s="107" t="s">
        <v>1649</v>
      </c>
      <c r="AM2" s="109" t="s">
        <v>1651</v>
      </c>
      <c r="AN2" s="109" t="s">
        <v>1652</v>
      </c>
      <c r="AO2" s="110"/>
    </row>
    <row r="3" spans="1:41" x14ac:dyDescent="0.35">
      <c r="A3" t="s">
        <v>1655</v>
      </c>
      <c r="B3" t="s">
        <v>1656</v>
      </c>
      <c r="C3" t="s">
        <v>236</v>
      </c>
      <c r="D3" t="s">
        <v>236</v>
      </c>
      <c r="E3" t="s">
        <v>236</v>
      </c>
      <c r="F3" t="s">
        <v>236</v>
      </c>
      <c r="G3" t="s">
        <v>1657</v>
      </c>
      <c r="H3" t="s">
        <v>93</v>
      </c>
      <c r="I3" t="s">
        <v>1658</v>
      </c>
      <c r="J3" t="s">
        <v>94</v>
      </c>
      <c r="L3" t="str">
        <f>IF(B3="","",B3)</f>
        <v>LLC_BI__Covenant_Type__c</v>
      </c>
      <c r="M3" t="str">
        <f>IF(D3="","",D3)</f>
        <v>Id</v>
      </c>
      <c r="N3" t="s">
        <v>153</v>
      </c>
      <c r="O3" t="e">
        <f>IF(OR(M3="Id",SEARCH("ChangeType",M3,1)&gt;0,SEARCH("CommitNumber",M3,1)&gt;0),"N", "Y")</f>
        <v>#VALUE!</v>
      </c>
      <c r="P3" t="str">
        <f>L3</f>
        <v>LLC_BI__Covenant_Type__c</v>
      </c>
      <c r="Q3" t="str">
        <f>M3</f>
        <v>Id</v>
      </c>
      <c r="R3" t="s">
        <v>153</v>
      </c>
      <c r="S3">
        <v>18</v>
      </c>
      <c r="T3" t="e">
        <f>IF($O3="","",O3)</f>
        <v>#VALUE!</v>
      </c>
      <c r="U3" t="str">
        <f t="shared" ref="U3:U16" si="0">IF($I3="","",I3)</f>
        <v>P</v>
      </c>
      <c r="V3" t="str">
        <f>IF(Q3= "", "", IF(F3="Picklist", "Y", "N"))</f>
        <v>N</v>
      </c>
      <c r="W3" t="str">
        <f>P3</f>
        <v>LLC_BI__Covenant_Type__c</v>
      </c>
      <c r="X3" t="str">
        <f>Q3</f>
        <v>Id</v>
      </c>
      <c r="Y3" t="str">
        <f>R3</f>
        <v>String</v>
      </c>
      <c r="Z3">
        <f>IF(S3="","",S3)</f>
        <v>18</v>
      </c>
      <c r="AA3" t="e">
        <f>T3</f>
        <v>#VALUE!</v>
      </c>
      <c r="AB3" t="str">
        <f>U3</f>
        <v>P</v>
      </c>
      <c r="AG3" t="str">
        <f>W3</f>
        <v>LLC_BI__Covenant_Type__c</v>
      </c>
      <c r="AH3" t="str">
        <f t="shared" ref="AH3:AL3" si="1">X3</f>
        <v>Id</v>
      </c>
      <c r="AI3" t="str">
        <f t="shared" si="1"/>
        <v>String</v>
      </c>
      <c r="AJ3">
        <f t="shared" si="1"/>
        <v>18</v>
      </c>
      <c r="AK3" t="e">
        <f t="shared" si="1"/>
        <v>#VALUE!</v>
      </c>
      <c r="AL3" t="str">
        <f t="shared" si="1"/>
        <v>P</v>
      </c>
    </row>
    <row r="4" spans="1:41" x14ac:dyDescent="0.35">
      <c r="A4" t="s">
        <v>1655</v>
      </c>
      <c r="B4" t="s">
        <v>1656</v>
      </c>
      <c r="C4" t="s">
        <v>371</v>
      </c>
      <c r="D4" t="s">
        <v>370</v>
      </c>
      <c r="E4" t="s">
        <v>1376</v>
      </c>
      <c r="F4" t="s">
        <v>1377</v>
      </c>
      <c r="H4" t="s">
        <v>93</v>
      </c>
      <c r="J4" t="s">
        <v>94</v>
      </c>
      <c r="L4" t="str">
        <f t="shared" ref="L4:L14" si="2">IF(B4="","",B4)</f>
        <v>LLC_BI__Covenant_Type__c</v>
      </c>
      <c r="M4" t="str">
        <f t="shared" ref="M4:M14" si="3">IF(D4="","",D4)</f>
        <v>CreatedDate</v>
      </c>
      <c r="N4" t="s">
        <v>153</v>
      </c>
      <c r="O4" t="e">
        <f t="shared" ref="O4:O16" si="4">IF(OR(M4="Id",SEARCH("ChangeType",M4,1)&gt;0,SEARCH("CommitNumber",M4,1)&gt;0),"N", "Y")</f>
        <v>#VALUE!</v>
      </c>
      <c r="P4" t="str">
        <f t="shared" ref="P4:P14" si="5">L4</f>
        <v>LLC_BI__Covenant_Type__c</v>
      </c>
      <c r="Q4" t="str">
        <f t="shared" ref="Q4:Q14" si="6">M4</f>
        <v>CreatedDate</v>
      </c>
      <c r="R4" t="s">
        <v>1659</v>
      </c>
      <c r="T4" t="e">
        <f t="shared" ref="T4:T16" si="7">IF($O4="","",O4)</f>
        <v>#VALUE!</v>
      </c>
      <c r="U4" t="str">
        <f t="shared" si="0"/>
        <v/>
      </c>
      <c r="V4" t="str">
        <f t="shared" ref="V4:V16" si="8">IF(Q4= "", "", IF(F4="Picklist", "Y", "N"))</f>
        <v>N</v>
      </c>
      <c r="W4" t="str">
        <f t="shared" ref="W4:AB16" si="9">P4</f>
        <v>LLC_BI__Covenant_Type__c</v>
      </c>
      <c r="X4" t="str">
        <f t="shared" si="9"/>
        <v>CreatedDate</v>
      </c>
      <c r="Y4" t="str">
        <f t="shared" si="9"/>
        <v>DATETIME</v>
      </c>
      <c r="Z4" t="str">
        <f t="shared" ref="Z4:Z16" si="10">IF(S4="","",S4)</f>
        <v/>
      </c>
      <c r="AA4" t="e">
        <f t="shared" si="9"/>
        <v>#VALUE!</v>
      </c>
      <c r="AB4" t="str">
        <f t="shared" si="9"/>
        <v/>
      </c>
      <c r="AG4" t="str">
        <f t="shared" ref="AG4:AG16" si="11">W4</f>
        <v>LLC_BI__Covenant_Type__c</v>
      </c>
      <c r="AH4" t="str">
        <f t="shared" ref="AH4:AH16" si="12">X4</f>
        <v>CreatedDate</v>
      </c>
      <c r="AI4" t="str">
        <f t="shared" ref="AI4:AI16" si="13">Y4</f>
        <v>DATETIME</v>
      </c>
      <c r="AJ4" t="str">
        <f t="shared" ref="AJ4:AJ16" si="14">Z4</f>
        <v/>
      </c>
      <c r="AK4" t="e">
        <f t="shared" ref="AK4:AK16" si="15">AA4</f>
        <v>#VALUE!</v>
      </c>
      <c r="AL4" t="str">
        <f t="shared" ref="AL4:AL16" si="16">AB4</f>
        <v/>
      </c>
    </row>
    <row r="5" spans="1:41" x14ac:dyDescent="0.35">
      <c r="A5" t="s">
        <v>1655</v>
      </c>
      <c r="B5" t="s">
        <v>1656</v>
      </c>
      <c r="C5" t="s">
        <v>1378</v>
      </c>
      <c r="D5" t="s">
        <v>374</v>
      </c>
      <c r="E5" t="s">
        <v>1379</v>
      </c>
      <c r="F5" t="s">
        <v>1380</v>
      </c>
      <c r="G5" t="s">
        <v>1657</v>
      </c>
      <c r="H5" t="s">
        <v>93</v>
      </c>
      <c r="I5" t="s">
        <v>1660</v>
      </c>
      <c r="J5" t="s">
        <v>94</v>
      </c>
      <c r="L5" t="str">
        <f t="shared" si="2"/>
        <v>LLC_BI__Covenant_Type__c</v>
      </c>
      <c r="M5" t="str">
        <f t="shared" si="3"/>
        <v>CreatedById</v>
      </c>
      <c r="N5" t="s">
        <v>153</v>
      </c>
      <c r="O5" t="e">
        <f t="shared" si="4"/>
        <v>#VALUE!</v>
      </c>
      <c r="P5" t="str">
        <f t="shared" si="5"/>
        <v>LLC_BI__Covenant_Type__c</v>
      </c>
      <c r="Q5" t="str">
        <f t="shared" si="6"/>
        <v>CreatedById</v>
      </c>
      <c r="R5" t="s">
        <v>153</v>
      </c>
      <c r="S5">
        <v>18</v>
      </c>
      <c r="T5" t="e">
        <f t="shared" si="7"/>
        <v>#VALUE!</v>
      </c>
      <c r="U5" t="str">
        <f t="shared" si="0"/>
        <v>F</v>
      </c>
      <c r="V5" t="str">
        <f t="shared" si="8"/>
        <v>N</v>
      </c>
      <c r="W5" t="str">
        <f t="shared" si="9"/>
        <v>LLC_BI__Covenant_Type__c</v>
      </c>
      <c r="X5" t="str">
        <f t="shared" si="9"/>
        <v>CreatedById</v>
      </c>
      <c r="Y5" t="str">
        <f t="shared" si="9"/>
        <v>String</v>
      </c>
      <c r="Z5">
        <f t="shared" si="10"/>
        <v>18</v>
      </c>
      <c r="AA5" t="e">
        <f t="shared" si="9"/>
        <v>#VALUE!</v>
      </c>
      <c r="AB5" t="str">
        <f t="shared" si="9"/>
        <v>F</v>
      </c>
      <c r="AG5" t="str">
        <f t="shared" si="11"/>
        <v>LLC_BI__Covenant_Type__c</v>
      </c>
      <c r="AH5" t="str">
        <f t="shared" si="12"/>
        <v>CreatedById</v>
      </c>
      <c r="AI5" t="str">
        <f t="shared" si="13"/>
        <v>String</v>
      </c>
      <c r="AJ5">
        <f t="shared" si="14"/>
        <v>18</v>
      </c>
      <c r="AK5" t="e">
        <f t="shared" si="15"/>
        <v>#VALUE!</v>
      </c>
      <c r="AL5" t="str">
        <f t="shared" si="16"/>
        <v>F</v>
      </c>
    </row>
    <row r="6" spans="1:41" x14ac:dyDescent="0.35">
      <c r="A6" t="s">
        <v>1655</v>
      </c>
      <c r="B6" t="s">
        <v>1656</v>
      </c>
      <c r="C6" t="s">
        <v>378</v>
      </c>
      <c r="D6" t="s">
        <v>377</v>
      </c>
      <c r="E6" t="s">
        <v>1381</v>
      </c>
      <c r="F6" t="s">
        <v>1377</v>
      </c>
      <c r="H6" t="s">
        <v>93</v>
      </c>
      <c r="J6" t="s">
        <v>94</v>
      </c>
      <c r="L6" t="str">
        <f t="shared" si="2"/>
        <v>LLC_BI__Covenant_Type__c</v>
      </c>
      <c r="M6" t="str">
        <f t="shared" si="3"/>
        <v>LastModifiedDate</v>
      </c>
      <c r="N6" t="s">
        <v>153</v>
      </c>
      <c r="O6" t="e">
        <f t="shared" si="4"/>
        <v>#VALUE!</v>
      </c>
      <c r="P6" t="str">
        <f t="shared" si="5"/>
        <v>LLC_BI__Covenant_Type__c</v>
      </c>
      <c r="Q6" t="str">
        <f t="shared" si="6"/>
        <v>LastModifiedDate</v>
      </c>
      <c r="R6" t="s">
        <v>1659</v>
      </c>
      <c r="T6" t="e">
        <f t="shared" si="7"/>
        <v>#VALUE!</v>
      </c>
      <c r="U6" t="str">
        <f t="shared" si="0"/>
        <v/>
      </c>
      <c r="V6" t="str">
        <f t="shared" si="8"/>
        <v>N</v>
      </c>
      <c r="W6" t="str">
        <f t="shared" si="9"/>
        <v>LLC_BI__Covenant_Type__c</v>
      </c>
      <c r="X6" t="str">
        <f t="shared" si="9"/>
        <v>LastModifiedDate</v>
      </c>
      <c r="Y6" t="str">
        <f t="shared" si="9"/>
        <v>DATETIME</v>
      </c>
      <c r="Z6" t="str">
        <f t="shared" si="10"/>
        <v/>
      </c>
      <c r="AA6" t="e">
        <f t="shared" si="9"/>
        <v>#VALUE!</v>
      </c>
      <c r="AB6" t="str">
        <f t="shared" si="9"/>
        <v/>
      </c>
      <c r="AG6" t="str">
        <f t="shared" si="11"/>
        <v>LLC_BI__Covenant_Type__c</v>
      </c>
      <c r="AH6" t="str">
        <f t="shared" si="12"/>
        <v>LastModifiedDate</v>
      </c>
      <c r="AI6" t="str">
        <f t="shared" si="13"/>
        <v>DATETIME</v>
      </c>
      <c r="AJ6" t="str">
        <f t="shared" si="14"/>
        <v/>
      </c>
      <c r="AK6" t="e">
        <f t="shared" si="15"/>
        <v>#VALUE!</v>
      </c>
      <c r="AL6" t="str">
        <f t="shared" si="16"/>
        <v/>
      </c>
    </row>
    <row r="7" spans="1:41" x14ac:dyDescent="0.35">
      <c r="A7" t="s">
        <v>1655</v>
      </c>
      <c r="B7" t="s">
        <v>1656</v>
      </c>
      <c r="C7" t="s">
        <v>1382</v>
      </c>
      <c r="D7" t="s">
        <v>380</v>
      </c>
      <c r="E7" t="s">
        <v>1383</v>
      </c>
      <c r="F7" t="s">
        <v>1380</v>
      </c>
      <c r="G7" t="s">
        <v>1657</v>
      </c>
      <c r="H7" t="s">
        <v>93</v>
      </c>
      <c r="I7" t="s">
        <v>1660</v>
      </c>
      <c r="J7" t="s">
        <v>94</v>
      </c>
      <c r="L7" t="str">
        <f t="shared" si="2"/>
        <v>LLC_BI__Covenant_Type__c</v>
      </c>
      <c r="M7" t="str">
        <f t="shared" si="3"/>
        <v>LastModifiedById</v>
      </c>
      <c r="N7" t="s">
        <v>153</v>
      </c>
      <c r="O7" t="e">
        <f t="shared" si="4"/>
        <v>#VALUE!</v>
      </c>
      <c r="P7" t="str">
        <f t="shared" si="5"/>
        <v>LLC_BI__Covenant_Type__c</v>
      </c>
      <c r="Q7" t="str">
        <f t="shared" si="6"/>
        <v>LastModifiedById</v>
      </c>
      <c r="R7" t="s">
        <v>153</v>
      </c>
      <c r="S7">
        <v>18</v>
      </c>
      <c r="T7" t="e">
        <f t="shared" si="7"/>
        <v>#VALUE!</v>
      </c>
      <c r="U7" t="str">
        <f t="shared" si="0"/>
        <v>F</v>
      </c>
      <c r="V7" t="str">
        <f t="shared" si="8"/>
        <v>N</v>
      </c>
      <c r="W7" t="str">
        <f t="shared" si="9"/>
        <v>LLC_BI__Covenant_Type__c</v>
      </c>
      <c r="X7" t="str">
        <f t="shared" si="9"/>
        <v>LastModifiedById</v>
      </c>
      <c r="Y7" t="str">
        <f t="shared" si="9"/>
        <v>String</v>
      </c>
      <c r="Z7">
        <f t="shared" si="10"/>
        <v>18</v>
      </c>
      <c r="AA7" t="e">
        <f t="shared" si="9"/>
        <v>#VALUE!</v>
      </c>
      <c r="AB7" t="str">
        <f t="shared" si="9"/>
        <v>F</v>
      </c>
      <c r="AG7" t="str">
        <f t="shared" si="11"/>
        <v>LLC_BI__Covenant_Type__c</v>
      </c>
      <c r="AH7" t="str">
        <f t="shared" si="12"/>
        <v>LastModifiedById</v>
      </c>
      <c r="AI7" t="str">
        <f t="shared" si="13"/>
        <v>String</v>
      </c>
      <c r="AJ7">
        <f t="shared" si="14"/>
        <v>18</v>
      </c>
      <c r="AK7" t="e">
        <f t="shared" si="15"/>
        <v>#VALUE!</v>
      </c>
      <c r="AL7" t="str">
        <f t="shared" si="16"/>
        <v>F</v>
      </c>
    </row>
    <row r="8" spans="1:41" x14ac:dyDescent="0.35">
      <c r="A8" t="s">
        <v>1655</v>
      </c>
      <c r="B8" t="s">
        <v>1656</v>
      </c>
      <c r="C8" t="s">
        <v>1655</v>
      </c>
      <c r="D8" t="s">
        <v>29</v>
      </c>
      <c r="F8" t="s">
        <v>1387</v>
      </c>
      <c r="G8">
        <v>80</v>
      </c>
      <c r="H8" t="s">
        <v>94</v>
      </c>
      <c r="J8" t="s">
        <v>93</v>
      </c>
      <c r="L8" t="str">
        <f t="shared" si="2"/>
        <v>LLC_BI__Covenant_Type__c</v>
      </c>
      <c r="M8" t="str">
        <f t="shared" si="3"/>
        <v>Name</v>
      </c>
      <c r="N8" t="s">
        <v>153</v>
      </c>
      <c r="O8" t="e">
        <f t="shared" si="4"/>
        <v>#VALUE!</v>
      </c>
      <c r="P8" t="str">
        <f t="shared" si="5"/>
        <v>LLC_BI__Covenant_Type__c</v>
      </c>
      <c r="Q8" t="str">
        <f t="shared" si="6"/>
        <v>Name</v>
      </c>
      <c r="R8" t="s">
        <v>153</v>
      </c>
      <c r="S8">
        <v>80</v>
      </c>
      <c r="T8" t="e">
        <f t="shared" si="7"/>
        <v>#VALUE!</v>
      </c>
      <c r="U8" t="str">
        <f t="shared" si="0"/>
        <v/>
      </c>
      <c r="V8" t="str">
        <f t="shared" si="8"/>
        <v>N</v>
      </c>
      <c r="W8" t="str">
        <f t="shared" si="9"/>
        <v>LLC_BI__Covenant_Type__c</v>
      </c>
      <c r="X8" t="str">
        <f t="shared" si="9"/>
        <v>Name</v>
      </c>
      <c r="Y8" t="str">
        <f t="shared" si="9"/>
        <v>String</v>
      </c>
      <c r="Z8">
        <f t="shared" si="10"/>
        <v>80</v>
      </c>
      <c r="AA8" t="e">
        <f t="shared" si="9"/>
        <v>#VALUE!</v>
      </c>
      <c r="AB8" t="str">
        <f t="shared" si="9"/>
        <v/>
      </c>
      <c r="AG8" t="str">
        <f t="shared" si="11"/>
        <v>LLC_BI__Covenant_Type__c</v>
      </c>
      <c r="AH8" t="str">
        <f t="shared" si="12"/>
        <v>Name</v>
      </c>
      <c r="AI8" t="str">
        <f t="shared" si="13"/>
        <v>String</v>
      </c>
      <c r="AJ8">
        <f t="shared" si="14"/>
        <v>80</v>
      </c>
      <c r="AK8" t="e">
        <f t="shared" si="15"/>
        <v>#VALUE!</v>
      </c>
      <c r="AL8" t="str">
        <f t="shared" si="16"/>
        <v/>
      </c>
    </row>
    <row r="9" spans="1:41" x14ac:dyDescent="0.35">
      <c r="A9" t="s">
        <v>1655</v>
      </c>
      <c r="B9" t="s">
        <v>1656</v>
      </c>
      <c r="C9" t="s">
        <v>1406</v>
      </c>
      <c r="D9" t="s">
        <v>363</v>
      </c>
      <c r="E9" t="s">
        <v>1508</v>
      </c>
      <c r="F9" t="s">
        <v>1389</v>
      </c>
      <c r="G9" t="s">
        <v>1661</v>
      </c>
      <c r="H9" t="s">
        <v>94</v>
      </c>
      <c r="J9" t="s">
        <v>93</v>
      </c>
      <c r="L9" t="str">
        <f t="shared" si="2"/>
        <v>LLC_BI__Covenant_Type__c</v>
      </c>
      <c r="M9" t="str">
        <f t="shared" si="3"/>
        <v>CurrencyIsoCode</v>
      </c>
      <c r="N9" t="s">
        <v>153</v>
      </c>
      <c r="O9" t="e">
        <f t="shared" si="4"/>
        <v>#VALUE!</v>
      </c>
      <c r="P9" t="str">
        <f>L9</f>
        <v>LLC_BI__Covenant_Type__c</v>
      </c>
      <c r="Q9" t="str">
        <f t="shared" si="6"/>
        <v>CurrencyIsoCode</v>
      </c>
      <c r="R9" t="s">
        <v>153</v>
      </c>
      <c r="S9">
        <v>3</v>
      </c>
      <c r="T9" t="e">
        <f t="shared" si="7"/>
        <v>#VALUE!</v>
      </c>
      <c r="U9" t="str">
        <f t="shared" si="0"/>
        <v/>
      </c>
      <c r="V9" t="str">
        <f t="shared" si="8"/>
        <v>Y</v>
      </c>
      <c r="W9" t="str">
        <f t="shared" si="9"/>
        <v>LLC_BI__Covenant_Type__c</v>
      </c>
      <c r="X9" t="str">
        <f t="shared" si="9"/>
        <v>CurrencyIsoCode</v>
      </c>
      <c r="Y9" t="str">
        <f t="shared" si="9"/>
        <v>String</v>
      </c>
      <c r="Z9">
        <f t="shared" si="10"/>
        <v>3</v>
      </c>
      <c r="AA9" t="e">
        <f t="shared" si="9"/>
        <v>#VALUE!</v>
      </c>
      <c r="AB9" t="str">
        <f t="shared" si="9"/>
        <v/>
      </c>
      <c r="AG9" t="str">
        <f t="shared" si="11"/>
        <v>LLC_BI__Covenant_Type__c</v>
      </c>
      <c r="AH9" t="str">
        <f t="shared" si="12"/>
        <v>CurrencyIsoCode</v>
      </c>
      <c r="AI9" t="str">
        <f t="shared" si="13"/>
        <v>String</v>
      </c>
      <c r="AJ9">
        <f t="shared" si="14"/>
        <v>3</v>
      </c>
      <c r="AK9" t="e">
        <f t="shared" si="15"/>
        <v>#VALUE!</v>
      </c>
      <c r="AL9" t="str">
        <f t="shared" si="16"/>
        <v/>
      </c>
    </row>
    <row r="10" spans="1:41" x14ac:dyDescent="0.35">
      <c r="A10" t="s">
        <v>1655</v>
      </c>
      <c r="B10" t="s">
        <v>1656</v>
      </c>
      <c r="C10" t="s">
        <v>1583</v>
      </c>
      <c r="D10" t="s">
        <v>366</v>
      </c>
      <c r="F10" t="s">
        <v>1662</v>
      </c>
      <c r="G10" t="s">
        <v>1657</v>
      </c>
      <c r="H10" t="s">
        <v>93</v>
      </c>
      <c r="I10" t="s">
        <v>1660</v>
      </c>
      <c r="J10" t="s">
        <v>93</v>
      </c>
      <c r="L10" t="str">
        <f t="shared" si="2"/>
        <v>LLC_BI__Covenant_Type__c</v>
      </c>
      <c r="M10" t="str">
        <f t="shared" si="3"/>
        <v>OwnerId</v>
      </c>
      <c r="N10" t="s">
        <v>153</v>
      </c>
      <c r="O10" t="e">
        <f t="shared" si="4"/>
        <v>#VALUE!</v>
      </c>
      <c r="P10" t="str">
        <f t="shared" si="5"/>
        <v>LLC_BI__Covenant_Type__c</v>
      </c>
      <c r="Q10" t="str">
        <f t="shared" si="6"/>
        <v>OwnerId</v>
      </c>
      <c r="R10" t="s">
        <v>153</v>
      </c>
      <c r="S10">
        <v>18</v>
      </c>
      <c r="T10" t="e">
        <f t="shared" si="7"/>
        <v>#VALUE!</v>
      </c>
      <c r="U10" t="str">
        <f t="shared" si="0"/>
        <v>F</v>
      </c>
      <c r="V10" t="str">
        <f t="shared" si="8"/>
        <v>N</v>
      </c>
      <c r="W10" t="str">
        <f t="shared" si="9"/>
        <v>LLC_BI__Covenant_Type__c</v>
      </c>
      <c r="X10" t="str">
        <f t="shared" si="9"/>
        <v>OwnerId</v>
      </c>
      <c r="Y10" t="str">
        <f t="shared" si="9"/>
        <v>String</v>
      </c>
      <c r="Z10">
        <f t="shared" si="10"/>
        <v>18</v>
      </c>
      <c r="AA10" t="e">
        <f t="shared" si="9"/>
        <v>#VALUE!</v>
      </c>
      <c r="AB10" t="str">
        <f t="shared" si="9"/>
        <v>F</v>
      </c>
      <c r="AG10" t="str">
        <f t="shared" si="11"/>
        <v>LLC_BI__Covenant_Type__c</v>
      </c>
      <c r="AH10" t="str">
        <f t="shared" si="12"/>
        <v>OwnerId</v>
      </c>
      <c r="AI10" t="str">
        <f t="shared" si="13"/>
        <v>String</v>
      </c>
      <c r="AJ10">
        <f t="shared" si="14"/>
        <v>18</v>
      </c>
      <c r="AK10" t="e">
        <f t="shared" si="15"/>
        <v>#VALUE!</v>
      </c>
      <c r="AL10" t="str">
        <f t="shared" si="16"/>
        <v>F</v>
      </c>
    </row>
    <row r="11" spans="1:41" x14ac:dyDescent="0.35">
      <c r="A11" t="s">
        <v>1655</v>
      </c>
      <c r="B11" t="s">
        <v>1656</v>
      </c>
      <c r="C11" t="s">
        <v>1663</v>
      </c>
      <c r="D11" t="s">
        <v>1664</v>
      </c>
      <c r="E11" t="s">
        <v>1665</v>
      </c>
      <c r="F11" t="s">
        <v>1389</v>
      </c>
      <c r="G11" t="s">
        <v>1666</v>
      </c>
      <c r="H11" t="s">
        <v>94</v>
      </c>
      <c r="J11" t="s">
        <v>93</v>
      </c>
      <c r="L11" t="str">
        <f t="shared" si="2"/>
        <v>LLC_BI__Covenant_Type__c</v>
      </c>
      <c r="M11" t="str">
        <f t="shared" si="3"/>
        <v>LLC_BI__Category__c</v>
      </c>
      <c r="N11" t="s">
        <v>153</v>
      </c>
      <c r="O11" t="e">
        <f t="shared" si="4"/>
        <v>#VALUE!</v>
      </c>
      <c r="P11" t="str">
        <f t="shared" si="5"/>
        <v>LLC_BI__Covenant_Type__c</v>
      </c>
      <c r="Q11" t="str">
        <f t="shared" si="6"/>
        <v>LLC_BI__Category__c</v>
      </c>
      <c r="R11" t="s">
        <v>153</v>
      </c>
      <c r="S11">
        <v>255</v>
      </c>
      <c r="T11" t="e">
        <f t="shared" si="7"/>
        <v>#VALUE!</v>
      </c>
      <c r="U11" t="str">
        <f t="shared" si="0"/>
        <v/>
      </c>
      <c r="V11" t="str">
        <f t="shared" si="8"/>
        <v>Y</v>
      </c>
      <c r="W11" t="str">
        <f t="shared" si="9"/>
        <v>LLC_BI__Covenant_Type__c</v>
      </c>
      <c r="X11" t="str">
        <f t="shared" si="9"/>
        <v>LLC_BI__Category__c</v>
      </c>
      <c r="Y11" t="str">
        <f t="shared" si="9"/>
        <v>String</v>
      </c>
      <c r="Z11">
        <f t="shared" si="10"/>
        <v>255</v>
      </c>
      <c r="AA11" t="e">
        <f t="shared" si="9"/>
        <v>#VALUE!</v>
      </c>
      <c r="AB11" t="str">
        <f t="shared" si="9"/>
        <v/>
      </c>
      <c r="AG11" t="str">
        <f t="shared" si="11"/>
        <v>LLC_BI__Covenant_Type__c</v>
      </c>
      <c r="AH11" t="str">
        <f t="shared" si="12"/>
        <v>LLC_BI__Category__c</v>
      </c>
      <c r="AI11" t="str">
        <f t="shared" si="13"/>
        <v>String</v>
      </c>
      <c r="AJ11">
        <f t="shared" si="14"/>
        <v>255</v>
      </c>
      <c r="AK11" t="e">
        <f t="shared" si="15"/>
        <v>#VALUE!</v>
      </c>
      <c r="AL11" t="str">
        <f t="shared" si="16"/>
        <v/>
      </c>
    </row>
    <row r="12" spans="1:41" x14ac:dyDescent="0.35">
      <c r="A12" t="s">
        <v>1655</v>
      </c>
      <c r="B12" t="s">
        <v>1656</v>
      </c>
      <c r="C12" t="s">
        <v>1</v>
      </c>
      <c r="D12" t="s">
        <v>1591</v>
      </c>
      <c r="E12" t="s">
        <v>1667</v>
      </c>
      <c r="F12" t="s">
        <v>1459</v>
      </c>
      <c r="G12">
        <v>32768</v>
      </c>
      <c r="H12" t="s">
        <v>94</v>
      </c>
      <c r="J12" t="s">
        <v>93</v>
      </c>
      <c r="L12" t="str">
        <f t="shared" si="2"/>
        <v>LLC_BI__Covenant_Type__c</v>
      </c>
      <c r="M12" t="str">
        <f t="shared" si="3"/>
        <v>CCS_Description__c</v>
      </c>
      <c r="N12" t="s">
        <v>153</v>
      </c>
      <c r="O12" t="e">
        <f t="shared" si="4"/>
        <v>#VALUE!</v>
      </c>
      <c r="P12" t="str">
        <f t="shared" si="5"/>
        <v>LLC_BI__Covenant_Type__c</v>
      </c>
      <c r="Q12" t="str">
        <f t="shared" si="6"/>
        <v>CCS_Description__c</v>
      </c>
      <c r="R12" t="s">
        <v>153</v>
      </c>
      <c r="S12">
        <v>32768</v>
      </c>
      <c r="T12" t="e">
        <f t="shared" si="7"/>
        <v>#VALUE!</v>
      </c>
      <c r="U12" t="str">
        <f t="shared" si="0"/>
        <v/>
      </c>
      <c r="V12" t="str">
        <f t="shared" si="8"/>
        <v>N</v>
      </c>
      <c r="W12" t="str">
        <f t="shared" si="9"/>
        <v>LLC_BI__Covenant_Type__c</v>
      </c>
      <c r="X12" t="str">
        <f t="shared" si="9"/>
        <v>CCS_Description__c</v>
      </c>
      <c r="Y12" t="str">
        <f t="shared" si="9"/>
        <v>String</v>
      </c>
      <c r="Z12">
        <f t="shared" si="10"/>
        <v>32768</v>
      </c>
      <c r="AA12" t="e">
        <f t="shared" si="9"/>
        <v>#VALUE!</v>
      </c>
      <c r="AB12" t="str">
        <f t="shared" si="9"/>
        <v/>
      </c>
      <c r="AG12" t="str">
        <f t="shared" si="11"/>
        <v>LLC_BI__Covenant_Type__c</v>
      </c>
      <c r="AH12" t="str">
        <f t="shared" si="12"/>
        <v>CCS_Description__c</v>
      </c>
      <c r="AI12" t="str">
        <f t="shared" si="13"/>
        <v>String</v>
      </c>
      <c r="AJ12">
        <f t="shared" si="14"/>
        <v>32768</v>
      </c>
      <c r="AK12" t="e">
        <f t="shared" si="15"/>
        <v>#VALUE!</v>
      </c>
      <c r="AL12" t="str">
        <f t="shared" si="16"/>
        <v/>
      </c>
    </row>
    <row r="13" spans="1:41" x14ac:dyDescent="0.35">
      <c r="A13" t="s">
        <v>1655</v>
      </c>
      <c r="B13" t="s">
        <v>1656</v>
      </c>
      <c r="C13" t="s">
        <v>1668</v>
      </c>
      <c r="D13" t="s">
        <v>1669</v>
      </c>
      <c r="E13" t="s">
        <v>1670</v>
      </c>
      <c r="F13" t="s">
        <v>1397</v>
      </c>
      <c r="H13" t="s">
        <v>93</v>
      </c>
      <c r="J13" t="s">
        <v>93</v>
      </c>
      <c r="L13" t="str">
        <f t="shared" si="2"/>
        <v>LLC_BI__Covenant_Type__c</v>
      </c>
      <c r="M13" t="str">
        <f t="shared" si="3"/>
        <v>LLC_BI__Is_Financial_Indicator__c</v>
      </c>
      <c r="N13" t="s">
        <v>153</v>
      </c>
      <c r="O13" t="e">
        <f t="shared" si="4"/>
        <v>#VALUE!</v>
      </c>
      <c r="P13" t="str">
        <f t="shared" si="5"/>
        <v>LLC_BI__Covenant_Type__c</v>
      </c>
      <c r="Q13" t="str">
        <f t="shared" si="6"/>
        <v>LLC_BI__Is_Financial_Indicator__c</v>
      </c>
      <c r="R13" t="s">
        <v>1671</v>
      </c>
      <c r="T13" t="e">
        <f t="shared" si="7"/>
        <v>#VALUE!</v>
      </c>
      <c r="U13" t="str">
        <f t="shared" si="0"/>
        <v/>
      </c>
      <c r="V13" t="str">
        <f t="shared" si="8"/>
        <v>N</v>
      </c>
      <c r="W13" t="str">
        <f t="shared" si="9"/>
        <v>LLC_BI__Covenant_Type__c</v>
      </c>
      <c r="X13" t="str">
        <f t="shared" si="9"/>
        <v>LLC_BI__Is_Financial_Indicator__c</v>
      </c>
      <c r="Y13" t="str">
        <f t="shared" si="9"/>
        <v>Bool</v>
      </c>
      <c r="Z13" t="str">
        <f t="shared" si="10"/>
        <v/>
      </c>
      <c r="AA13" t="e">
        <f t="shared" si="9"/>
        <v>#VALUE!</v>
      </c>
      <c r="AB13" t="str">
        <f t="shared" si="9"/>
        <v/>
      </c>
      <c r="AG13" t="str">
        <f t="shared" si="11"/>
        <v>LLC_BI__Covenant_Type__c</v>
      </c>
      <c r="AH13" t="str">
        <f t="shared" si="12"/>
        <v>LLC_BI__Is_Financial_Indicator__c</v>
      </c>
      <c r="AI13" t="str">
        <f t="shared" si="13"/>
        <v>Bool</v>
      </c>
      <c r="AJ13" t="str">
        <f t="shared" si="14"/>
        <v/>
      </c>
      <c r="AK13" t="e">
        <f t="shared" si="15"/>
        <v>#VALUE!</v>
      </c>
      <c r="AL13" t="str">
        <f t="shared" si="16"/>
        <v/>
      </c>
    </row>
    <row r="14" spans="1:41" x14ac:dyDescent="0.35">
      <c r="A14" t="s">
        <v>1655</v>
      </c>
      <c r="B14" t="s">
        <v>1656</v>
      </c>
      <c r="C14" t="s">
        <v>1208</v>
      </c>
      <c r="D14" t="s">
        <v>588</v>
      </c>
      <c r="E14" t="s">
        <v>1620</v>
      </c>
      <c r="F14" t="s">
        <v>1529</v>
      </c>
      <c r="G14">
        <v>255</v>
      </c>
      <c r="H14" t="s">
        <v>94</v>
      </c>
      <c r="I14" t="s">
        <v>1672</v>
      </c>
      <c r="J14" t="s">
        <v>93</v>
      </c>
      <c r="L14" t="str">
        <f t="shared" si="2"/>
        <v>LLC_BI__Covenant_Type__c</v>
      </c>
      <c r="M14" t="str">
        <f t="shared" si="3"/>
        <v>LLC_BI__lookupKey__c</v>
      </c>
      <c r="N14" t="s">
        <v>153</v>
      </c>
      <c r="O14" t="e">
        <f t="shared" si="4"/>
        <v>#VALUE!</v>
      </c>
      <c r="P14" t="str">
        <f t="shared" si="5"/>
        <v>LLC_BI__Covenant_Type__c</v>
      </c>
      <c r="Q14" t="str">
        <f t="shared" si="6"/>
        <v>LLC_BI__lookupKey__c</v>
      </c>
      <c r="R14" t="s">
        <v>153</v>
      </c>
      <c r="S14">
        <v>255</v>
      </c>
      <c r="T14" t="e">
        <f>IF($H14="","",O14)</f>
        <v>#VALUE!</v>
      </c>
      <c r="U14" t="str">
        <f t="shared" si="0"/>
        <v>E</v>
      </c>
      <c r="V14" t="str">
        <f t="shared" si="8"/>
        <v>N</v>
      </c>
      <c r="W14" t="str">
        <f t="shared" si="9"/>
        <v>LLC_BI__Covenant_Type__c</v>
      </c>
      <c r="X14" t="str">
        <f t="shared" si="9"/>
        <v>LLC_BI__lookupKey__c</v>
      </c>
      <c r="Y14" t="str">
        <f t="shared" si="9"/>
        <v>String</v>
      </c>
      <c r="Z14">
        <f t="shared" si="10"/>
        <v>255</v>
      </c>
      <c r="AA14" t="e">
        <f t="shared" si="9"/>
        <v>#VALUE!</v>
      </c>
      <c r="AB14" t="str">
        <f t="shared" si="9"/>
        <v>E</v>
      </c>
      <c r="AG14" t="str">
        <f t="shared" si="11"/>
        <v>LLC_BI__Covenant_Type__c</v>
      </c>
      <c r="AH14" t="str">
        <f t="shared" si="12"/>
        <v>LLC_BI__lookupKey__c</v>
      </c>
      <c r="AI14" t="str">
        <f t="shared" si="13"/>
        <v>String</v>
      </c>
      <c r="AJ14">
        <f t="shared" si="14"/>
        <v>255</v>
      </c>
      <c r="AK14" t="e">
        <f t="shared" si="15"/>
        <v>#VALUE!</v>
      </c>
      <c r="AL14" t="str">
        <f t="shared" si="16"/>
        <v>E</v>
      </c>
    </row>
    <row r="15" spans="1:41" x14ac:dyDescent="0.35">
      <c r="L15" t="s">
        <v>1656</v>
      </c>
      <c r="M15" t="s">
        <v>1673</v>
      </c>
      <c r="N15" t="s">
        <v>153</v>
      </c>
      <c r="O15" t="e">
        <f t="shared" si="4"/>
        <v>#VALUE!</v>
      </c>
      <c r="P15" t="str">
        <f>L15</f>
        <v>LLC_BI__Covenant_Type__c</v>
      </c>
      <c r="Q15" t="str">
        <f>M15</f>
        <v>Covenant_Type_ChangeType</v>
      </c>
      <c r="R15" t="s">
        <v>153</v>
      </c>
      <c r="S15">
        <v>15</v>
      </c>
      <c r="T15" t="e">
        <f t="shared" si="7"/>
        <v>#VALUE!</v>
      </c>
      <c r="U15" t="str">
        <f t="shared" si="0"/>
        <v/>
      </c>
      <c r="V15" t="str">
        <f t="shared" si="8"/>
        <v>N</v>
      </c>
      <c r="W15" t="str">
        <f t="shared" si="9"/>
        <v>LLC_BI__Covenant_Type__c</v>
      </c>
      <c r="X15" t="str">
        <f t="shared" si="9"/>
        <v>Covenant_Type_ChangeType</v>
      </c>
      <c r="Y15" t="str">
        <f t="shared" si="9"/>
        <v>String</v>
      </c>
      <c r="Z15">
        <f t="shared" si="10"/>
        <v>15</v>
      </c>
      <c r="AA15" t="e">
        <f t="shared" si="9"/>
        <v>#VALUE!</v>
      </c>
      <c r="AB15" t="str">
        <f t="shared" si="9"/>
        <v/>
      </c>
      <c r="AG15" t="str">
        <f t="shared" si="11"/>
        <v>LLC_BI__Covenant_Type__c</v>
      </c>
      <c r="AH15" t="str">
        <f t="shared" si="12"/>
        <v>Covenant_Type_ChangeType</v>
      </c>
      <c r="AI15" t="str">
        <f t="shared" si="13"/>
        <v>String</v>
      </c>
      <c r="AJ15">
        <f t="shared" si="14"/>
        <v>15</v>
      </c>
      <c r="AK15" t="e">
        <f t="shared" si="15"/>
        <v>#VALUE!</v>
      </c>
      <c r="AL15" t="str">
        <f t="shared" si="16"/>
        <v/>
      </c>
    </row>
    <row r="16" spans="1:41" x14ac:dyDescent="0.35">
      <c r="L16" t="s">
        <v>1656</v>
      </c>
      <c r="M16" t="s">
        <v>1674</v>
      </c>
      <c r="N16" t="s">
        <v>153</v>
      </c>
      <c r="O16" t="e">
        <f t="shared" si="4"/>
        <v>#VALUE!</v>
      </c>
      <c r="P16" t="str">
        <f>L16</f>
        <v>LLC_BI__Covenant_Type__c</v>
      </c>
      <c r="Q16" t="str">
        <f>M16</f>
        <v>Covenant_CommitNumber</v>
      </c>
      <c r="R16" t="s">
        <v>153</v>
      </c>
      <c r="S16">
        <v>18</v>
      </c>
      <c r="T16" t="e">
        <f t="shared" si="7"/>
        <v>#VALUE!</v>
      </c>
      <c r="U16" t="str">
        <f t="shared" si="0"/>
        <v/>
      </c>
      <c r="V16" t="str">
        <f t="shared" si="8"/>
        <v>N</v>
      </c>
      <c r="W16" t="str">
        <f t="shared" si="9"/>
        <v>LLC_BI__Covenant_Type__c</v>
      </c>
      <c r="X16" t="str">
        <f t="shared" si="9"/>
        <v>Covenant_CommitNumber</v>
      </c>
      <c r="Y16" t="str">
        <f t="shared" si="9"/>
        <v>String</v>
      </c>
      <c r="Z16">
        <f t="shared" si="10"/>
        <v>18</v>
      </c>
      <c r="AA16" t="e">
        <f t="shared" si="9"/>
        <v>#VALUE!</v>
      </c>
      <c r="AB16" t="str">
        <f t="shared" si="9"/>
        <v/>
      </c>
      <c r="AG16" t="str">
        <f t="shared" si="11"/>
        <v>LLC_BI__Covenant_Type__c</v>
      </c>
      <c r="AH16" t="str">
        <f t="shared" si="12"/>
        <v>Covenant_CommitNumber</v>
      </c>
      <c r="AI16" t="str">
        <f t="shared" si="13"/>
        <v>String</v>
      </c>
      <c r="AJ16">
        <f t="shared" si="14"/>
        <v>18</v>
      </c>
      <c r="AK16" t="e">
        <f t="shared" si="15"/>
        <v>#VALUE!</v>
      </c>
      <c r="AL16" t="str">
        <f t="shared" si="16"/>
        <v/>
      </c>
    </row>
    <row r="17" spans="1:38" x14ac:dyDescent="0.35">
      <c r="A17" t="s">
        <v>1675</v>
      </c>
      <c r="B17" t="s">
        <v>1676</v>
      </c>
      <c r="C17" t="s">
        <v>236</v>
      </c>
      <c r="D17" t="s">
        <v>236</v>
      </c>
      <c r="E17" t="s">
        <v>236</v>
      </c>
      <c r="F17" t="s">
        <v>236</v>
      </c>
      <c r="G17" t="s">
        <v>1657</v>
      </c>
      <c r="H17" t="s">
        <v>93</v>
      </c>
      <c r="I17" t="s">
        <v>1658</v>
      </c>
      <c r="J17" t="s">
        <v>94</v>
      </c>
      <c r="L17" t="str">
        <f t="shared" ref="L17:L81" si="17">IF(B17="","",B17)</f>
        <v>LLC_BI__Covenant2__c</v>
      </c>
      <c r="M17" t="str">
        <f t="shared" ref="M17:M81" si="18">IF(D17="","",C17)</f>
        <v>Id</v>
      </c>
      <c r="N17" t="s">
        <v>153</v>
      </c>
      <c r="P17" t="str">
        <f t="shared" ref="P17:P80" si="19">L17</f>
        <v>LLC_BI__Covenant2__c</v>
      </c>
      <c r="Q17" t="str">
        <f t="shared" ref="Q17:Q80" si="20">M17</f>
        <v>Id</v>
      </c>
      <c r="R17" t="s">
        <v>153</v>
      </c>
      <c r="S17">
        <v>18</v>
      </c>
      <c r="T17" t="s">
        <v>93</v>
      </c>
      <c r="U17" t="s">
        <v>1658</v>
      </c>
      <c r="V17" t="s">
        <v>93</v>
      </c>
      <c r="W17" t="str">
        <f>P17</f>
        <v>LLC_BI__Covenant2__c</v>
      </c>
      <c r="X17" t="str">
        <f t="shared" ref="X17:X80" si="21">Q17</f>
        <v>Id</v>
      </c>
      <c r="Y17" t="str">
        <f t="shared" ref="Y17:Y80" si="22">R17</f>
        <v>String</v>
      </c>
      <c r="Z17">
        <f t="shared" ref="Z17:Z80" si="23">IF(S17="","",S17)</f>
        <v>18</v>
      </c>
      <c r="AA17" t="str">
        <f t="shared" ref="AA17:AA80" si="24">T17</f>
        <v>N</v>
      </c>
      <c r="AB17" t="str">
        <f t="shared" ref="AB17:AB80" si="25">U17</f>
        <v>P</v>
      </c>
      <c r="AG17" t="str">
        <f t="shared" ref="AG17:AG80" si="26">W17</f>
        <v>LLC_BI__Covenant2__c</v>
      </c>
      <c r="AH17" t="str">
        <f t="shared" ref="AH17:AH80" si="27">X17</f>
        <v>Id</v>
      </c>
      <c r="AI17" t="str">
        <f t="shared" ref="AI17:AI80" si="28">Y17</f>
        <v>String</v>
      </c>
      <c r="AJ17">
        <f t="shared" ref="AJ17:AJ80" si="29">Z17</f>
        <v>18</v>
      </c>
      <c r="AK17" t="str">
        <f t="shared" ref="AK17:AK80" si="30">AA17</f>
        <v>N</v>
      </c>
      <c r="AL17" t="str">
        <f t="shared" ref="AL17:AL80" si="31">AB17</f>
        <v>P</v>
      </c>
    </row>
    <row r="18" spans="1:38" x14ac:dyDescent="0.35">
      <c r="A18" t="s">
        <v>1675</v>
      </c>
      <c r="B18" t="s">
        <v>1676</v>
      </c>
      <c r="C18" t="s">
        <v>371</v>
      </c>
      <c r="D18" t="s">
        <v>370</v>
      </c>
      <c r="E18" t="s">
        <v>1376</v>
      </c>
      <c r="F18" t="s">
        <v>1377</v>
      </c>
      <c r="G18" t="s">
        <v>1677</v>
      </c>
      <c r="J18" t="s">
        <v>94</v>
      </c>
      <c r="L18" t="str">
        <f t="shared" si="17"/>
        <v>LLC_BI__Covenant2__c</v>
      </c>
      <c r="M18" t="str">
        <f t="shared" si="18"/>
        <v>Created Date</v>
      </c>
      <c r="N18" t="s">
        <v>153</v>
      </c>
      <c r="O18" t="s">
        <v>94</v>
      </c>
      <c r="P18" t="str">
        <f t="shared" si="19"/>
        <v>LLC_BI__Covenant2__c</v>
      </c>
      <c r="Q18" t="str">
        <f t="shared" si="20"/>
        <v>Created Date</v>
      </c>
      <c r="R18" t="s">
        <v>1659</v>
      </c>
      <c r="W18" t="str">
        <f t="shared" ref="W18:W80" si="32">P18</f>
        <v>LLC_BI__Covenant2__c</v>
      </c>
      <c r="X18" t="str">
        <f t="shared" si="21"/>
        <v>Created Date</v>
      </c>
      <c r="Y18" t="str">
        <f t="shared" si="22"/>
        <v>DATETIME</v>
      </c>
      <c r="Z18" t="str">
        <f t="shared" si="23"/>
        <v/>
      </c>
      <c r="AA18">
        <f t="shared" si="24"/>
        <v>0</v>
      </c>
      <c r="AB18">
        <f t="shared" si="25"/>
        <v>0</v>
      </c>
      <c r="AG18" t="str">
        <f t="shared" si="26"/>
        <v>LLC_BI__Covenant2__c</v>
      </c>
      <c r="AH18" t="str">
        <f t="shared" si="27"/>
        <v>Created Date</v>
      </c>
      <c r="AI18" t="str">
        <f t="shared" si="28"/>
        <v>DATETIME</v>
      </c>
      <c r="AJ18" t="str">
        <f t="shared" si="29"/>
        <v/>
      </c>
      <c r="AK18">
        <f t="shared" si="30"/>
        <v>0</v>
      </c>
      <c r="AL18">
        <f t="shared" si="31"/>
        <v>0</v>
      </c>
    </row>
    <row r="19" spans="1:38" x14ac:dyDescent="0.35">
      <c r="A19" t="s">
        <v>1675</v>
      </c>
      <c r="B19" t="s">
        <v>1676</v>
      </c>
      <c r="C19" t="s">
        <v>1378</v>
      </c>
      <c r="D19" t="s">
        <v>374</v>
      </c>
      <c r="E19" t="s">
        <v>1379</v>
      </c>
      <c r="F19" t="s">
        <v>1380</v>
      </c>
      <c r="G19" t="s">
        <v>1657</v>
      </c>
      <c r="I19" t="s">
        <v>1660</v>
      </c>
      <c r="J19" t="s">
        <v>94</v>
      </c>
      <c r="L19" t="str">
        <f t="shared" si="17"/>
        <v>LLC_BI__Covenant2__c</v>
      </c>
      <c r="M19" t="str">
        <f t="shared" si="18"/>
        <v>Created By</v>
      </c>
      <c r="N19" t="s">
        <v>153</v>
      </c>
      <c r="O19" t="s">
        <v>94</v>
      </c>
      <c r="P19" t="str">
        <f t="shared" si="19"/>
        <v>LLC_BI__Covenant2__c</v>
      </c>
      <c r="Q19" t="str">
        <f t="shared" si="20"/>
        <v>Created By</v>
      </c>
      <c r="R19" t="s">
        <v>153</v>
      </c>
      <c r="S19">
        <v>18</v>
      </c>
      <c r="W19" t="str">
        <f t="shared" si="32"/>
        <v>LLC_BI__Covenant2__c</v>
      </c>
      <c r="X19" t="str">
        <f t="shared" si="21"/>
        <v>Created By</v>
      </c>
      <c r="Y19" t="str">
        <f t="shared" si="22"/>
        <v>String</v>
      </c>
      <c r="Z19">
        <f t="shared" si="23"/>
        <v>18</v>
      </c>
      <c r="AA19">
        <f t="shared" si="24"/>
        <v>0</v>
      </c>
      <c r="AB19">
        <f t="shared" si="25"/>
        <v>0</v>
      </c>
      <c r="AG19" t="str">
        <f t="shared" si="26"/>
        <v>LLC_BI__Covenant2__c</v>
      </c>
      <c r="AH19" t="str">
        <f t="shared" si="27"/>
        <v>Created By</v>
      </c>
      <c r="AI19" t="str">
        <f t="shared" si="28"/>
        <v>String</v>
      </c>
      <c r="AJ19">
        <f t="shared" si="29"/>
        <v>18</v>
      </c>
      <c r="AK19">
        <f t="shared" si="30"/>
        <v>0</v>
      </c>
      <c r="AL19">
        <f t="shared" si="31"/>
        <v>0</v>
      </c>
    </row>
    <row r="20" spans="1:38" x14ac:dyDescent="0.35">
      <c r="A20" t="s">
        <v>1675</v>
      </c>
      <c r="B20" t="s">
        <v>1676</v>
      </c>
      <c r="C20" t="s">
        <v>378</v>
      </c>
      <c r="D20" t="s">
        <v>377</v>
      </c>
      <c r="E20" t="s">
        <v>1381</v>
      </c>
      <c r="F20" t="s">
        <v>1377</v>
      </c>
      <c r="G20" t="s">
        <v>1677</v>
      </c>
      <c r="J20" t="s">
        <v>94</v>
      </c>
      <c r="L20" t="str">
        <f t="shared" si="17"/>
        <v>LLC_BI__Covenant2__c</v>
      </c>
      <c r="M20" t="str">
        <f t="shared" si="18"/>
        <v>Last Modified Date</v>
      </c>
      <c r="N20" t="s">
        <v>153</v>
      </c>
      <c r="O20" t="s">
        <v>94</v>
      </c>
      <c r="P20" t="str">
        <f t="shared" si="19"/>
        <v>LLC_BI__Covenant2__c</v>
      </c>
      <c r="Q20" t="str">
        <f t="shared" si="20"/>
        <v>Last Modified Date</v>
      </c>
      <c r="R20" t="s">
        <v>1659</v>
      </c>
      <c r="W20" t="str">
        <f t="shared" si="32"/>
        <v>LLC_BI__Covenant2__c</v>
      </c>
      <c r="X20" t="str">
        <f t="shared" si="21"/>
        <v>Last Modified Date</v>
      </c>
      <c r="Y20" t="str">
        <f t="shared" si="22"/>
        <v>DATETIME</v>
      </c>
      <c r="Z20" t="str">
        <f t="shared" si="23"/>
        <v/>
      </c>
      <c r="AA20">
        <f t="shared" si="24"/>
        <v>0</v>
      </c>
      <c r="AB20">
        <f t="shared" si="25"/>
        <v>0</v>
      </c>
      <c r="AG20" t="str">
        <f t="shared" si="26"/>
        <v>LLC_BI__Covenant2__c</v>
      </c>
      <c r="AH20" t="str">
        <f t="shared" si="27"/>
        <v>Last Modified Date</v>
      </c>
      <c r="AI20" t="str">
        <f t="shared" si="28"/>
        <v>DATETIME</v>
      </c>
      <c r="AJ20" t="str">
        <f t="shared" si="29"/>
        <v/>
      </c>
      <c r="AK20">
        <f t="shared" si="30"/>
        <v>0</v>
      </c>
      <c r="AL20">
        <f t="shared" si="31"/>
        <v>0</v>
      </c>
    </row>
    <row r="21" spans="1:38" x14ac:dyDescent="0.35">
      <c r="A21" t="s">
        <v>1675</v>
      </c>
      <c r="B21" t="s">
        <v>1676</v>
      </c>
      <c r="C21" t="s">
        <v>1382</v>
      </c>
      <c r="D21" t="s">
        <v>380</v>
      </c>
      <c r="E21" t="s">
        <v>1383</v>
      </c>
      <c r="F21" t="s">
        <v>1380</v>
      </c>
      <c r="G21" t="s">
        <v>1657</v>
      </c>
      <c r="I21" t="s">
        <v>1660</v>
      </c>
      <c r="J21" t="s">
        <v>94</v>
      </c>
      <c r="L21" t="str">
        <f t="shared" si="17"/>
        <v>LLC_BI__Covenant2__c</v>
      </c>
      <c r="M21" t="str">
        <f t="shared" si="18"/>
        <v>Last Modified By</v>
      </c>
      <c r="N21" t="s">
        <v>153</v>
      </c>
      <c r="O21" t="s">
        <v>94</v>
      </c>
      <c r="P21" t="str">
        <f t="shared" si="19"/>
        <v>LLC_BI__Covenant2__c</v>
      </c>
      <c r="Q21" t="str">
        <f t="shared" si="20"/>
        <v>Last Modified By</v>
      </c>
      <c r="R21" t="s">
        <v>153</v>
      </c>
      <c r="S21">
        <v>18</v>
      </c>
      <c r="W21" t="str">
        <f t="shared" si="32"/>
        <v>LLC_BI__Covenant2__c</v>
      </c>
      <c r="X21" t="str">
        <f t="shared" si="21"/>
        <v>Last Modified By</v>
      </c>
      <c r="Y21" t="str">
        <f t="shared" si="22"/>
        <v>String</v>
      </c>
      <c r="Z21">
        <f t="shared" si="23"/>
        <v>18</v>
      </c>
      <c r="AA21">
        <f t="shared" si="24"/>
        <v>0</v>
      </c>
      <c r="AB21">
        <f t="shared" si="25"/>
        <v>0</v>
      </c>
      <c r="AG21" t="str">
        <f t="shared" si="26"/>
        <v>LLC_BI__Covenant2__c</v>
      </c>
      <c r="AH21" t="str">
        <f t="shared" si="27"/>
        <v>Last Modified By</v>
      </c>
      <c r="AI21" t="str">
        <f t="shared" si="28"/>
        <v>String</v>
      </c>
      <c r="AJ21">
        <f t="shared" si="29"/>
        <v>18</v>
      </c>
      <c r="AK21">
        <f t="shared" si="30"/>
        <v>0</v>
      </c>
      <c r="AL21">
        <f t="shared" si="31"/>
        <v>0</v>
      </c>
    </row>
    <row r="22" spans="1:38" x14ac:dyDescent="0.35">
      <c r="A22" t="s">
        <v>1675</v>
      </c>
      <c r="B22" t="s">
        <v>1676</v>
      </c>
      <c r="C22" t="s">
        <v>67</v>
      </c>
      <c r="D22" t="s">
        <v>1509</v>
      </c>
      <c r="E22" t="s">
        <v>1678</v>
      </c>
      <c r="F22" t="s">
        <v>1511</v>
      </c>
      <c r="G22" t="s">
        <v>1657</v>
      </c>
      <c r="I22" t="s">
        <v>1660</v>
      </c>
      <c r="J22" t="s">
        <v>93</v>
      </c>
      <c r="L22" t="str">
        <f t="shared" si="17"/>
        <v>LLC_BI__Covenant2__c</v>
      </c>
      <c r="M22" t="str">
        <f t="shared" si="18"/>
        <v>Account</v>
      </c>
      <c r="N22" t="s">
        <v>153</v>
      </c>
      <c r="O22" t="s">
        <v>94</v>
      </c>
      <c r="P22" t="str">
        <f t="shared" si="19"/>
        <v>LLC_BI__Covenant2__c</v>
      </c>
      <c r="Q22" t="str">
        <f t="shared" si="20"/>
        <v>Account</v>
      </c>
      <c r="R22" t="s">
        <v>153</v>
      </c>
      <c r="S22">
        <v>18</v>
      </c>
      <c r="W22" t="str">
        <f t="shared" si="32"/>
        <v>LLC_BI__Covenant2__c</v>
      </c>
      <c r="X22" t="str">
        <f t="shared" si="21"/>
        <v>Account</v>
      </c>
      <c r="Y22" t="str">
        <f t="shared" si="22"/>
        <v>String</v>
      </c>
      <c r="Z22">
        <f t="shared" si="23"/>
        <v>18</v>
      </c>
      <c r="AA22">
        <f t="shared" si="24"/>
        <v>0</v>
      </c>
      <c r="AB22">
        <f t="shared" si="25"/>
        <v>0</v>
      </c>
      <c r="AG22" t="str">
        <f t="shared" si="26"/>
        <v>LLC_BI__Covenant2__c</v>
      </c>
      <c r="AH22" t="str">
        <f t="shared" si="27"/>
        <v>Account</v>
      </c>
      <c r="AI22" t="str">
        <f t="shared" si="28"/>
        <v>String</v>
      </c>
      <c r="AJ22">
        <f t="shared" si="29"/>
        <v>18</v>
      </c>
      <c r="AK22">
        <f t="shared" si="30"/>
        <v>0</v>
      </c>
      <c r="AL22">
        <f t="shared" si="31"/>
        <v>0</v>
      </c>
    </row>
    <row r="23" spans="1:38" x14ac:dyDescent="0.35">
      <c r="A23" t="s">
        <v>1675</v>
      </c>
      <c r="B23" t="s">
        <v>1676</v>
      </c>
      <c r="C23" t="s">
        <v>1679</v>
      </c>
      <c r="D23" t="s">
        <v>1680</v>
      </c>
      <c r="E23" t="s">
        <v>1667</v>
      </c>
      <c r="F23" t="s">
        <v>1389</v>
      </c>
      <c r="G23" t="s">
        <v>1666</v>
      </c>
      <c r="J23" t="s">
        <v>93</v>
      </c>
      <c r="L23" t="str">
        <f t="shared" si="17"/>
        <v>LLC_BI__Covenant2__c</v>
      </c>
      <c r="M23" t="str">
        <f t="shared" si="18"/>
        <v>Action</v>
      </c>
      <c r="P23" t="str">
        <f t="shared" si="19"/>
        <v>LLC_BI__Covenant2__c</v>
      </c>
      <c r="Q23" t="str">
        <f t="shared" si="20"/>
        <v>Action</v>
      </c>
      <c r="R23" t="s">
        <v>153</v>
      </c>
      <c r="S23">
        <v>255</v>
      </c>
      <c r="T23" t="str">
        <f t="shared" ref="T23:U23" si="33">IF($O23="","",O23)</f>
        <v/>
      </c>
      <c r="U23" t="str">
        <f t="shared" si="33"/>
        <v/>
      </c>
      <c r="V23" t="str">
        <f>IF(Q23= "", "", IF(F23="Picklist", "Y", "N"))</f>
        <v>Y</v>
      </c>
      <c r="W23" t="str">
        <f t="shared" si="32"/>
        <v>LLC_BI__Covenant2__c</v>
      </c>
      <c r="X23" t="str">
        <f t="shared" si="21"/>
        <v>Action</v>
      </c>
      <c r="Y23" t="str">
        <f t="shared" si="22"/>
        <v>String</v>
      </c>
      <c r="Z23">
        <f t="shared" si="23"/>
        <v>255</v>
      </c>
      <c r="AA23" t="str">
        <f t="shared" si="24"/>
        <v/>
      </c>
      <c r="AB23" t="str">
        <f t="shared" si="25"/>
        <v/>
      </c>
      <c r="AG23" t="str">
        <f t="shared" si="26"/>
        <v>LLC_BI__Covenant2__c</v>
      </c>
      <c r="AH23" t="str">
        <f t="shared" si="27"/>
        <v>Action</v>
      </c>
      <c r="AI23" t="str">
        <f t="shared" si="28"/>
        <v>String</v>
      </c>
      <c r="AJ23">
        <f t="shared" si="29"/>
        <v>255</v>
      </c>
      <c r="AK23" t="str">
        <f t="shared" si="30"/>
        <v/>
      </c>
      <c r="AL23" t="str">
        <f t="shared" si="31"/>
        <v/>
      </c>
    </row>
    <row r="24" spans="1:38" x14ac:dyDescent="0.35">
      <c r="A24" t="s">
        <v>1675</v>
      </c>
      <c r="B24" t="s">
        <v>1676</v>
      </c>
      <c r="C24" t="s">
        <v>437</v>
      </c>
      <c r="D24" t="s">
        <v>436</v>
      </c>
      <c r="E24" t="s">
        <v>1681</v>
      </c>
      <c r="F24" t="s">
        <v>1397</v>
      </c>
      <c r="G24" t="s">
        <v>1677</v>
      </c>
      <c r="H24" t="s">
        <v>93</v>
      </c>
      <c r="J24" t="s">
        <v>93</v>
      </c>
      <c r="L24" t="str">
        <f t="shared" si="17"/>
        <v>LLC_BI__Covenant2__c</v>
      </c>
      <c r="M24" t="str">
        <f t="shared" si="18"/>
        <v>Active</v>
      </c>
      <c r="N24" t="s">
        <v>153</v>
      </c>
      <c r="O24" t="s">
        <v>94</v>
      </c>
      <c r="P24" t="str">
        <f t="shared" si="19"/>
        <v>LLC_BI__Covenant2__c</v>
      </c>
      <c r="Q24" t="str">
        <f t="shared" si="20"/>
        <v>Active</v>
      </c>
      <c r="R24" t="s">
        <v>1671</v>
      </c>
      <c r="T24" t="str">
        <f t="shared" ref="T24" si="34">IF($O24="","",O24)</f>
        <v>Y</v>
      </c>
      <c r="V24" t="str">
        <f t="shared" ref="V24" si="35">IF(Q24= "", "", IF(F24="Picklist", "Y", "N"))</f>
        <v>N</v>
      </c>
      <c r="W24" t="str">
        <f t="shared" si="32"/>
        <v>LLC_BI__Covenant2__c</v>
      </c>
      <c r="X24" t="str">
        <f t="shared" si="21"/>
        <v>Active</v>
      </c>
      <c r="Y24" t="str">
        <f t="shared" si="22"/>
        <v>Bool</v>
      </c>
      <c r="Z24" t="str">
        <f t="shared" si="23"/>
        <v/>
      </c>
      <c r="AA24" t="str">
        <f t="shared" si="24"/>
        <v>Y</v>
      </c>
      <c r="AB24">
        <f t="shared" si="25"/>
        <v>0</v>
      </c>
      <c r="AG24" t="str">
        <f t="shared" si="26"/>
        <v>LLC_BI__Covenant2__c</v>
      </c>
      <c r="AH24" t="str">
        <f t="shared" si="27"/>
        <v>Active</v>
      </c>
      <c r="AI24" t="str">
        <f t="shared" si="28"/>
        <v>Bool</v>
      </c>
      <c r="AJ24" t="str">
        <f t="shared" si="29"/>
        <v/>
      </c>
      <c r="AK24" t="str">
        <f t="shared" si="30"/>
        <v>Y</v>
      </c>
      <c r="AL24">
        <f t="shared" si="31"/>
        <v>0</v>
      </c>
    </row>
    <row r="25" spans="1:38" x14ac:dyDescent="0.35">
      <c r="A25" t="s">
        <v>1675</v>
      </c>
      <c r="B25" t="s">
        <v>1676</v>
      </c>
      <c r="C25" t="s">
        <v>150</v>
      </c>
      <c r="D25" t="s">
        <v>458</v>
      </c>
      <c r="E25" t="s">
        <v>1682</v>
      </c>
      <c r="F25" t="s">
        <v>1459</v>
      </c>
      <c r="G25">
        <v>32768</v>
      </c>
      <c r="J25" t="s">
        <v>93</v>
      </c>
      <c r="L25" t="str">
        <f t="shared" si="17"/>
        <v>LLC_BI__Covenant2__c</v>
      </c>
      <c r="M25" t="str">
        <f t="shared" si="18"/>
        <v>Comments</v>
      </c>
      <c r="N25" t="s">
        <v>153</v>
      </c>
      <c r="O25" t="s">
        <v>94</v>
      </c>
      <c r="P25" t="str">
        <f t="shared" si="19"/>
        <v>LLC_BI__Covenant2__c</v>
      </c>
      <c r="Q25" t="str">
        <f t="shared" si="20"/>
        <v>Comments</v>
      </c>
      <c r="R25" t="s">
        <v>153</v>
      </c>
      <c r="S25">
        <v>32768</v>
      </c>
      <c r="W25" t="str">
        <f t="shared" si="32"/>
        <v>LLC_BI__Covenant2__c</v>
      </c>
      <c r="X25" t="str">
        <f t="shared" si="21"/>
        <v>Comments</v>
      </c>
      <c r="Y25" t="str">
        <f t="shared" si="22"/>
        <v>String</v>
      </c>
      <c r="Z25">
        <f t="shared" si="23"/>
        <v>32768</v>
      </c>
      <c r="AA25">
        <f t="shared" si="24"/>
        <v>0</v>
      </c>
      <c r="AB25">
        <f t="shared" si="25"/>
        <v>0</v>
      </c>
      <c r="AG25" t="str">
        <f t="shared" si="26"/>
        <v>LLC_BI__Covenant2__c</v>
      </c>
      <c r="AH25" t="str">
        <f t="shared" si="27"/>
        <v>Comments</v>
      </c>
      <c r="AI25" t="str">
        <f t="shared" si="28"/>
        <v>String</v>
      </c>
      <c r="AJ25">
        <f t="shared" si="29"/>
        <v>32768</v>
      </c>
      <c r="AK25">
        <f t="shared" si="30"/>
        <v>0</v>
      </c>
      <c r="AL25">
        <f t="shared" si="31"/>
        <v>0</v>
      </c>
    </row>
    <row r="26" spans="1:38" x14ac:dyDescent="0.35">
      <c r="A26" t="s">
        <v>1675</v>
      </c>
      <c r="B26" t="s">
        <v>1676</v>
      </c>
      <c r="C26" t="s">
        <v>1683</v>
      </c>
      <c r="D26" t="s">
        <v>1684</v>
      </c>
      <c r="E26" t="s">
        <v>1685</v>
      </c>
      <c r="F26" t="s">
        <v>1389</v>
      </c>
      <c r="G26" t="s">
        <v>1666</v>
      </c>
      <c r="J26" t="s">
        <v>93</v>
      </c>
      <c r="L26" t="str">
        <f t="shared" si="17"/>
        <v>LLC_BI__Covenant2__c</v>
      </c>
      <c r="M26" t="str">
        <f t="shared" si="18"/>
        <v>Compliance Days Prior</v>
      </c>
      <c r="P26" t="str">
        <f t="shared" si="19"/>
        <v>LLC_BI__Covenant2__c</v>
      </c>
      <c r="Q26" t="str">
        <f t="shared" si="20"/>
        <v>Compliance Days Prior</v>
      </c>
      <c r="R26" t="s">
        <v>153</v>
      </c>
      <c r="S26">
        <v>255</v>
      </c>
      <c r="T26" t="str">
        <f t="shared" ref="T26:U27" si="36">IF($O26="","",O26)</f>
        <v/>
      </c>
      <c r="U26" t="str">
        <f t="shared" si="36"/>
        <v/>
      </c>
      <c r="V26" t="str">
        <f t="shared" ref="V26:V27" si="37">IF(Q26= "", "", IF(F26="Picklist", "Y", "N"))</f>
        <v>Y</v>
      </c>
      <c r="W26" t="str">
        <f t="shared" si="32"/>
        <v>LLC_BI__Covenant2__c</v>
      </c>
      <c r="X26" t="str">
        <f t="shared" si="21"/>
        <v>Compliance Days Prior</v>
      </c>
      <c r="Y26" t="str">
        <f t="shared" si="22"/>
        <v>String</v>
      </c>
      <c r="Z26">
        <f t="shared" si="23"/>
        <v>255</v>
      </c>
      <c r="AA26" t="str">
        <f t="shared" si="24"/>
        <v/>
      </c>
      <c r="AB26" t="str">
        <f t="shared" si="25"/>
        <v/>
      </c>
      <c r="AG26" t="str">
        <f t="shared" si="26"/>
        <v>LLC_BI__Covenant2__c</v>
      </c>
      <c r="AH26" t="str">
        <f t="shared" si="27"/>
        <v>Compliance Days Prior</v>
      </c>
      <c r="AI26" t="str">
        <f t="shared" si="28"/>
        <v>String</v>
      </c>
      <c r="AJ26">
        <f t="shared" si="29"/>
        <v>255</v>
      </c>
      <c r="AK26" t="str">
        <f t="shared" si="30"/>
        <v/>
      </c>
      <c r="AL26" t="str">
        <f t="shared" si="31"/>
        <v/>
      </c>
    </row>
    <row r="27" spans="1:38" x14ac:dyDescent="0.35">
      <c r="A27" t="s">
        <v>1675</v>
      </c>
      <c r="B27" t="s">
        <v>1676</v>
      </c>
      <c r="C27" t="s">
        <v>1655</v>
      </c>
      <c r="D27" t="s">
        <v>1686</v>
      </c>
      <c r="F27" t="s">
        <v>1389</v>
      </c>
      <c r="G27" t="s">
        <v>1666</v>
      </c>
      <c r="J27" t="s">
        <v>93</v>
      </c>
      <c r="L27" t="str">
        <f t="shared" si="17"/>
        <v>LLC_BI__Covenant2__c</v>
      </c>
      <c r="M27" t="str">
        <f t="shared" si="18"/>
        <v>Covenant Type</v>
      </c>
      <c r="P27" t="str">
        <f t="shared" si="19"/>
        <v>LLC_BI__Covenant2__c</v>
      </c>
      <c r="Q27" t="str">
        <f t="shared" si="20"/>
        <v>Covenant Type</v>
      </c>
      <c r="R27" t="s">
        <v>153</v>
      </c>
      <c r="S27">
        <v>255</v>
      </c>
      <c r="T27" t="str">
        <f t="shared" si="36"/>
        <v/>
      </c>
      <c r="U27" t="str">
        <f t="shared" si="36"/>
        <v/>
      </c>
      <c r="V27" t="str">
        <f t="shared" si="37"/>
        <v>Y</v>
      </c>
      <c r="W27" t="str">
        <f t="shared" si="32"/>
        <v>LLC_BI__Covenant2__c</v>
      </c>
      <c r="X27" t="str">
        <f t="shared" si="21"/>
        <v>Covenant Type</v>
      </c>
      <c r="Y27" t="str">
        <f t="shared" si="22"/>
        <v>String</v>
      </c>
      <c r="Z27">
        <f t="shared" si="23"/>
        <v>255</v>
      </c>
      <c r="AA27" t="str">
        <f t="shared" si="24"/>
        <v/>
      </c>
      <c r="AB27" t="str">
        <f t="shared" si="25"/>
        <v/>
      </c>
      <c r="AG27" t="str">
        <f t="shared" si="26"/>
        <v>LLC_BI__Covenant2__c</v>
      </c>
      <c r="AH27" t="str">
        <f t="shared" si="27"/>
        <v>Covenant Type</v>
      </c>
      <c r="AI27" t="str">
        <f t="shared" si="28"/>
        <v>String</v>
      </c>
      <c r="AJ27">
        <f t="shared" si="29"/>
        <v>255</v>
      </c>
      <c r="AK27" t="str">
        <f t="shared" si="30"/>
        <v/>
      </c>
      <c r="AL27" t="str">
        <f t="shared" si="31"/>
        <v/>
      </c>
    </row>
    <row r="28" spans="1:38" x14ac:dyDescent="0.35">
      <c r="A28" t="s">
        <v>1675</v>
      </c>
      <c r="B28" t="s">
        <v>1676</v>
      </c>
      <c r="C28" t="s">
        <v>1687</v>
      </c>
      <c r="D28" t="s">
        <v>1688</v>
      </c>
      <c r="E28" t="s">
        <v>1689</v>
      </c>
      <c r="F28" t="s">
        <v>1690</v>
      </c>
      <c r="G28">
        <v>18</v>
      </c>
      <c r="H28" t="s">
        <v>94</v>
      </c>
      <c r="J28" t="s">
        <v>93</v>
      </c>
      <c r="K28" t="s">
        <v>1691</v>
      </c>
      <c r="L28" t="str">
        <f t="shared" si="17"/>
        <v>LLC_BI__Covenant2__c</v>
      </c>
      <c r="M28" t="str">
        <f t="shared" si="18"/>
        <v>Days Past Next Evaluation</v>
      </c>
      <c r="P28" t="str">
        <f t="shared" si="19"/>
        <v>LLC_BI__Covenant2__c</v>
      </c>
      <c r="Q28" t="str">
        <f t="shared" si="20"/>
        <v>Days Past Next Evaluation</v>
      </c>
      <c r="R28" t="s">
        <v>92</v>
      </c>
      <c r="S28">
        <f t="shared" ref="S28:S29" si="38">G28</f>
        <v>18</v>
      </c>
      <c r="W28" t="str">
        <f t="shared" si="32"/>
        <v>LLC_BI__Covenant2__c</v>
      </c>
      <c r="X28" t="str">
        <f t="shared" si="21"/>
        <v>Days Past Next Evaluation</v>
      </c>
      <c r="Y28" t="str">
        <f t="shared" si="22"/>
        <v>Integer</v>
      </c>
      <c r="Z28">
        <f t="shared" si="23"/>
        <v>18</v>
      </c>
      <c r="AA28">
        <f t="shared" si="24"/>
        <v>0</v>
      </c>
      <c r="AB28">
        <f t="shared" si="25"/>
        <v>0</v>
      </c>
      <c r="AG28" t="str">
        <f t="shared" si="26"/>
        <v>LLC_BI__Covenant2__c</v>
      </c>
      <c r="AH28" t="str">
        <f t="shared" si="27"/>
        <v>Days Past Next Evaluation</v>
      </c>
      <c r="AI28" t="str">
        <f t="shared" si="28"/>
        <v>Integer</v>
      </c>
      <c r="AJ28">
        <f t="shared" si="29"/>
        <v>18</v>
      </c>
      <c r="AK28">
        <f t="shared" si="30"/>
        <v>0</v>
      </c>
      <c r="AL28">
        <f t="shared" si="31"/>
        <v>0</v>
      </c>
    </row>
    <row r="29" spans="1:38" x14ac:dyDescent="0.35">
      <c r="A29" t="s">
        <v>1675</v>
      </c>
      <c r="B29" t="s">
        <v>1676</v>
      </c>
      <c r="C29" t="s">
        <v>1692</v>
      </c>
      <c r="D29" t="s">
        <v>1693</v>
      </c>
      <c r="E29" t="s">
        <v>1694</v>
      </c>
      <c r="F29" t="s">
        <v>1690</v>
      </c>
      <c r="G29">
        <v>18</v>
      </c>
      <c r="H29" t="s">
        <v>94</v>
      </c>
      <c r="J29" t="s">
        <v>93</v>
      </c>
      <c r="K29" t="s">
        <v>1695</v>
      </c>
      <c r="L29" t="str">
        <f t="shared" si="17"/>
        <v>LLC_BI__Covenant2__c</v>
      </c>
      <c r="M29" t="str">
        <f t="shared" si="18"/>
        <v>Days Until Next Evaluation</v>
      </c>
      <c r="P29" t="str">
        <f t="shared" si="19"/>
        <v>LLC_BI__Covenant2__c</v>
      </c>
      <c r="Q29" t="str">
        <f t="shared" si="20"/>
        <v>Days Until Next Evaluation</v>
      </c>
      <c r="R29" t="s">
        <v>92</v>
      </c>
      <c r="S29">
        <f t="shared" si="38"/>
        <v>18</v>
      </c>
      <c r="W29" t="str">
        <f t="shared" si="32"/>
        <v>LLC_BI__Covenant2__c</v>
      </c>
      <c r="X29" t="str">
        <f t="shared" si="21"/>
        <v>Days Until Next Evaluation</v>
      </c>
      <c r="Y29" t="str">
        <f t="shared" si="22"/>
        <v>Integer</v>
      </c>
      <c r="Z29">
        <f t="shared" si="23"/>
        <v>18</v>
      </c>
      <c r="AA29">
        <f t="shared" si="24"/>
        <v>0</v>
      </c>
      <c r="AB29">
        <f t="shared" si="25"/>
        <v>0</v>
      </c>
      <c r="AG29" t="str">
        <f t="shared" si="26"/>
        <v>LLC_BI__Covenant2__c</v>
      </c>
      <c r="AH29" t="str">
        <f t="shared" si="27"/>
        <v>Days Until Next Evaluation</v>
      </c>
      <c r="AI29" t="str">
        <f t="shared" si="28"/>
        <v>Integer</v>
      </c>
      <c r="AJ29">
        <f t="shared" si="29"/>
        <v>18</v>
      </c>
      <c r="AK29">
        <f t="shared" si="30"/>
        <v>0</v>
      </c>
      <c r="AL29">
        <f t="shared" si="31"/>
        <v>0</v>
      </c>
    </row>
    <row r="30" spans="1:38" x14ac:dyDescent="0.35">
      <c r="A30" t="s">
        <v>1675</v>
      </c>
      <c r="B30" t="s">
        <v>1676</v>
      </c>
      <c r="C30" t="s">
        <v>1</v>
      </c>
      <c r="D30" t="s">
        <v>1591</v>
      </c>
      <c r="E30" t="s">
        <v>1667</v>
      </c>
      <c r="F30" t="s">
        <v>1459</v>
      </c>
      <c r="G30">
        <v>32768</v>
      </c>
      <c r="J30" t="s">
        <v>93</v>
      </c>
      <c r="L30" t="str">
        <f t="shared" si="17"/>
        <v>LLC_BI__Covenant2__c</v>
      </c>
      <c r="M30" t="str">
        <f t="shared" si="18"/>
        <v>Description</v>
      </c>
      <c r="N30" t="s">
        <v>153</v>
      </c>
      <c r="O30" t="s">
        <v>94</v>
      </c>
      <c r="P30" t="str">
        <f t="shared" si="19"/>
        <v>LLC_BI__Covenant2__c</v>
      </c>
      <c r="Q30" t="str">
        <f t="shared" si="20"/>
        <v>Description</v>
      </c>
      <c r="R30" t="s">
        <v>153</v>
      </c>
      <c r="S30">
        <v>32768</v>
      </c>
      <c r="W30" t="str">
        <f t="shared" si="32"/>
        <v>LLC_BI__Covenant2__c</v>
      </c>
      <c r="X30" t="str">
        <f t="shared" si="21"/>
        <v>Description</v>
      </c>
      <c r="Y30" t="str">
        <f t="shared" si="22"/>
        <v>String</v>
      </c>
      <c r="Z30">
        <f t="shared" si="23"/>
        <v>32768</v>
      </c>
      <c r="AA30">
        <f t="shared" si="24"/>
        <v>0</v>
      </c>
      <c r="AB30">
        <f t="shared" si="25"/>
        <v>0</v>
      </c>
      <c r="AG30" t="str">
        <f t="shared" si="26"/>
        <v>LLC_BI__Covenant2__c</v>
      </c>
      <c r="AH30" t="str">
        <f t="shared" si="27"/>
        <v>Description</v>
      </c>
      <c r="AI30" t="str">
        <f t="shared" si="28"/>
        <v>String</v>
      </c>
      <c r="AJ30">
        <f t="shared" si="29"/>
        <v>32768</v>
      </c>
      <c r="AK30">
        <f t="shared" si="30"/>
        <v>0</v>
      </c>
      <c r="AL30">
        <f t="shared" si="31"/>
        <v>0</v>
      </c>
    </row>
    <row r="31" spans="1:38" x14ac:dyDescent="0.35">
      <c r="A31" t="s">
        <v>1675</v>
      </c>
      <c r="B31" t="s">
        <v>1676</v>
      </c>
      <c r="C31" t="s">
        <v>1696</v>
      </c>
      <c r="D31" t="s">
        <v>1697</v>
      </c>
      <c r="E31" t="s">
        <v>1698</v>
      </c>
      <c r="F31" t="s">
        <v>1387</v>
      </c>
      <c r="G31">
        <v>255</v>
      </c>
      <c r="J31" t="s">
        <v>93</v>
      </c>
      <c r="L31" t="str">
        <f t="shared" si="17"/>
        <v>LLC_BI__Covenant2__c</v>
      </c>
      <c r="M31" t="str">
        <f t="shared" si="18"/>
        <v>Detail</v>
      </c>
      <c r="N31" t="s">
        <v>153</v>
      </c>
      <c r="O31" t="s">
        <v>94</v>
      </c>
      <c r="P31" t="str">
        <f t="shared" si="19"/>
        <v>LLC_BI__Covenant2__c</v>
      </c>
      <c r="Q31" t="str">
        <f t="shared" si="20"/>
        <v>Detail</v>
      </c>
      <c r="R31" t="s">
        <v>153</v>
      </c>
      <c r="S31">
        <v>255</v>
      </c>
      <c r="T31" t="str">
        <f>IF($H31="","",O31)</f>
        <v/>
      </c>
      <c r="U31" t="str">
        <f t="shared" ref="U31" si="39">IF($I31="","",I31)</f>
        <v/>
      </c>
      <c r="V31" t="str">
        <f>IF(Q31= "", "", IF(F31="Picklist", "Y", "N"))</f>
        <v>N</v>
      </c>
      <c r="W31" t="str">
        <f t="shared" si="32"/>
        <v>LLC_BI__Covenant2__c</v>
      </c>
      <c r="X31" t="str">
        <f t="shared" si="21"/>
        <v>Detail</v>
      </c>
      <c r="Y31" t="str">
        <f t="shared" si="22"/>
        <v>String</v>
      </c>
      <c r="Z31">
        <f t="shared" si="23"/>
        <v>255</v>
      </c>
      <c r="AA31" t="str">
        <f t="shared" si="24"/>
        <v/>
      </c>
      <c r="AB31" t="str">
        <f t="shared" si="25"/>
        <v/>
      </c>
      <c r="AG31" t="str">
        <f t="shared" si="26"/>
        <v>LLC_BI__Covenant2__c</v>
      </c>
      <c r="AH31" t="str">
        <f t="shared" si="27"/>
        <v>Detail</v>
      </c>
      <c r="AI31" t="str">
        <f t="shared" si="28"/>
        <v>String</v>
      </c>
      <c r="AJ31">
        <f t="shared" si="29"/>
        <v>255</v>
      </c>
      <c r="AK31" t="str">
        <f t="shared" si="30"/>
        <v/>
      </c>
      <c r="AL31" t="str">
        <f t="shared" si="31"/>
        <v/>
      </c>
    </row>
    <row r="32" spans="1:38" x14ac:dyDescent="0.35">
      <c r="A32" t="s">
        <v>1675</v>
      </c>
      <c r="B32" t="s">
        <v>1676</v>
      </c>
      <c r="C32" t="s">
        <v>1699</v>
      </c>
      <c r="D32" t="s">
        <v>1700</v>
      </c>
      <c r="E32" t="s">
        <v>1701</v>
      </c>
      <c r="F32" t="s">
        <v>28</v>
      </c>
      <c r="G32" t="s">
        <v>1677</v>
      </c>
      <c r="J32" t="s">
        <v>93</v>
      </c>
      <c r="L32" t="str">
        <f t="shared" si="17"/>
        <v>LLC_BI__Covenant2__c</v>
      </c>
      <c r="M32" t="str">
        <f t="shared" si="18"/>
        <v>Due Date</v>
      </c>
      <c r="N32" t="s">
        <v>251</v>
      </c>
      <c r="P32" t="str">
        <f t="shared" si="19"/>
        <v>LLC_BI__Covenant2__c</v>
      </c>
      <c r="Q32" t="str">
        <f t="shared" si="20"/>
        <v>Due Date</v>
      </c>
      <c r="R32" t="s">
        <v>28</v>
      </c>
      <c r="W32" t="str">
        <f t="shared" si="32"/>
        <v>LLC_BI__Covenant2__c</v>
      </c>
      <c r="X32" t="str">
        <f t="shared" si="21"/>
        <v>Due Date</v>
      </c>
      <c r="Y32" t="str">
        <f t="shared" si="22"/>
        <v>Date</v>
      </c>
      <c r="Z32" t="str">
        <f t="shared" si="23"/>
        <v/>
      </c>
      <c r="AA32">
        <f t="shared" si="24"/>
        <v>0</v>
      </c>
      <c r="AB32">
        <f t="shared" si="25"/>
        <v>0</v>
      </c>
      <c r="AG32" t="str">
        <f t="shared" si="26"/>
        <v>LLC_BI__Covenant2__c</v>
      </c>
      <c r="AH32" t="str">
        <f t="shared" si="27"/>
        <v>Due Date</v>
      </c>
      <c r="AI32" t="str">
        <f t="shared" si="28"/>
        <v>Date</v>
      </c>
      <c r="AJ32" t="str">
        <f t="shared" si="29"/>
        <v/>
      </c>
      <c r="AK32">
        <f t="shared" si="30"/>
        <v>0</v>
      </c>
      <c r="AL32">
        <f t="shared" si="31"/>
        <v>0</v>
      </c>
    </row>
    <row r="33" spans="1:38" x14ac:dyDescent="0.35">
      <c r="A33" t="s">
        <v>1675</v>
      </c>
      <c r="B33" t="s">
        <v>1676</v>
      </c>
      <c r="C33" t="s">
        <v>1702</v>
      </c>
      <c r="D33" t="s">
        <v>1703</v>
      </c>
      <c r="E33" t="s">
        <v>1704</v>
      </c>
      <c r="F33" t="s">
        <v>28</v>
      </c>
      <c r="G33" t="s">
        <v>1677</v>
      </c>
      <c r="J33" t="s">
        <v>93</v>
      </c>
      <c r="L33" t="str">
        <f t="shared" si="17"/>
        <v>LLC_BI__Covenant2__c</v>
      </c>
      <c r="M33" t="str">
        <f t="shared" si="18"/>
        <v>Effective Date</v>
      </c>
      <c r="N33" t="s">
        <v>251</v>
      </c>
      <c r="P33" t="str">
        <f t="shared" si="19"/>
        <v>LLC_BI__Covenant2__c</v>
      </c>
      <c r="Q33" t="str">
        <f t="shared" si="20"/>
        <v>Effective Date</v>
      </c>
      <c r="R33" t="s">
        <v>28</v>
      </c>
      <c r="W33" t="str">
        <f t="shared" si="32"/>
        <v>LLC_BI__Covenant2__c</v>
      </c>
      <c r="X33" t="str">
        <f t="shared" si="21"/>
        <v>Effective Date</v>
      </c>
      <c r="Y33" t="str">
        <f t="shared" si="22"/>
        <v>Date</v>
      </c>
      <c r="Z33" t="str">
        <f t="shared" si="23"/>
        <v/>
      </c>
      <c r="AA33">
        <f t="shared" si="24"/>
        <v>0</v>
      </c>
      <c r="AB33">
        <f t="shared" si="25"/>
        <v>0</v>
      </c>
      <c r="AG33" t="str">
        <f t="shared" si="26"/>
        <v>LLC_BI__Covenant2__c</v>
      </c>
      <c r="AH33" t="str">
        <f t="shared" si="27"/>
        <v>Effective Date</v>
      </c>
      <c r="AI33" t="str">
        <f t="shared" si="28"/>
        <v>Date</v>
      </c>
      <c r="AJ33" t="str">
        <f t="shared" si="29"/>
        <v/>
      </c>
      <c r="AK33">
        <f t="shared" si="30"/>
        <v>0</v>
      </c>
      <c r="AL33">
        <f t="shared" si="31"/>
        <v>0</v>
      </c>
    </row>
    <row r="34" spans="1:38" x14ac:dyDescent="0.35">
      <c r="A34" t="s">
        <v>1675</v>
      </c>
      <c r="B34" t="s">
        <v>1676</v>
      </c>
      <c r="C34" t="s">
        <v>1705</v>
      </c>
      <c r="D34" t="s">
        <v>1706</v>
      </c>
      <c r="E34" t="s">
        <v>1707</v>
      </c>
      <c r="F34" t="s">
        <v>1708</v>
      </c>
      <c r="G34" t="s">
        <v>1709</v>
      </c>
      <c r="H34" t="s">
        <v>94</v>
      </c>
      <c r="J34" t="s">
        <v>93</v>
      </c>
      <c r="L34" t="str">
        <f t="shared" si="17"/>
        <v>LLC_BI__Covenant2__c</v>
      </c>
      <c r="M34" t="str">
        <f t="shared" si="18"/>
        <v>Financial Indicator Value</v>
      </c>
      <c r="N34" t="s">
        <v>1710</v>
      </c>
      <c r="P34" t="str">
        <f t="shared" si="19"/>
        <v>LLC_BI__Covenant2__c</v>
      </c>
      <c r="Q34" t="str">
        <f t="shared" si="20"/>
        <v>Financial Indicator Value</v>
      </c>
      <c r="R34" t="s">
        <v>1711</v>
      </c>
      <c r="S34" t="str">
        <f>G34</f>
        <v>15, 3</v>
      </c>
      <c r="T34" t="str">
        <f>H34</f>
        <v>Y</v>
      </c>
      <c r="U34">
        <f>I34</f>
        <v>0</v>
      </c>
      <c r="W34" t="str">
        <f t="shared" si="32"/>
        <v>LLC_BI__Covenant2__c</v>
      </c>
      <c r="X34" t="str">
        <f t="shared" si="21"/>
        <v>Financial Indicator Value</v>
      </c>
      <c r="Y34" t="str">
        <f t="shared" si="22"/>
        <v>Decimal</v>
      </c>
      <c r="Z34" t="str">
        <f t="shared" si="23"/>
        <v>15, 3</v>
      </c>
      <c r="AA34" t="str">
        <f t="shared" si="24"/>
        <v>Y</v>
      </c>
      <c r="AB34">
        <f t="shared" si="25"/>
        <v>0</v>
      </c>
      <c r="AG34" t="str">
        <f t="shared" si="26"/>
        <v>LLC_BI__Covenant2__c</v>
      </c>
      <c r="AH34" t="str">
        <f t="shared" si="27"/>
        <v>Financial Indicator Value</v>
      </c>
      <c r="AI34" t="str">
        <f t="shared" si="28"/>
        <v>Decimal</v>
      </c>
      <c r="AJ34" t="str">
        <f t="shared" si="29"/>
        <v>15, 3</v>
      </c>
      <c r="AK34" t="str">
        <f t="shared" si="30"/>
        <v>Y</v>
      </c>
      <c r="AL34">
        <f t="shared" si="31"/>
        <v>0</v>
      </c>
    </row>
    <row r="35" spans="1:38" x14ac:dyDescent="0.35">
      <c r="A35" t="s">
        <v>1675</v>
      </c>
      <c r="B35" t="s">
        <v>1676</v>
      </c>
      <c r="C35" t="s">
        <v>1712</v>
      </c>
      <c r="D35" t="s">
        <v>1713</v>
      </c>
      <c r="E35" t="s">
        <v>1714</v>
      </c>
      <c r="F35" t="s">
        <v>1389</v>
      </c>
      <c r="G35" t="s">
        <v>1666</v>
      </c>
      <c r="J35" t="s">
        <v>93</v>
      </c>
      <c r="L35" t="str">
        <f t="shared" si="17"/>
        <v>LLC_BI__Covenant2__c</v>
      </c>
      <c r="M35" t="str">
        <f t="shared" si="18"/>
        <v>Frequency</v>
      </c>
      <c r="P35" t="str">
        <f t="shared" si="19"/>
        <v>LLC_BI__Covenant2__c</v>
      </c>
      <c r="Q35" t="str">
        <f t="shared" si="20"/>
        <v>Frequency</v>
      </c>
      <c r="R35" t="s">
        <v>153</v>
      </c>
      <c r="S35">
        <v>255</v>
      </c>
      <c r="T35" t="str">
        <f t="shared" ref="T35:U35" si="40">IF($O35="","",O35)</f>
        <v/>
      </c>
      <c r="U35" t="str">
        <f t="shared" si="40"/>
        <v/>
      </c>
      <c r="V35" t="str">
        <f>IF(Q35= "", "", IF(F35="Picklist", "Y", "N"))</f>
        <v>Y</v>
      </c>
      <c r="W35" t="str">
        <f t="shared" si="32"/>
        <v>LLC_BI__Covenant2__c</v>
      </c>
      <c r="X35" t="str">
        <f t="shared" si="21"/>
        <v>Frequency</v>
      </c>
      <c r="Y35" t="str">
        <f t="shared" si="22"/>
        <v>String</v>
      </c>
      <c r="Z35">
        <f t="shared" si="23"/>
        <v>255</v>
      </c>
      <c r="AA35" t="str">
        <f t="shared" si="24"/>
        <v/>
      </c>
      <c r="AB35" t="str">
        <f t="shared" si="25"/>
        <v/>
      </c>
      <c r="AG35" t="str">
        <f t="shared" si="26"/>
        <v>LLC_BI__Covenant2__c</v>
      </c>
      <c r="AH35" t="str">
        <f t="shared" si="27"/>
        <v>Frequency</v>
      </c>
      <c r="AI35" t="str">
        <f t="shared" si="28"/>
        <v>String</v>
      </c>
      <c r="AJ35">
        <f t="shared" si="29"/>
        <v>255</v>
      </c>
      <c r="AK35" t="str">
        <f t="shared" si="30"/>
        <v/>
      </c>
      <c r="AL35" t="str">
        <f t="shared" si="31"/>
        <v/>
      </c>
    </row>
    <row r="36" spans="1:38" x14ac:dyDescent="0.35">
      <c r="A36" t="s">
        <v>1675</v>
      </c>
      <c r="B36" t="s">
        <v>1676</v>
      </c>
      <c r="C36" t="s">
        <v>1715</v>
      </c>
      <c r="D36" t="s">
        <v>1716</v>
      </c>
      <c r="E36" t="s">
        <v>1717</v>
      </c>
      <c r="F36" t="s">
        <v>1690</v>
      </c>
      <c r="G36">
        <v>18</v>
      </c>
      <c r="H36" t="s">
        <v>94</v>
      </c>
      <c r="J36" t="s">
        <v>93</v>
      </c>
      <c r="K36" t="s">
        <v>1718</v>
      </c>
      <c r="L36" t="str">
        <f t="shared" si="17"/>
        <v>LLC_BI__Covenant2__c</v>
      </c>
      <c r="M36" t="str">
        <f t="shared" si="18"/>
        <v>Frequency Months</v>
      </c>
      <c r="P36" t="str">
        <f t="shared" si="19"/>
        <v>LLC_BI__Covenant2__c</v>
      </c>
      <c r="Q36" t="str">
        <f t="shared" si="20"/>
        <v>Frequency Months</v>
      </c>
      <c r="R36" t="s">
        <v>92</v>
      </c>
      <c r="S36">
        <f>G36</f>
        <v>18</v>
      </c>
      <c r="W36" t="str">
        <f t="shared" si="32"/>
        <v>LLC_BI__Covenant2__c</v>
      </c>
      <c r="X36" t="str">
        <f t="shared" si="21"/>
        <v>Frequency Months</v>
      </c>
      <c r="Y36" t="str">
        <f t="shared" si="22"/>
        <v>Integer</v>
      </c>
      <c r="Z36">
        <f t="shared" si="23"/>
        <v>18</v>
      </c>
      <c r="AA36">
        <f t="shared" si="24"/>
        <v>0</v>
      </c>
      <c r="AB36">
        <f t="shared" si="25"/>
        <v>0</v>
      </c>
      <c r="AG36" t="str">
        <f t="shared" si="26"/>
        <v>LLC_BI__Covenant2__c</v>
      </c>
      <c r="AH36" t="str">
        <f t="shared" si="27"/>
        <v>Frequency Months</v>
      </c>
      <c r="AI36" t="str">
        <f t="shared" si="28"/>
        <v>Integer</v>
      </c>
      <c r="AJ36">
        <f t="shared" si="29"/>
        <v>18</v>
      </c>
      <c r="AK36">
        <f t="shared" si="30"/>
        <v>0</v>
      </c>
      <c r="AL36">
        <f t="shared" si="31"/>
        <v>0</v>
      </c>
    </row>
    <row r="37" spans="1:38" x14ac:dyDescent="0.35">
      <c r="A37" t="s">
        <v>1675</v>
      </c>
      <c r="B37" t="s">
        <v>1676</v>
      </c>
      <c r="C37" t="s">
        <v>1719</v>
      </c>
      <c r="D37" t="s">
        <v>1720</v>
      </c>
      <c r="E37" t="s">
        <v>1721</v>
      </c>
      <c r="F37" t="s">
        <v>1708</v>
      </c>
      <c r="G37" t="s">
        <v>1722</v>
      </c>
      <c r="J37" t="s">
        <v>93</v>
      </c>
      <c r="L37" t="str">
        <f t="shared" si="17"/>
        <v>LLC_BI__Covenant2__c</v>
      </c>
      <c r="M37" t="str">
        <f t="shared" si="18"/>
        <v>Grace Period Days</v>
      </c>
      <c r="N37" t="s">
        <v>1710</v>
      </c>
      <c r="P37" t="str">
        <f t="shared" si="19"/>
        <v>LLC_BI__Covenant2__c</v>
      </c>
      <c r="Q37" t="str">
        <f t="shared" si="20"/>
        <v>Grace Period Days</v>
      </c>
      <c r="R37" t="s">
        <v>1711</v>
      </c>
      <c r="S37" t="str">
        <f>G37</f>
        <v>18, 0</v>
      </c>
      <c r="T37">
        <f>H37</f>
        <v>0</v>
      </c>
      <c r="U37">
        <f>I37</f>
        <v>0</v>
      </c>
      <c r="W37" t="str">
        <f t="shared" si="32"/>
        <v>LLC_BI__Covenant2__c</v>
      </c>
      <c r="X37" t="str">
        <f t="shared" si="21"/>
        <v>Grace Period Days</v>
      </c>
      <c r="Y37" t="str">
        <f t="shared" si="22"/>
        <v>Decimal</v>
      </c>
      <c r="Z37" t="str">
        <f t="shared" si="23"/>
        <v>18, 0</v>
      </c>
      <c r="AA37">
        <f t="shared" si="24"/>
        <v>0</v>
      </c>
      <c r="AB37">
        <f t="shared" si="25"/>
        <v>0</v>
      </c>
      <c r="AG37" t="str">
        <f t="shared" si="26"/>
        <v>LLC_BI__Covenant2__c</v>
      </c>
      <c r="AH37" t="str">
        <f t="shared" si="27"/>
        <v>Grace Period Days</v>
      </c>
      <c r="AI37" t="str">
        <f t="shared" si="28"/>
        <v>Decimal</v>
      </c>
      <c r="AJ37" t="str">
        <f t="shared" si="29"/>
        <v>18, 0</v>
      </c>
      <c r="AK37">
        <f t="shared" si="30"/>
        <v>0</v>
      </c>
      <c r="AL37">
        <f t="shared" si="31"/>
        <v>0</v>
      </c>
    </row>
    <row r="38" spans="1:38" x14ac:dyDescent="0.35">
      <c r="A38" t="s">
        <v>1675</v>
      </c>
      <c r="B38" t="s">
        <v>1676</v>
      </c>
      <c r="C38" t="s">
        <v>845</v>
      </c>
      <c r="D38" t="s">
        <v>844</v>
      </c>
      <c r="E38" t="s">
        <v>1723</v>
      </c>
      <c r="F38" t="s">
        <v>1387</v>
      </c>
      <c r="G38">
        <v>255</v>
      </c>
      <c r="J38" t="s">
        <v>93</v>
      </c>
      <c r="L38" t="str">
        <f t="shared" si="17"/>
        <v>LLC_BI__Covenant2__c</v>
      </c>
      <c r="M38" t="str">
        <f t="shared" si="18"/>
        <v>Integration Source</v>
      </c>
      <c r="N38" t="s">
        <v>153</v>
      </c>
      <c r="O38" t="s">
        <v>94</v>
      </c>
      <c r="P38" t="str">
        <f t="shared" si="19"/>
        <v>LLC_BI__Covenant2__c</v>
      </c>
      <c r="Q38" t="str">
        <f t="shared" si="20"/>
        <v>Integration Source</v>
      </c>
      <c r="R38" t="s">
        <v>153</v>
      </c>
      <c r="S38">
        <v>255</v>
      </c>
      <c r="T38" t="str">
        <f>IF($H38="","",O38)</f>
        <v/>
      </c>
      <c r="U38" t="str">
        <f t="shared" ref="U38" si="41">IF($I38="","",I38)</f>
        <v/>
      </c>
      <c r="V38" t="str">
        <f>IF(Q38= "", "", IF(F38="Picklist", "Y", "N"))</f>
        <v>N</v>
      </c>
      <c r="W38" t="str">
        <f t="shared" si="32"/>
        <v>LLC_BI__Covenant2__c</v>
      </c>
      <c r="X38" t="str">
        <f t="shared" si="21"/>
        <v>Integration Source</v>
      </c>
      <c r="Y38" t="str">
        <f t="shared" si="22"/>
        <v>String</v>
      </c>
      <c r="Z38">
        <f t="shared" si="23"/>
        <v>255</v>
      </c>
      <c r="AA38" t="str">
        <f t="shared" si="24"/>
        <v/>
      </c>
      <c r="AB38" t="str">
        <f t="shared" si="25"/>
        <v/>
      </c>
      <c r="AG38" t="str">
        <f t="shared" si="26"/>
        <v>LLC_BI__Covenant2__c</v>
      </c>
      <c r="AH38" t="str">
        <f t="shared" si="27"/>
        <v>Integration Source</v>
      </c>
      <c r="AI38" t="str">
        <f t="shared" si="28"/>
        <v>String</v>
      </c>
      <c r="AJ38">
        <f t="shared" si="29"/>
        <v>255</v>
      </c>
      <c r="AK38" t="str">
        <f t="shared" si="30"/>
        <v/>
      </c>
      <c r="AL38" t="str">
        <f t="shared" si="31"/>
        <v/>
      </c>
    </row>
    <row r="39" spans="1:38" x14ac:dyDescent="0.35">
      <c r="A39" t="s">
        <v>1675</v>
      </c>
      <c r="B39" t="s">
        <v>1676</v>
      </c>
      <c r="C39" t="s">
        <v>1724</v>
      </c>
      <c r="D39" t="s">
        <v>1725</v>
      </c>
      <c r="E39" t="s">
        <v>1726</v>
      </c>
      <c r="F39" t="s">
        <v>1397</v>
      </c>
      <c r="G39" t="s">
        <v>1677</v>
      </c>
      <c r="H39" t="s">
        <v>93</v>
      </c>
      <c r="J39" t="s">
        <v>93</v>
      </c>
      <c r="L39" t="str">
        <f t="shared" si="17"/>
        <v>LLC_BI__Covenant2__c</v>
      </c>
      <c r="M39" t="str">
        <f t="shared" si="18"/>
        <v>Is_Template</v>
      </c>
      <c r="N39" t="s">
        <v>153</v>
      </c>
      <c r="O39" t="s">
        <v>94</v>
      </c>
      <c r="P39" t="str">
        <f t="shared" si="19"/>
        <v>LLC_BI__Covenant2__c</v>
      </c>
      <c r="Q39" t="str">
        <f t="shared" si="20"/>
        <v>Is_Template</v>
      </c>
      <c r="R39" t="s">
        <v>1671</v>
      </c>
      <c r="T39" t="str">
        <f>IF($O39="","",O39)</f>
        <v>Y</v>
      </c>
      <c r="V39" t="str">
        <f>IF(Q39= "", "", IF(F39="Picklist", "Y", "N"))</f>
        <v>N</v>
      </c>
      <c r="W39" t="str">
        <f t="shared" si="32"/>
        <v>LLC_BI__Covenant2__c</v>
      </c>
      <c r="X39" t="str">
        <f t="shared" si="21"/>
        <v>Is_Template</v>
      </c>
      <c r="Y39" t="str">
        <f t="shared" si="22"/>
        <v>Bool</v>
      </c>
      <c r="Z39" t="str">
        <f t="shared" si="23"/>
        <v/>
      </c>
      <c r="AA39" t="str">
        <f t="shared" si="24"/>
        <v>Y</v>
      </c>
      <c r="AB39">
        <f t="shared" si="25"/>
        <v>0</v>
      </c>
      <c r="AG39" t="str">
        <f t="shared" si="26"/>
        <v>LLC_BI__Covenant2__c</v>
      </c>
      <c r="AH39" t="str">
        <f t="shared" si="27"/>
        <v>Is_Template</v>
      </c>
      <c r="AI39" t="str">
        <f t="shared" si="28"/>
        <v>Bool</v>
      </c>
      <c r="AJ39" t="str">
        <f t="shared" si="29"/>
        <v/>
      </c>
      <c r="AK39" t="str">
        <f t="shared" si="30"/>
        <v>Y</v>
      </c>
      <c r="AL39">
        <f t="shared" si="31"/>
        <v>0</v>
      </c>
    </row>
    <row r="40" spans="1:38" x14ac:dyDescent="0.35">
      <c r="A40" t="s">
        <v>1675</v>
      </c>
      <c r="B40" t="s">
        <v>1676</v>
      </c>
      <c r="C40" t="s">
        <v>1727</v>
      </c>
      <c r="D40" t="s">
        <v>1728</v>
      </c>
      <c r="E40" t="s">
        <v>1729</v>
      </c>
      <c r="F40" t="s">
        <v>28</v>
      </c>
      <c r="G40" t="s">
        <v>1677</v>
      </c>
      <c r="J40" t="s">
        <v>93</v>
      </c>
      <c r="L40" t="str">
        <f t="shared" si="17"/>
        <v>LLC_BI__Covenant2__c</v>
      </c>
      <c r="M40" t="str">
        <f t="shared" si="18"/>
        <v>Last Evaluation Date</v>
      </c>
      <c r="N40" t="s">
        <v>251</v>
      </c>
      <c r="P40" t="str">
        <f t="shared" si="19"/>
        <v>LLC_BI__Covenant2__c</v>
      </c>
      <c r="Q40" t="str">
        <f t="shared" si="20"/>
        <v>Last Evaluation Date</v>
      </c>
      <c r="R40" t="s">
        <v>28</v>
      </c>
      <c r="W40" t="str">
        <f t="shared" si="32"/>
        <v>LLC_BI__Covenant2__c</v>
      </c>
      <c r="X40" t="str">
        <f t="shared" si="21"/>
        <v>Last Evaluation Date</v>
      </c>
      <c r="Y40" t="str">
        <f t="shared" si="22"/>
        <v>Date</v>
      </c>
      <c r="Z40" t="str">
        <f t="shared" si="23"/>
        <v/>
      </c>
      <c r="AA40">
        <f t="shared" si="24"/>
        <v>0</v>
      </c>
      <c r="AB40">
        <f t="shared" si="25"/>
        <v>0</v>
      </c>
      <c r="AG40" t="str">
        <f t="shared" si="26"/>
        <v>LLC_BI__Covenant2__c</v>
      </c>
      <c r="AH40" t="str">
        <f t="shared" si="27"/>
        <v>Last Evaluation Date</v>
      </c>
      <c r="AI40" t="str">
        <f t="shared" si="28"/>
        <v>Date</v>
      </c>
      <c r="AJ40" t="str">
        <f t="shared" si="29"/>
        <v/>
      </c>
      <c r="AK40">
        <f t="shared" si="30"/>
        <v>0</v>
      </c>
      <c r="AL40">
        <f t="shared" si="31"/>
        <v>0</v>
      </c>
    </row>
    <row r="41" spans="1:38" x14ac:dyDescent="0.35">
      <c r="A41" t="s">
        <v>1675</v>
      </c>
      <c r="B41" t="s">
        <v>1676</v>
      </c>
      <c r="C41" t="s">
        <v>1730</v>
      </c>
      <c r="D41" t="s">
        <v>1731</v>
      </c>
      <c r="E41" t="s">
        <v>1732</v>
      </c>
      <c r="F41" t="s">
        <v>1387</v>
      </c>
      <c r="G41">
        <v>255</v>
      </c>
      <c r="J41" t="s">
        <v>93</v>
      </c>
      <c r="L41" t="str">
        <f t="shared" si="17"/>
        <v>LLC_BI__Covenant2__c</v>
      </c>
      <c r="M41" t="str">
        <f t="shared" si="18"/>
        <v>Last Evaluation Status</v>
      </c>
      <c r="N41" t="s">
        <v>153</v>
      </c>
      <c r="O41" t="s">
        <v>94</v>
      </c>
      <c r="P41" t="str">
        <f t="shared" si="19"/>
        <v>LLC_BI__Covenant2__c</v>
      </c>
      <c r="Q41" t="str">
        <f t="shared" si="20"/>
        <v>Last Evaluation Status</v>
      </c>
      <c r="R41" t="s">
        <v>153</v>
      </c>
      <c r="S41">
        <v>255</v>
      </c>
      <c r="T41" t="str">
        <f>IF($H41="","",O41)</f>
        <v/>
      </c>
      <c r="U41" t="str">
        <f t="shared" ref="U41" si="42">IF($I41="","",I41)</f>
        <v/>
      </c>
      <c r="V41" t="str">
        <f>IF(Q41= "", "", IF(F41="Picklist", "Y", "N"))</f>
        <v>N</v>
      </c>
      <c r="W41" t="str">
        <f t="shared" si="32"/>
        <v>LLC_BI__Covenant2__c</v>
      </c>
      <c r="X41" t="str">
        <f t="shared" si="21"/>
        <v>Last Evaluation Status</v>
      </c>
      <c r="Y41" t="str">
        <f t="shared" si="22"/>
        <v>String</v>
      </c>
      <c r="Z41">
        <f t="shared" si="23"/>
        <v>255</v>
      </c>
      <c r="AA41" t="str">
        <f t="shared" si="24"/>
        <v/>
      </c>
      <c r="AB41" t="str">
        <f t="shared" si="25"/>
        <v/>
      </c>
      <c r="AG41" t="str">
        <f t="shared" si="26"/>
        <v>LLC_BI__Covenant2__c</v>
      </c>
      <c r="AH41" t="str">
        <f t="shared" si="27"/>
        <v>Last Evaluation Status</v>
      </c>
      <c r="AI41" t="str">
        <f t="shared" si="28"/>
        <v>String</v>
      </c>
      <c r="AJ41">
        <f t="shared" si="29"/>
        <v>255</v>
      </c>
      <c r="AK41" t="str">
        <f t="shared" si="30"/>
        <v/>
      </c>
      <c r="AL41" t="str">
        <f t="shared" si="31"/>
        <v/>
      </c>
    </row>
    <row r="42" spans="1:38" x14ac:dyDescent="0.35">
      <c r="A42" t="s">
        <v>1675</v>
      </c>
      <c r="B42" t="s">
        <v>1676</v>
      </c>
      <c r="C42" t="s">
        <v>1733</v>
      </c>
      <c r="D42" t="s">
        <v>1734</v>
      </c>
      <c r="E42" t="s">
        <v>1735</v>
      </c>
      <c r="F42" t="s">
        <v>1736</v>
      </c>
      <c r="G42" t="s">
        <v>1657</v>
      </c>
      <c r="I42" t="s">
        <v>1660</v>
      </c>
      <c r="J42" t="s">
        <v>93</v>
      </c>
      <c r="L42" t="str">
        <f t="shared" si="17"/>
        <v>LLC_BI__Covenant2__c</v>
      </c>
      <c r="M42" t="str">
        <f t="shared" si="18"/>
        <v>Linked Spread Statement Record</v>
      </c>
      <c r="N42" t="s">
        <v>153</v>
      </c>
      <c r="O42" t="s">
        <v>94</v>
      </c>
      <c r="P42" t="str">
        <f t="shared" si="19"/>
        <v>LLC_BI__Covenant2__c</v>
      </c>
      <c r="Q42" t="str">
        <f t="shared" si="20"/>
        <v>Linked Spread Statement Record</v>
      </c>
      <c r="R42" t="s">
        <v>153</v>
      </c>
      <c r="S42">
        <v>18</v>
      </c>
      <c r="W42" t="str">
        <f t="shared" si="32"/>
        <v>LLC_BI__Covenant2__c</v>
      </c>
      <c r="X42" t="str">
        <f t="shared" si="21"/>
        <v>Linked Spread Statement Record</v>
      </c>
      <c r="Y42" t="str">
        <f t="shared" si="22"/>
        <v>String</v>
      </c>
      <c r="Z42">
        <f t="shared" si="23"/>
        <v>18</v>
      </c>
      <c r="AA42">
        <f t="shared" si="24"/>
        <v>0</v>
      </c>
      <c r="AB42">
        <f t="shared" si="25"/>
        <v>0</v>
      </c>
      <c r="AG42" t="str">
        <f t="shared" si="26"/>
        <v>LLC_BI__Covenant2__c</v>
      </c>
      <c r="AH42" t="str">
        <f t="shared" si="27"/>
        <v>Linked Spread Statement Record</v>
      </c>
      <c r="AI42" t="str">
        <f t="shared" si="28"/>
        <v>String</v>
      </c>
      <c r="AJ42">
        <f t="shared" si="29"/>
        <v>18</v>
      </c>
      <c r="AK42">
        <f t="shared" si="30"/>
        <v>0</v>
      </c>
      <c r="AL42">
        <f t="shared" si="31"/>
        <v>0</v>
      </c>
    </row>
    <row r="43" spans="1:38" x14ac:dyDescent="0.35">
      <c r="A43" t="s">
        <v>1675</v>
      </c>
      <c r="B43" t="s">
        <v>1676</v>
      </c>
      <c r="C43" t="s">
        <v>1737</v>
      </c>
      <c r="D43" t="s">
        <v>1738</v>
      </c>
      <c r="E43" t="s">
        <v>1739</v>
      </c>
      <c r="F43" t="s">
        <v>1740</v>
      </c>
      <c r="G43" t="s">
        <v>1657</v>
      </c>
      <c r="I43" t="s">
        <v>1660</v>
      </c>
      <c r="J43" t="s">
        <v>93</v>
      </c>
      <c r="L43" t="str">
        <f t="shared" si="17"/>
        <v>LLC_BI__Covenant2__c</v>
      </c>
      <c r="M43" t="str">
        <f t="shared" si="18"/>
        <v>Linked Spread Statement Record Total</v>
      </c>
      <c r="N43" t="s">
        <v>153</v>
      </c>
      <c r="O43" t="s">
        <v>94</v>
      </c>
      <c r="P43" t="str">
        <f t="shared" si="19"/>
        <v>LLC_BI__Covenant2__c</v>
      </c>
      <c r="Q43" t="str">
        <f t="shared" si="20"/>
        <v>Linked Spread Statement Record Total</v>
      </c>
      <c r="R43" t="s">
        <v>153</v>
      </c>
      <c r="S43">
        <v>18</v>
      </c>
      <c r="W43" t="str">
        <f t="shared" si="32"/>
        <v>LLC_BI__Covenant2__c</v>
      </c>
      <c r="X43" t="str">
        <f t="shared" si="21"/>
        <v>Linked Spread Statement Record Total</v>
      </c>
      <c r="Y43" t="str">
        <f t="shared" si="22"/>
        <v>String</v>
      </c>
      <c r="Z43">
        <f t="shared" si="23"/>
        <v>18</v>
      </c>
      <c r="AA43">
        <f t="shared" si="24"/>
        <v>0</v>
      </c>
      <c r="AB43">
        <f t="shared" si="25"/>
        <v>0</v>
      </c>
      <c r="AG43" t="str">
        <f t="shared" si="26"/>
        <v>LLC_BI__Covenant2__c</v>
      </c>
      <c r="AH43" t="str">
        <f t="shared" si="27"/>
        <v>Linked Spread Statement Record Total</v>
      </c>
      <c r="AI43" t="str">
        <f t="shared" si="28"/>
        <v>String</v>
      </c>
      <c r="AJ43">
        <f t="shared" si="29"/>
        <v>18</v>
      </c>
      <c r="AK43">
        <f t="shared" si="30"/>
        <v>0</v>
      </c>
      <c r="AL43">
        <f t="shared" si="31"/>
        <v>0</v>
      </c>
    </row>
    <row r="44" spans="1:38" x14ac:dyDescent="0.35">
      <c r="A44" t="s">
        <v>1675</v>
      </c>
      <c r="B44" t="s">
        <v>1676</v>
      </c>
      <c r="C44" t="s">
        <v>1208</v>
      </c>
      <c r="D44" t="s">
        <v>588</v>
      </c>
      <c r="E44" t="s">
        <v>1741</v>
      </c>
      <c r="F44" t="s">
        <v>1590</v>
      </c>
      <c r="G44">
        <v>255</v>
      </c>
      <c r="H44" t="s">
        <v>94</v>
      </c>
      <c r="I44" t="s">
        <v>1672</v>
      </c>
      <c r="J44" t="s">
        <v>93</v>
      </c>
      <c r="L44" t="str">
        <f t="shared" si="17"/>
        <v>LLC_BI__Covenant2__c</v>
      </c>
      <c r="M44" t="str">
        <f t="shared" si="18"/>
        <v>lookupKey</v>
      </c>
      <c r="N44" t="s">
        <v>153</v>
      </c>
      <c r="O44" t="s">
        <v>94</v>
      </c>
      <c r="P44" t="str">
        <f t="shared" si="19"/>
        <v>LLC_BI__Covenant2__c</v>
      </c>
      <c r="Q44" t="str">
        <f t="shared" si="20"/>
        <v>lookupKey</v>
      </c>
      <c r="R44" t="s">
        <v>153</v>
      </c>
      <c r="S44">
        <v>255</v>
      </c>
      <c r="T44" t="str">
        <f>IF($H44="","",O44)</f>
        <v>Y</v>
      </c>
      <c r="U44" t="str">
        <f t="shared" ref="U44" si="43">IF($I44="","",I44)</f>
        <v>E</v>
      </c>
      <c r="V44" t="str">
        <f>IF(Q44= "", "", IF(F44="Picklist", "Y", "N"))</f>
        <v>N</v>
      </c>
      <c r="W44" t="str">
        <f t="shared" si="32"/>
        <v>LLC_BI__Covenant2__c</v>
      </c>
      <c r="X44" t="str">
        <f t="shared" si="21"/>
        <v>lookupKey</v>
      </c>
      <c r="Y44" t="str">
        <f t="shared" si="22"/>
        <v>String</v>
      </c>
      <c r="Z44">
        <f t="shared" si="23"/>
        <v>255</v>
      </c>
      <c r="AA44" t="str">
        <f t="shared" si="24"/>
        <v>Y</v>
      </c>
      <c r="AB44" t="str">
        <f t="shared" si="25"/>
        <v>E</v>
      </c>
      <c r="AG44" t="str">
        <f t="shared" si="26"/>
        <v>LLC_BI__Covenant2__c</v>
      </c>
      <c r="AH44" t="str">
        <f t="shared" si="27"/>
        <v>lookupKey</v>
      </c>
      <c r="AI44" t="str">
        <f t="shared" si="28"/>
        <v>String</v>
      </c>
      <c r="AJ44">
        <f t="shared" si="29"/>
        <v>255</v>
      </c>
      <c r="AK44" t="str">
        <f t="shared" si="30"/>
        <v>Y</v>
      </c>
      <c r="AL44" t="str">
        <f t="shared" si="31"/>
        <v>E</v>
      </c>
    </row>
    <row r="45" spans="1:38" x14ac:dyDescent="0.35">
      <c r="A45" t="s">
        <v>1675</v>
      </c>
      <c r="B45" t="s">
        <v>1676</v>
      </c>
      <c r="C45" t="s">
        <v>1742</v>
      </c>
      <c r="D45" t="s">
        <v>1743</v>
      </c>
      <c r="E45" t="s">
        <v>1744</v>
      </c>
      <c r="F45" t="s">
        <v>1389</v>
      </c>
      <c r="G45" t="s">
        <v>1666</v>
      </c>
      <c r="J45" t="s">
        <v>93</v>
      </c>
      <c r="L45" t="str">
        <f t="shared" si="17"/>
        <v>LLC_BI__Covenant2__c</v>
      </c>
      <c r="M45" t="str">
        <f t="shared" si="18"/>
        <v>Measure</v>
      </c>
      <c r="P45" t="str">
        <f t="shared" si="19"/>
        <v>LLC_BI__Covenant2__c</v>
      </c>
      <c r="Q45" t="str">
        <f t="shared" si="20"/>
        <v>Measure</v>
      </c>
      <c r="R45" t="s">
        <v>153</v>
      </c>
      <c r="S45">
        <v>255</v>
      </c>
      <c r="T45" t="str">
        <f t="shared" ref="T45:U45" si="44">IF($O45="","",O45)</f>
        <v/>
      </c>
      <c r="U45" t="str">
        <f t="shared" si="44"/>
        <v/>
      </c>
      <c r="V45" t="str">
        <f>IF(Q45= "", "", IF(F45="Picklist", "Y", "N"))</f>
        <v>Y</v>
      </c>
      <c r="W45" t="str">
        <f t="shared" si="32"/>
        <v>LLC_BI__Covenant2__c</v>
      </c>
      <c r="X45" t="str">
        <f t="shared" si="21"/>
        <v>Measure</v>
      </c>
      <c r="Y45" t="str">
        <f t="shared" si="22"/>
        <v>String</v>
      </c>
      <c r="Z45">
        <f t="shared" si="23"/>
        <v>255</v>
      </c>
      <c r="AA45" t="str">
        <f t="shared" si="24"/>
        <v/>
      </c>
      <c r="AB45" t="str">
        <f t="shared" si="25"/>
        <v/>
      </c>
      <c r="AG45" t="str">
        <f t="shared" si="26"/>
        <v>LLC_BI__Covenant2__c</v>
      </c>
      <c r="AH45" t="str">
        <f t="shared" si="27"/>
        <v>Measure</v>
      </c>
      <c r="AI45" t="str">
        <f t="shared" si="28"/>
        <v>String</v>
      </c>
      <c r="AJ45">
        <f t="shared" si="29"/>
        <v>255</v>
      </c>
      <c r="AK45" t="str">
        <f t="shared" si="30"/>
        <v/>
      </c>
      <c r="AL45" t="str">
        <f t="shared" si="31"/>
        <v/>
      </c>
    </row>
    <row r="46" spans="1:38" x14ac:dyDescent="0.35">
      <c r="A46" t="s">
        <v>1675</v>
      </c>
      <c r="B46" t="s">
        <v>1676</v>
      </c>
      <c r="C46" t="s">
        <v>842</v>
      </c>
      <c r="D46" t="s">
        <v>841</v>
      </c>
      <c r="E46" t="s">
        <v>1745</v>
      </c>
      <c r="F46" t="s">
        <v>1746</v>
      </c>
      <c r="G46">
        <v>18</v>
      </c>
      <c r="H46" t="s">
        <v>94</v>
      </c>
      <c r="I46" t="s">
        <v>1672</v>
      </c>
      <c r="J46" t="s">
        <v>93</v>
      </c>
      <c r="L46" t="str">
        <f t="shared" si="17"/>
        <v>LLC_BI__Covenant2__c</v>
      </c>
      <c r="M46" t="str">
        <f t="shared" si="18"/>
        <v>Migration ID</v>
      </c>
      <c r="N46" t="s">
        <v>153</v>
      </c>
      <c r="O46" t="s">
        <v>94</v>
      </c>
      <c r="P46" t="str">
        <f t="shared" si="19"/>
        <v>LLC_BI__Covenant2__c</v>
      </c>
      <c r="Q46" t="str">
        <f t="shared" si="20"/>
        <v>Migration ID</v>
      </c>
      <c r="R46" t="s">
        <v>153</v>
      </c>
      <c r="S46">
        <v>255</v>
      </c>
      <c r="T46" t="str">
        <f>IF($H46="","",O46)</f>
        <v>Y</v>
      </c>
      <c r="U46" t="str">
        <f t="shared" ref="U46" si="45">IF($I46="","",I46)</f>
        <v>E</v>
      </c>
      <c r="V46" t="str">
        <f>IF(Q46= "", "", IF(F46="Picklist", "Y", "N"))</f>
        <v>N</v>
      </c>
      <c r="W46" t="str">
        <f t="shared" si="32"/>
        <v>LLC_BI__Covenant2__c</v>
      </c>
      <c r="X46" t="str">
        <f t="shared" si="21"/>
        <v>Migration ID</v>
      </c>
      <c r="Y46" t="str">
        <f t="shared" si="22"/>
        <v>String</v>
      </c>
      <c r="Z46">
        <f t="shared" si="23"/>
        <v>255</v>
      </c>
      <c r="AA46" t="str">
        <f t="shared" si="24"/>
        <v>Y</v>
      </c>
      <c r="AB46" t="str">
        <f t="shared" si="25"/>
        <v>E</v>
      </c>
      <c r="AG46" t="str">
        <f t="shared" si="26"/>
        <v>LLC_BI__Covenant2__c</v>
      </c>
      <c r="AH46" t="str">
        <f t="shared" si="27"/>
        <v>Migration ID</v>
      </c>
      <c r="AI46" t="str">
        <f t="shared" si="28"/>
        <v>String</v>
      </c>
      <c r="AJ46">
        <f t="shared" si="29"/>
        <v>255</v>
      </c>
      <c r="AK46" t="str">
        <f t="shared" si="30"/>
        <v>Y</v>
      </c>
      <c r="AL46" t="str">
        <f t="shared" si="31"/>
        <v>E</v>
      </c>
    </row>
    <row r="47" spans="1:38" x14ac:dyDescent="0.35">
      <c r="A47" t="s">
        <v>1675</v>
      </c>
      <c r="B47" t="s">
        <v>1676</v>
      </c>
      <c r="C47" t="s">
        <v>1747</v>
      </c>
      <c r="D47" t="s">
        <v>1748</v>
      </c>
      <c r="E47" t="s">
        <v>1749</v>
      </c>
      <c r="F47" t="s">
        <v>28</v>
      </c>
      <c r="G47" t="s">
        <v>1677</v>
      </c>
      <c r="J47" t="s">
        <v>93</v>
      </c>
      <c r="L47" t="str">
        <f t="shared" si="17"/>
        <v>LLC_BI__Covenant2__c</v>
      </c>
      <c r="M47" t="str">
        <f t="shared" si="18"/>
        <v>Next Evaluation Date</v>
      </c>
      <c r="N47" t="s">
        <v>251</v>
      </c>
      <c r="P47" t="str">
        <f t="shared" si="19"/>
        <v>LLC_BI__Covenant2__c</v>
      </c>
      <c r="Q47" t="str">
        <f t="shared" si="20"/>
        <v>Next Evaluation Date</v>
      </c>
      <c r="R47" t="s">
        <v>28</v>
      </c>
      <c r="W47" t="str">
        <f t="shared" si="32"/>
        <v>LLC_BI__Covenant2__c</v>
      </c>
      <c r="X47" t="str">
        <f t="shared" si="21"/>
        <v>Next Evaluation Date</v>
      </c>
      <c r="Y47" t="str">
        <f t="shared" si="22"/>
        <v>Date</v>
      </c>
      <c r="Z47" t="str">
        <f t="shared" si="23"/>
        <v/>
      </c>
      <c r="AA47">
        <f t="shared" si="24"/>
        <v>0</v>
      </c>
      <c r="AB47">
        <f t="shared" si="25"/>
        <v>0</v>
      </c>
      <c r="AG47" t="str">
        <f t="shared" si="26"/>
        <v>LLC_BI__Covenant2__c</v>
      </c>
      <c r="AH47" t="str">
        <f t="shared" si="27"/>
        <v>Next Evaluation Date</v>
      </c>
      <c r="AI47" t="str">
        <f t="shared" si="28"/>
        <v>Date</v>
      </c>
      <c r="AJ47" t="str">
        <f t="shared" si="29"/>
        <v/>
      </c>
      <c r="AK47">
        <f t="shared" si="30"/>
        <v>0</v>
      </c>
      <c r="AL47">
        <f t="shared" si="31"/>
        <v>0</v>
      </c>
    </row>
    <row r="48" spans="1:38" x14ac:dyDescent="0.35">
      <c r="A48" t="s">
        <v>1675</v>
      </c>
      <c r="B48" t="s">
        <v>1676</v>
      </c>
      <c r="C48" t="s">
        <v>88</v>
      </c>
      <c r="D48" t="s">
        <v>1750</v>
      </c>
      <c r="E48" t="s">
        <v>1751</v>
      </c>
      <c r="F48" t="s">
        <v>1459</v>
      </c>
      <c r="G48">
        <v>32768</v>
      </c>
      <c r="J48" t="s">
        <v>93</v>
      </c>
      <c r="L48" t="str">
        <f t="shared" si="17"/>
        <v>LLC_BI__Covenant2__c</v>
      </c>
      <c r="M48" t="str">
        <f t="shared" si="18"/>
        <v>Notes</v>
      </c>
      <c r="N48" t="s">
        <v>153</v>
      </c>
      <c r="O48" t="s">
        <v>94</v>
      </c>
      <c r="P48" t="str">
        <f t="shared" si="19"/>
        <v>LLC_BI__Covenant2__c</v>
      </c>
      <c r="Q48" t="str">
        <f t="shared" si="20"/>
        <v>Notes</v>
      </c>
      <c r="R48" t="s">
        <v>153</v>
      </c>
      <c r="S48">
        <v>32768</v>
      </c>
      <c r="W48" t="str">
        <f t="shared" si="32"/>
        <v>LLC_BI__Covenant2__c</v>
      </c>
      <c r="X48" t="str">
        <f t="shared" si="21"/>
        <v>Notes</v>
      </c>
      <c r="Y48" t="str">
        <f t="shared" si="22"/>
        <v>String</v>
      </c>
      <c r="Z48">
        <f t="shared" si="23"/>
        <v>32768</v>
      </c>
      <c r="AA48">
        <f t="shared" si="24"/>
        <v>0</v>
      </c>
      <c r="AB48">
        <f t="shared" si="25"/>
        <v>0</v>
      </c>
      <c r="AG48" t="str">
        <f t="shared" si="26"/>
        <v>LLC_BI__Covenant2__c</v>
      </c>
      <c r="AH48" t="str">
        <f t="shared" si="27"/>
        <v>Notes</v>
      </c>
      <c r="AI48" t="str">
        <f t="shared" si="28"/>
        <v>String</v>
      </c>
      <c r="AJ48">
        <f t="shared" si="29"/>
        <v>32768</v>
      </c>
      <c r="AK48">
        <f t="shared" si="30"/>
        <v>0</v>
      </c>
      <c r="AL48">
        <f t="shared" si="31"/>
        <v>0</v>
      </c>
    </row>
    <row r="49" spans="1:38" x14ac:dyDescent="0.35">
      <c r="A49" t="s">
        <v>1675</v>
      </c>
      <c r="B49" t="s">
        <v>1676</v>
      </c>
      <c r="C49" t="s">
        <v>1752</v>
      </c>
      <c r="D49" t="s">
        <v>1753</v>
      </c>
      <c r="E49" t="s">
        <v>1667</v>
      </c>
      <c r="F49" t="s">
        <v>28</v>
      </c>
      <c r="G49" t="s">
        <v>1677</v>
      </c>
      <c r="J49" t="s">
        <v>93</v>
      </c>
      <c r="L49" t="str">
        <f t="shared" si="17"/>
        <v>LLC_BI__Covenant2__c</v>
      </c>
      <c r="M49" t="str">
        <f t="shared" si="18"/>
        <v>Period End</v>
      </c>
      <c r="N49" t="s">
        <v>251</v>
      </c>
      <c r="P49" t="str">
        <f t="shared" si="19"/>
        <v>LLC_BI__Covenant2__c</v>
      </c>
      <c r="Q49" t="str">
        <f t="shared" si="20"/>
        <v>Period End</v>
      </c>
      <c r="R49" t="s">
        <v>28</v>
      </c>
      <c r="W49" t="str">
        <f t="shared" si="32"/>
        <v>LLC_BI__Covenant2__c</v>
      </c>
      <c r="X49" t="str">
        <f t="shared" si="21"/>
        <v>Period End</v>
      </c>
      <c r="Y49" t="str">
        <f t="shared" si="22"/>
        <v>Date</v>
      </c>
      <c r="Z49" t="str">
        <f t="shared" si="23"/>
        <v/>
      </c>
      <c r="AA49">
        <f t="shared" si="24"/>
        <v>0</v>
      </c>
      <c r="AB49">
        <f t="shared" si="25"/>
        <v>0</v>
      </c>
      <c r="AG49" t="str">
        <f t="shared" si="26"/>
        <v>LLC_BI__Covenant2__c</v>
      </c>
      <c r="AH49" t="str">
        <f t="shared" si="27"/>
        <v>Period End</v>
      </c>
      <c r="AI49" t="str">
        <f t="shared" si="28"/>
        <v>Date</v>
      </c>
      <c r="AJ49" t="str">
        <f t="shared" si="29"/>
        <v/>
      </c>
      <c r="AK49">
        <f t="shared" si="30"/>
        <v>0</v>
      </c>
      <c r="AL49">
        <f t="shared" si="31"/>
        <v>0</v>
      </c>
    </row>
    <row r="50" spans="1:38" x14ac:dyDescent="0.35">
      <c r="A50" t="s">
        <v>1675</v>
      </c>
      <c r="B50" t="s">
        <v>1676</v>
      </c>
      <c r="C50" t="s">
        <v>1754</v>
      </c>
      <c r="D50" t="s">
        <v>1755</v>
      </c>
      <c r="E50" t="s">
        <v>1756</v>
      </c>
      <c r="F50" t="s">
        <v>1757</v>
      </c>
      <c r="G50" t="s">
        <v>1657</v>
      </c>
      <c r="I50" t="s">
        <v>1660</v>
      </c>
      <c r="J50" t="s">
        <v>93</v>
      </c>
      <c r="L50" t="str">
        <f t="shared" si="17"/>
        <v>LLC_BI__Covenant2__c</v>
      </c>
      <c r="M50" t="str">
        <f t="shared" si="18"/>
        <v>Related Covenant</v>
      </c>
      <c r="N50" t="s">
        <v>153</v>
      </c>
      <c r="O50" t="s">
        <v>94</v>
      </c>
      <c r="P50" t="str">
        <f t="shared" si="19"/>
        <v>LLC_BI__Covenant2__c</v>
      </c>
      <c r="Q50" t="str">
        <f t="shared" si="20"/>
        <v>Related Covenant</v>
      </c>
      <c r="R50" t="s">
        <v>153</v>
      </c>
      <c r="S50">
        <v>18</v>
      </c>
      <c r="W50" t="str">
        <f t="shared" si="32"/>
        <v>LLC_BI__Covenant2__c</v>
      </c>
      <c r="X50" t="str">
        <f t="shared" si="21"/>
        <v>Related Covenant</v>
      </c>
      <c r="Y50" t="str">
        <f t="shared" si="22"/>
        <v>String</v>
      </c>
      <c r="Z50">
        <f t="shared" si="23"/>
        <v>18</v>
      </c>
      <c r="AA50">
        <f t="shared" si="24"/>
        <v>0</v>
      </c>
      <c r="AB50">
        <f t="shared" si="25"/>
        <v>0</v>
      </c>
      <c r="AG50" t="str">
        <f t="shared" si="26"/>
        <v>LLC_BI__Covenant2__c</v>
      </c>
      <c r="AH50" t="str">
        <f t="shared" si="27"/>
        <v>Related Covenant</v>
      </c>
      <c r="AI50" t="str">
        <f t="shared" si="28"/>
        <v>String</v>
      </c>
      <c r="AJ50">
        <f t="shared" si="29"/>
        <v>18</v>
      </c>
      <c r="AK50">
        <f t="shared" si="30"/>
        <v>0</v>
      </c>
      <c r="AL50">
        <f t="shared" si="31"/>
        <v>0</v>
      </c>
    </row>
    <row r="51" spans="1:38" x14ac:dyDescent="0.35">
      <c r="A51" t="s">
        <v>1675</v>
      </c>
      <c r="B51" t="s">
        <v>1676</v>
      </c>
      <c r="C51" t="s">
        <v>234</v>
      </c>
      <c r="D51" t="s">
        <v>1758</v>
      </c>
      <c r="F51" t="s">
        <v>1759</v>
      </c>
      <c r="G51" t="s">
        <v>1657</v>
      </c>
      <c r="I51" t="s">
        <v>1660</v>
      </c>
      <c r="J51" t="s">
        <v>93</v>
      </c>
      <c r="L51" t="str">
        <f t="shared" si="17"/>
        <v>LLC_BI__Covenant2__c</v>
      </c>
      <c r="M51" t="str">
        <f t="shared" si="18"/>
        <v>Relationship</v>
      </c>
      <c r="N51" t="s">
        <v>153</v>
      </c>
      <c r="O51" t="s">
        <v>94</v>
      </c>
      <c r="P51" t="str">
        <f t="shared" si="19"/>
        <v>LLC_BI__Covenant2__c</v>
      </c>
      <c r="Q51" t="str">
        <f t="shared" si="20"/>
        <v>Relationship</v>
      </c>
      <c r="R51" t="s">
        <v>153</v>
      </c>
      <c r="S51">
        <v>18</v>
      </c>
      <c r="W51" t="str">
        <f t="shared" si="32"/>
        <v>LLC_BI__Covenant2__c</v>
      </c>
      <c r="X51" t="str">
        <f t="shared" si="21"/>
        <v>Relationship</v>
      </c>
      <c r="Y51" t="str">
        <f t="shared" si="22"/>
        <v>String</v>
      </c>
      <c r="Z51">
        <f t="shared" si="23"/>
        <v>18</v>
      </c>
      <c r="AA51">
        <f t="shared" si="24"/>
        <v>0</v>
      </c>
      <c r="AB51">
        <f t="shared" si="25"/>
        <v>0</v>
      </c>
      <c r="AG51" t="str">
        <f t="shared" si="26"/>
        <v>LLC_BI__Covenant2__c</v>
      </c>
      <c r="AH51" t="str">
        <f t="shared" si="27"/>
        <v>Relationship</v>
      </c>
      <c r="AI51" t="str">
        <f t="shared" si="28"/>
        <v>String</v>
      </c>
      <c r="AJ51">
        <f t="shared" si="29"/>
        <v>18</v>
      </c>
      <c r="AK51">
        <f t="shared" si="30"/>
        <v>0</v>
      </c>
      <c r="AL51">
        <f t="shared" si="31"/>
        <v>0</v>
      </c>
    </row>
    <row r="52" spans="1:38" x14ac:dyDescent="0.35">
      <c r="A52" t="s">
        <v>1675</v>
      </c>
      <c r="B52" t="s">
        <v>1676</v>
      </c>
      <c r="C52" t="s">
        <v>169</v>
      </c>
      <c r="D52" t="s">
        <v>1760</v>
      </c>
      <c r="E52" t="s">
        <v>1761</v>
      </c>
      <c r="F52" t="s">
        <v>1397</v>
      </c>
      <c r="G52" t="s">
        <v>1677</v>
      </c>
      <c r="H52" t="s">
        <v>93</v>
      </c>
      <c r="J52" t="s">
        <v>93</v>
      </c>
      <c r="L52" t="str">
        <f t="shared" si="17"/>
        <v>LLC_BI__Covenant2__c</v>
      </c>
      <c r="M52" t="str">
        <f t="shared" si="18"/>
        <v>Required</v>
      </c>
      <c r="N52" t="s">
        <v>153</v>
      </c>
      <c r="O52" t="s">
        <v>94</v>
      </c>
      <c r="P52" t="str">
        <f t="shared" si="19"/>
        <v>LLC_BI__Covenant2__c</v>
      </c>
      <c r="Q52" t="str">
        <f t="shared" si="20"/>
        <v>Required</v>
      </c>
      <c r="R52" t="s">
        <v>1671</v>
      </c>
      <c r="T52" t="str">
        <f>IF($O52="","",O52)</f>
        <v>Y</v>
      </c>
      <c r="V52" t="str">
        <f>IF(Q52= "", "", IF(F52="Picklist", "Y", "N"))</f>
        <v>N</v>
      </c>
      <c r="W52" t="str">
        <f t="shared" si="32"/>
        <v>LLC_BI__Covenant2__c</v>
      </c>
      <c r="X52" t="str">
        <f t="shared" si="21"/>
        <v>Required</v>
      </c>
      <c r="Y52" t="str">
        <f t="shared" si="22"/>
        <v>Bool</v>
      </c>
      <c r="Z52" t="str">
        <f t="shared" si="23"/>
        <v/>
      </c>
      <c r="AA52" t="str">
        <f t="shared" si="24"/>
        <v>Y</v>
      </c>
      <c r="AB52">
        <f t="shared" si="25"/>
        <v>0</v>
      </c>
      <c r="AG52" t="str">
        <f t="shared" si="26"/>
        <v>LLC_BI__Covenant2__c</v>
      </c>
      <c r="AH52" t="str">
        <f t="shared" si="27"/>
        <v>Required</v>
      </c>
      <c r="AI52" t="str">
        <f t="shared" si="28"/>
        <v>Bool</v>
      </c>
      <c r="AJ52" t="str">
        <f t="shared" si="29"/>
        <v/>
      </c>
      <c r="AK52" t="str">
        <f t="shared" si="30"/>
        <v>Y</v>
      </c>
      <c r="AL52">
        <f t="shared" si="31"/>
        <v>0</v>
      </c>
    </row>
    <row r="53" spans="1:38" x14ac:dyDescent="0.35">
      <c r="A53" t="s">
        <v>1675</v>
      </c>
      <c r="B53" t="s">
        <v>1676</v>
      </c>
      <c r="C53" t="s">
        <v>1762</v>
      </c>
      <c r="D53" t="s">
        <v>1763</v>
      </c>
      <c r="E53" t="s">
        <v>1764</v>
      </c>
      <c r="F53" t="s">
        <v>1389</v>
      </c>
      <c r="G53" t="s">
        <v>1666</v>
      </c>
      <c r="J53" t="s">
        <v>93</v>
      </c>
      <c r="L53" t="str">
        <f t="shared" si="17"/>
        <v>LLC_BI__Covenant2__c</v>
      </c>
      <c r="M53" t="str">
        <f t="shared" si="18"/>
        <v>Rolling 12M</v>
      </c>
      <c r="P53" t="str">
        <f t="shared" si="19"/>
        <v>LLC_BI__Covenant2__c</v>
      </c>
      <c r="Q53" t="str">
        <f t="shared" si="20"/>
        <v>Rolling 12M</v>
      </c>
      <c r="R53" t="s">
        <v>153</v>
      </c>
      <c r="S53">
        <v>255</v>
      </c>
      <c r="T53" t="str">
        <f t="shared" ref="T53:U57" si="46">IF($O53="","",O53)</f>
        <v/>
      </c>
      <c r="U53" t="str">
        <f t="shared" si="46"/>
        <v/>
      </c>
      <c r="V53" t="str">
        <f t="shared" ref="V53:V57" si="47">IF(Q53= "", "", IF(F53="Picklist", "Y", "N"))</f>
        <v>Y</v>
      </c>
      <c r="W53" t="str">
        <f t="shared" si="32"/>
        <v>LLC_BI__Covenant2__c</v>
      </c>
      <c r="X53" t="str">
        <f t="shared" si="21"/>
        <v>Rolling 12M</v>
      </c>
      <c r="Y53" t="str">
        <f t="shared" si="22"/>
        <v>String</v>
      </c>
      <c r="Z53">
        <f t="shared" si="23"/>
        <v>255</v>
      </c>
      <c r="AA53" t="str">
        <f t="shared" si="24"/>
        <v/>
      </c>
      <c r="AB53" t="str">
        <f t="shared" si="25"/>
        <v/>
      </c>
      <c r="AG53" t="str">
        <f t="shared" si="26"/>
        <v>LLC_BI__Covenant2__c</v>
      </c>
      <c r="AH53" t="str">
        <f t="shared" si="27"/>
        <v>Rolling 12M</v>
      </c>
      <c r="AI53" t="str">
        <f t="shared" si="28"/>
        <v>String</v>
      </c>
      <c r="AJ53">
        <f t="shared" si="29"/>
        <v>255</v>
      </c>
      <c r="AK53" t="str">
        <f t="shared" si="30"/>
        <v/>
      </c>
      <c r="AL53" t="str">
        <f t="shared" si="31"/>
        <v/>
      </c>
    </row>
    <row r="54" spans="1:38" x14ac:dyDescent="0.35">
      <c r="A54" t="s">
        <v>1675</v>
      </c>
      <c r="B54" t="s">
        <v>1676</v>
      </c>
      <c r="C54" t="s">
        <v>1765</v>
      </c>
      <c r="D54" t="s">
        <v>1766</v>
      </c>
      <c r="E54" t="s">
        <v>1767</v>
      </c>
      <c r="F54" t="s">
        <v>1389</v>
      </c>
      <c r="G54" t="s">
        <v>1666</v>
      </c>
      <c r="J54" t="s">
        <v>93</v>
      </c>
      <c r="L54" t="str">
        <f t="shared" si="17"/>
        <v>LLC_BI__Covenant2__c</v>
      </c>
      <c r="M54" t="str">
        <f t="shared" si="18"/>
        <v>Tested Against</v>
      </c>
      <c r="P54" t="str">
        <f t="shared" si="19"/>
        <v>LLC_BI__Covenant2__c</v>
      </c>
      <c r="Q54" t="str">
        <f t="shared" si="20"/>
        <v>Tested Against</v>
      </c>
      <c r="R54" t="s">
        <v>153</v>
      </c>
      <c r="S54">
        <v>255</v>
      </c>
      <c r="T54" t="str">
        <f t="shared" si="46"/>
        <v/>
      </c>
      <c r="U54" t="str">
        <f t="shared" si="46"/>
        <v/>
      </c>
      <c r="V54" t="str">
        <f t="shared" si="47"/>
        <v>Y</v>
      </c>
      <c r="W54" t="str">
        <f t="shared" si="32"/>
        <v>LLC_BI__Covenant2__c</v>
      </c>
      <c r="X54" t="str">
        <f t="shared" si="21"/>
        <v>Tested Against</v>
      </c>
      <c r="Y54" t="str">
        <f t="shared" si="22"/>
        <v>String</v>
      </c>
      <c r="Z54">
        <f t="shared" si="23"/>
        <v>255</v>
      </c>
      <c r="AA54" t="str">
        <f t="shared" si="24"/>
        <v/>
      </c>
      <c r="AB54" t="str">
        <f t="shared" si="25"/>
        <v/>
      </c>
      <c r="AG54" t="str">
        <f t="shared" si="26"/>
        <v>LLC_BI__Covenant2__c</v>
      </c>
      <c r="AH54" t="str">
        <f t="shared" si="27"/>
        <v>Tested Against</v>
      </c>
      <c r="AI54" t="str">
        <f t="shared" si="28"/>
        <v>String</v>
      </c>
      <c r="AJ54">
        <f t="shared" si="29"/>
        <v>255</v>
      </c>
      <c r="AK54" t="str">
        <f t="shared" si="30"/>
        <v/>
      </c>
      <c r="AL54" t="str">
        <f t="shared" si="31"/>
        <v/>
      </c>
    </row>
    <row r="55" spans="1:38" x14ac:dyDescent="0.35">
      <c r="A55" t="s">
        <v>1675</v>
      </c>
      <c r="B55" t="s">
        <v>1676</v>
      </c>
      <c r="C55" t="s">
        <v>1768</v>
      </c>
      <c r="D55" t="s">
        <v>1769</v>
      </c>
      <c r="E55" t="s">
        <v>1770</v>
      </c>
      <c r="F55" t="s">
        <v>1389</v>
      </c>
      <c r="G55" t="s">
        <v>1666</v>
      </c>
      <c r="J55" t="s">
        <v>93</v>
      </c>
      <c r="L55" t="str">
        <f t="shared" si="17"/>
        <v>LLC_BI__Covenant2__c</v>
      </c>
      <c r="M55" t="str">
        <f t="shared" si="18"/>
        <v>Restricted User</v>
      </c>
      <c r="P55" t="str">
        <f t="shared" si="19"/>
        <v>LLC_BI__Covenant2__c</v>
      </c>
      <c r="Q55" t="str">
        <f t="shared" si="20"/>
        <v>Restricted User</v>
      </c>
      <c r="R55" t="s">
        <v>153</v>
      </c>
      <c r="S55">
        <v>255</v>
      </c>
      <c r="T55" t="str">
        <f t="shared" si="46"/>
        <v/>
      </c>
      <c r="U55" t="str">
        <f t="shared" si="46"/>
        <v/>
      </c>
      <c r="V55" t="str">
        <f t="shared" si="47"/>
        <v>Y</v>
      </c>
      <c r="W55" t="str">
        <f t="shared" si="32"/>
        <v>LLC_BI__Covenant2__c</v>
      </c>
      <c r="X55" t="str">
        <f t="shared" si="21"/>
        <v>Restricted User</v>
      </c>
      <c r="Y55" t="str">
        <f t="shared" si="22"/>
        <v>String</v>
      </c>
      <c r="Z55">
        <f t="shared" si="23"/>
        <v>255</v>
      </c>
      <c r="AA55" t="str">
        <f t="shared" si="24"/>
        <v/>
      </c>
      <c r="AB55" t="str">
        <f t="shared" si="25"/>
        <v/>
      </c>
      <c r="AG55" t="str">
        <f t="shared" si="26"/>
        <v>LLC_BI__Covenant2__c</v>
      </c>
      <c r="AH55" t="str">
        <f t="shared" si="27"/>
        <v>Restricted User</v>
      </c>
      <c r="AI55" t="str">
        <f t="shared" si="28"/>
        <v>String</v>
      </c>
      <c r="AJ55">
        <f t="shared" si="29"/>
        <v>255</v>
      </c>
      <c r="AK55" t="str">
        <f t="shared" si="30"/>
        <v/>
      </c>
      <c r="AL55" t="str">
        <f t="shared" si="31"/>
        <v/>
      </c>
    </row>
    <row r="56" spans="1:38" x14ac:dyDescent="0.35">
      <c r="A56" t="s">
        <v>1675</v>
      </c>
      <c r="B56" t="s">
        <v>1676</v>
      </c>
      <c r="C56" t="s">
        <v>1539</v>
      </c>
      <c r="D56" t="s">
        <v>1771</v>
      </c>
      <c r="E56" t="s">
        <v>1772</v>
      </c>
      <c r="F56" t="s">
        <v>1389</v>
      </c>
      <c r="G56" t="s">
        <v>1666</v>
      </c>
      <c r="J56" t="s">
        <v>93</v>
      </c>
      <c r="L56" t="str">
        <f t="shared" si="17"/>
        <v>LLC_BI__Covenant2__c</v>
      </c>
      <c r="M56" t="str">
        <f t="shared" si="18"/>
        <v>State</v>
      </c>
      <c r="P56" t="str">
        <f t="shared" si="19"/>
        <v>LLC_BI__Covenant2__c</v>
      </c>
      <c r="Q56" t="str">
        <f t="shared" si="20"/>
        <v>State</v>
      </c>
      <c r="R56" t="s">
        <v>153</v>
      </c>
      <c r="S56">
        <v>255</v>
      </c>
      <c r="T56" t="str">
        <f t="shared" si="46"/>
        <v/>
      </c>
      <c r="U56" t="str">
        <f t="shared" si="46"/>
        <v/>
      </c>
      <c r="V56" t="str">
        <f t="shared" si="47"/>
        <v>Y</v>
      </c>
      <c r="W56" t="str">
        <f t="shared" si="32"/>
        <v>LLC_BI__Covenant2__c</v>
      </c>
      <c r="X56" t="str">
        <f t="shared" si="21"/>
        <v>State</v>
      </c>
      <c r="Y56" t="str">
        <f t="shared" si="22"/>
        <v>String</v>
      </c>
      <c r="Z56">
        <f t="shared" si="23"/>
        <v>255</v>
      </c>
      <c r="AA56" t="str">
        <f t="shared" si="24"/>
        <v/>
      </c>
      <c r="AB56" t="str">
        <f t="shared" si="25"/>
        <v/>
      </c>
      <c r="AG56" t="str">
        <f t="shared" si="26"/>
        <v>LLC_BI__Covenant2__c</v>
      </c>
      <c r="AH56" t="str">
        <f t="shared" si="27"/>
        <v>State</v>
      </c>
      <c r="AI56" t="str">
        <f t="shared" si="28"/>
        <v>String</v>
      </c>
      <c r="AJ56">
        <f t="shared" si="29"/>
        <v>255</v>
      </c>
      <c r="AK56" t="str">
        <f t="shared" si="30"/>
        <v/>
      </c>
      <c r="AL56" t="str">
        <f t="shared" si="31"/>
        <v/>
      </c>
    </row>
    <row r="57" spans="1:38" x14ac:dyDescent="0.35">
      <c r="A57" t="s">
        <v>1675</v>
      </c>
      <c r="B57" t="s">
        <v>1676</v>
      </c>
      <c r="C57" t="s">
        <v>1773</v>
      </c>
      <c r="D57" t="s">
        <v>1774</v>
      </c>
      <c r="E57" t="s">
        <v>1775</v>
      </c>
      <c r="F57" t="s">
        <v>1389</v>
      </c>
      <c r="G57" t="s">
        <v>1666</v>
      </c>
      <c r="J57" t="s">
        <v>93</v>
      </c>
      <c r="L57" t="str">
        <f t="shared" si="17"/>
        <v>LLC_BI__Covenant2__c</v>
      </c>
      <c r="M57" t="str">
        <f t="shared" si="18"/>
        <v>Test Status</v>
      </c>
      <c r="P57" t="str">
        <f t="shared" si="19"/>
        <v>LLC_BI__Covenant2__c</v>
      </c>
      <c r="Q57" t="str">
        <f t="shared" si="20"/>
        <v>Test Status</v>
      </c>
      <c r="R57" t="s">
        <v>153</v>
      </c>
      <c r="S57">
        <v>255</v>
      </c>
      <c r="T57" t="str">
        <f t="shared" si="46"/>
        <v/>
      </c>
      <c r="U57" t="str">
        <f t="shared" si="46"/>
        <v/>
      </c>
      <c r="V57" t="str">
        <f t="shared" si="47"/>
        <v>Y</v>
      </c>
      <c r="W57" t="str">
        <f t="shared" si="32"/>
        <v>LLC_BI__Covenant2__c</v>
      </c>
      <c r="X57" t="str">
        <f t="shared" si="21"/>
        <v>Test Status</v>
      </c>
      <c r="Y57" t="str">
        <f t="shared" si="22"/>
        <v>String</v>
      </c>
      <c r="Z57">
        <f t="shared" si="23"/>
        <v>255</v>
      </c>
      <c r="AA57" t="str">
        <f t="shared" si="24"/>
        <v/>
      </c>
      <c r="AB57" t="str">
        <f t="shared" si="25"/>
        <v/>
      </c>
      <c r="AG57" t="str">
        <f t="shared" si="26"/>
        <v>LLC_BI__Covenant2__c</v>
      </c>
      <c r="AH57" t="str">
        <f t="shared" si="27"/>
        <v>Test Status</v>
      </c>
      <c r="AI57" t="str">
        <f t="shared" si="28"/>
        <v>String</v>
      </c>
      <c r="AJ57">
        <f t="shared" si="29"/>
        <v>255</v>
      </c>
      <c r="AK57" t="str">
        <f t="shared" si="30"/>
        <v/>
      </c>
      <c r="AL57" t="str">
        <f t="shared" si="31"/>
        <v/>
      </c>
    </row>
    <row r="58" spans="1:38" x14ac:dyDescent="0.35">
      <c r="A58" t="s">
        <v>1675</v>
      </c>
      <c r="B58" t="s">
        <v>1676</v>
      </c>
      <c r="C58" t="s">
        <v>1776</v>
      </c>
      <c r="D58" t="s">
        <v>1777</v>
      </c>
      <c r="E58" t="s">
        <v>1778</v>
      </c>
      <c r="F58" t="s">
        <v>1387</v>
      </c>
      <c r="G58">
        <v>255</v>
      </c>
      <c r="J58" t="s">
        <v>93</v>
      </c>
      <c r="L58" t="str">
        <f t="shared" si="17"/>
        <v>LLC_BI__Covenant2__c</v>
      </c>
      <c r="M58" t="str">
        <f t="shared" si="18"/>
        <v>Value</v>
      </c>
      <c r="N58" t="s">
        <v>153</v>
      </c>
      <c r="O58" t="s">
        <v>94</v>
      </c>
      <c r="P58" t="str">
        <f t="shared" si="19"/>
        <v>LLC_BI__Covenant2__c</v>
      </c>
      <c r="Q58" t="str">
        <f t="shared" si="20"/>
        <v>Value</v>
      </c>
      <c r="R58" t="s">
        <v>153</v>
      </c>
      <c r="S58">
        <v>255</v>
      </c>
      <c r="T58" t="str">
        <f>IF($H58="","",O58)</f>
        <v/>
      </c>
      <c r="U58" t="str">
        <f t="shared" ref="U58" si="48">IF($I58="","",I58)</f>
        <v/>
      </c>
      <c r="V58" t="str">
        <f>IF(Q58= "", "", IF(F58="Picklist", "Y", "N"))</f>
        <v>N</v>
      </c>
      <c r="W58" t="str">
        <f t="shared" si="32"/>
        <v>LLC_BI__Covenant2__c</v>
      </c>
      <c r="X58" t="str">
        <f t="shared" si="21"/>
        <v>Value</v>
      </c>
      <c r="Y58" t="str">
        <f t="shared" si="22"/>
        <v>String</v>
      </c>
      <c r="Z58">
        <f t="shared" si="23"/>
        <v>255</v>
      </c>
      <c r="AA58" t="str">
        <f t="shared" si="24"/>
        <v/>
      </c>
      <c r="AB58" t="str">
        <f t="shared" si="25"/>
        <v/>
      </c>
      <c r="AG58" t="str">
        <f t="shared" si="26"/>
        <v>LLC_BI__Covenant2__c</v>
      </c>
      <c r="AH58" t="str">
        <f t="shared" si="27"/>
        <v>Value</v>
      </c>
      <c r="AI58" t="str">
        <f t="shared" si="28"/>
        <v>String</v>
      </c>
      <c r="AJ58">
        <f t="shared" si="29"/>
        <v>255</v>
      </c>
      <c r="AK58" t="str">
        <f t="shared" si="30"/>
        <v/>
      </c>
      <c r="AL58" t="str">
        <f t="shared" si="31"/>
        <v/>
      </c>
    </row>
    <row r="59" spans="1:38" x14ac:dyDescent="0.35">
      <c r="A59" t="s">
        <v>1675</v>
      </c>
      <c r="B59" t="s">
        <v>1676</v>
      </c>
      <c r="C59" t="s">
        <v>579</v>
      </c>
      <c r="D59" t="s">
        <v>1779</v>
      </c>
      <c r="E59" t="s">
        <v>1780</v>
      </c>
      <c r="F59" t="s">
        <v>1389</v>
      </c>
      <c r="G59" t="s">
        <v>1666</v>
      </c>
      <c r="J59" t="s">
        <v>93</v>
      </c>
      <c r="L59" t="str">
        <f t="shared" si="17"/>
        <v>LLC_BI__Covenant2__c</v>
      </c>
      <c r="M59" t="str">
        <f t="shared" si="18"/>
        <v>Status</v>
      </c>
      <c r="P59" t="str">
        <f t="shared" si="19"/>
        <v>LLC_BI__Covenant2__c</v>
      </c>
      <c r="Q59" t="str">
        <f t="shared" si="20"/>
        <v>Status</v>
      </c>
      <c r="R59" t="s">
        <v>153</v>
      </c>
      <c r="S59">
        <v>255</v>
      </c>
      <c r="T59" t="str">
        <f t="shared" ref="T59:U60" si="49">IF($O59="","",O59)</f>
        <v/>
      </c>
      <c r="U59" t="str">
        <f t="shared" si="49"/>
        <v/>
      </c>
      <c r="V59" t="str">
        <f t="shared" ref="V59:V60" si="50">IF(Q59= "", "", IF(F59="Picklist", "Y", "N"))</f>
        <v>Y</v>
      </c>
      <c r="W59" t="str">
        <f t="shared" si="32"/>
        <v>LLC_BI__Covenant2__c</v>
      </c>
      <c r="X59" t="str">
        <f t="shared" si="21"/>
        <v>Status</v>
      </c>
      <c r="Y59" t="str">
        <f t="shared" si="22"/>
        <v>String</v>
      </c>
      <c r="Z59">
        <f t="shared" si="23"/>
        <v>255</v>
      </c>
      <c r="AA59" t="str">
        <f t="shared" si="24"/>
        <v/>
      </c>
      <c r="AB59" t="str">
        <f t="shared" si="25"/>
        <v/>
      </c>
      <c r="AG59" t="str">
        <f t="shared" si="26"/>
        <v>LLC_BI__Covenant2__c</v>
      </c>
      <c r="AH59" t="str">
        <f t="shared" si="27"/>
        <v>Status</v>
      </c>
      <c r="AI59" t="str">
        <f t="shared" si="28"/>
        <v>String</v>
      </c>
      <c r="AJ59">
        <f t="shared" si="29"/>
        <v>255</v>
      </c>
      <c r="AK59" t="str">
        <f t="shared" si="30"/>
        <v/>
      </c>
      <c r="AL59" t="str">
        <f t="shared" si="31"/>
        <v/>
      </c>
    </row>
    <row r="60" spans="1:38" x14ac:dyDescent="0.35">
      <c r="A60" t="s">
        <v>1675</v>
      </c>
      <c r="B60" t="s">
        <v>1676</v>
      </c>
      <c r="C60" t="s">
        <v>965</v>
      </c>
      <c r="D60" t="s">
        <v>964</v>
      </c>
      <c r="E60" t="s">
        <v>1781</v>
      </c>
      <c r="F60" t="s">
        <v>1389</v>
      </c>
      <c r="G60" t="s">
        <v>1666</v>
      </c>
      <c r="J60" t="s">
        <v>93</v>
      </c>
      <c r="L60" t="str">
        <f t="shared" si="17"/>
        <v>LLC_BI__Covenant2__c</v>
      </c>
      <c r="M60" t="str">
        <f t="shared" si="18"/>
        <v>Bank Entity</v>
      </c>
      <c r="P60" t="str">
        <f t="shared" si="19"/>
        <v>LLC_BI__Covenant2__c</v>
      </c>
      <c r="Q60" t="str">
        <f t="shared" si="20"/>
        <v>Bank Entity</v>
      </c>
      <c r="R60" t="s">
        <v>153</v>
      </c>
      <c r="S60">
        <v>255</v>
      </c>
      <c r="T60" t="str">
        <f t="shared" si="49"/>
        <v/>
      </c>
      <c r="U60" t="str">
        <f t="shared" si="49"/>
        <v/>
      </c>
      <c r="V60" t="str">
        <f t="shared" si="50"/>
        <v>Y</v>
      </c>
      <c r="W60" t="str">
        <f t="shared" si="32"/>
        <v>LLC_BI__Covenant2__c</v>
      </c>
      <c r="X60" t="str">
        <f t="shared" si="21"/>
        <v>Bank Entity</v>
      </c>
      <c r="Y60" t="str">
        <f t="shared" si="22"/>
        <v>String</v>
      </c>
      <c r="Z60">
        <f t="shared" si="23"/>
        <v>255</v>
      </c>
      <c r="AA60" t="str">
        <f t="shared" si="24"/>
        <v/>
      </c>
      <c r="AB60" t="str">
        <f t="shared" si="25"/>
        <v/>
      </c>
      <c r="AG60" t="str">
        <f t="shared" si="26"/>
        <v>LLC_BI__Covenant2__c</v>
      </c>
      <c r="AH60" t="str">
        <f t="shared" si="27"/>
        <v>Bank Entity</v>
      </c>
      <c r="AI60" t="str">
        <f t="shared" si="28"/>
        <v>String</v>
      </c>
      <c r="AJ60">
        <f t="shared" si="29"/>
        <v>255</v>
      </c>
      <c r="AK60" t="str">
        <f t="shared" si="30"/>
        <v/>
      </c>
      <c r="AL60" t="str">
        <f t="shared" si="31"/>
        <v/>
      </c>
    </row>
    <row r="61" spans="1:38" x14ac:dyDescent="0.35">
      <c r="A61" t="s">
        <v>1675</v>
      </c>
      <c r="B61" t="s">
        <v>1676</v>
      </c>
      <c r="C61" t="s">
        <v>1782</v>
      </c>
      <c r="D61" t="s">
        <v>29</v>
      </c>
      <c r="F61" t="s">
        <v>1783</v>
      </c>
      <c r="G61">
        <v>80</v>
      </c>
      <c r="H61" t="s">
        <v>93</v>
      </c>
      <c r="J61" t="s">
        <v>94</v>
      </c>
      <c r="L61" t="str">
        <f t="shared" si="17"/>
        <v>LLC_BI__Covenant2__c</v>
      </c>
      <c r="M61" t="str">
        <f t="shared" si="18"/>
        <v>Covenant Auto Number</v>
      </c>
      <c r="P61" t="str">
        <f t="shared" si="19"/>
        <v>LLC_BI__Covenant2__c</v>
      </c>
      <c r="Q61" t="str">
        <f t="shared" si="20"/>
        <v>Covenant Auto Number</v>
      </c>
      <c r="R61" t="s">
        <v>153</v>
      </c>
      <c r="S61">
        <f>G61</f>
        <v>80</v>
      </c>
      <c r="W61" t="str">
        <f t="shared" si="32"/>
        <v>LLC_BI__Covenant2__c</v>
      </c>
      <c r="X61" t="str">
        <f t="shared" si="21"/>
        <v>Covenant Auto Number</v>
      </c>
      <c r="Y61" t="str">
        <f t="shared" si="22"/>
        <v>String</v>
      </c>
      <c r="Z61">
        <f t="shared" si="23"/>
        <v>80</v>
      </c>
      <c r="AA61">
        <f t="shared" si="24"/>
        <v>0</v>
      </c>
      <c r="AB61">
        <f t="shared" si="25"/>
        <v>0</v>
      </c>
      <c r="AG61" t="str">
        <f t="shared" si="26"/>
        <v>LLC_BI__Covenant2__c</v>
      </c>
      <c r="AH61" t="str">
        <f t="shared" si="27"/>
        <v>Covenant Auto Number</v>
      </c>
      <c r="AI61" t="str">
        <f t="shared" si="28"/>
        <v>String</v>
      </c>
      <c r="AJ61">
        <f t="shared" si="29"/>
        <v>80</v>
      </c>
      <c r="AK61">
        <f t="shared" si="30"/>
        <v>0</v>
      </c>
      <c r="AL61">
        <f t="shared" si="31"/>
        <v>0</v>
      </c>
    </row>
    <row r="62" spans="1:38" x14ac:dyDescent="0.35">
      <c r="A62" t="s">
        <v>1675</v>
      </c>
      <c r="B62" t="s">
        <v>1676</v>
      </c>
      <c r="C62" t="s">
        <v>1655</v>
      </c>
      <c r="D62" t="s">
        <v>1656</v>
      </c>
      <c r="E62" t="s">
        <v>1784</v>
      </c>
      <c r="F62" t="s">
        <v>1785</v>
      </c>
      <c r="G62" t="s">
        <v>1657</v>
      </c>
      <c r="I62" t="s">
        <v>1660</v>
      </c>
      <c r="J62" t="s">
        <v>93</v>
      </c>
      <c r="L62" t="str">
        <f t="shared" si="17"/>
        <v>LLC_BI__Covenant2__c</v>
      </c>
      <c r="M62" t="str">
        <f t="shared" si="18"/>
        <v>Covenant Type</v>
      </c>
      <c r="N62" t="s">
        <v>153</v>
      </c>
      <c r="O62" t="s">
        <v>94</v>
      </c>
      <c r="P62" t="str">
        <f t="shared" si="19"/>
        <v>LLC_BI__Covenant2__c</v>
      </c>
      <c r="Q62" t="str">
        <f t="shared" si="20"/>
        <v>Covenant Type</v>
      </c>
      <c r="R62" t="s">
        <v>153</v>
      </c>
      <c r="S62">
        <v>18</v>
      </c>
      <c r="W62" t="str">
        <f t="shared" si="32"/>
        <v>LLC_BI__Covenant2__c</v>
      </c>
      <c r="X62" t="str">
        <f t="shared" si="21"/>
        <v>Covenant Type</v>
      </c>
      <c r="Y62" t="str">
        <f t="shared" si="22"/>
        <v>String</v>
      </c>
      <c r="Z62">
        <f t="shared" si="23"/>
        <v>18</v>
      </c>
      <c r="AA62">
        <f t="shared" si="24"/>
        <v>0</v>
      </c>
      <c r="AB62">
        <f t="shared" si="25"/>
        <v>0</v>
      </c>
      <c r="AG62" t="str">
        <f t="shared" si="26"/>
        <v>LLC_BI__Covenant2__c</v>
      </c>
      <c r="AH62" t="str">
        <f t="shared" si="27"/>
        <v>Covenant Type</v>
      </c>
      <c r="AI62" t="str">
        <f t="shared" si="28"/>
        <v>String</v>
      </c>
      <c r="AJ62">
        <f t="shared" si="29"/>
        <v>18</v>
      </c>
      <c r="AK62">
        <f t="shared" si="30"/>
        <v>0</v>
      </c>
      <c r="AL62">
        <f t="shared" si="31"/>
        <v>0</v>
      </c>
    </row>
    <row r="63" spans="1:38" x14ac:dyDescent="0.35">
      <c r="A63" t="s">
        <v>1675</v>
      </c>
      <c r="B63" t="s">
        <v>1676</v>
      </c>
      <c r="C63" t="s">
        <v>1406</v>
      </c>
      <c r="D63" t="s">
        <v>363</v>
      </c>
      <c r="E63" t="s">
        <v>1508</v>
      </c>
      <c r="F63" t="s">
        <v>1389</v>
      </c>
      <c r="G63" t="s">
        <v>1661</v>
      </c>
      <c r="J63" t="s">
        <v>93</v>
      </c>
      <c r="L63" t="str">
        <f t="shared" si="17"/>
        <v>LLC_BI__Covenant2__c</v>
      </c>
      <c r="M63" t="str">
        <f t="shared" si="18"/>
        <v>Currency</v>
      </c>
      <c r="P63" t="str">
        <f t="shared" si="19"/>
        <v>LLC_BI__Covenant2__c</v>
      </c>
      <c r="Q63" t="str">
        <f t="shared" si="20"/>
        <v>Currency</v>
      </c>
      <c r="R63" t="s">
        <v>153</v>
      </c>
      <c r="S63">
        <v>3</v>
      </c>
      <c r="T63" t="str">
        <f t="shared" ref="T63:U64" si="51">IF($O63="","",O63)</f>
        <v/>
      </c>
      <c r="U63" t="str">
        <f t="shared" si="51"/>
        <v/>
      </c>
      <c r="V63" t="str">
        <f t="shared" ref="V63:V64" si="52">IF(Q63= "", "", IF(F63="Picklist", "Y", "N"))</f>
        <v>Y</v>
      </c>
      <c r="W63" t="str">
        <f t="shared" si="32"/>
        <v>LLC_BI__Covenant2__c</v>
      </c>
      <c r="X63" t="str">
        <f t="shared" si="21"/>
        <v>Currency</v>
      </c>
      <c r="Y63" t="str">
        <f t="shared" si="22"/>
        <v>String</v>
      </c>
      <c r="Z63">
        <f t="shared" si="23"/>
        <v>3</v>
      </c>
      <c r="AA63" t="str">
        <f t="shared" si="24"/>
        <v/>
      </c>
      <c r="AB63" t="str">
        <f t="shared" si="25"/>
        <v/>
      </c>
      <c r="AG63" t="str">
        <f t="shared" si="26"/>
        <v>LLC_BI__Covenant2__c</v>
      </c>
      <c r="AH63" t="str">
        <f t="shared" si="27"/>
        <v>Currency</v>
      </c>
      <c r="AI63" t="str">
        <f t="shared" si="28"/>
        <v>String</v>
      </c>
      <c r="AJ63">
        <f t="shared" si="29"/>
        <v>3</v>
      </c>
      <c r="AK63" t="str">
        <f t="shared" si="30"/>
        <v/>
      </c>
      <c r="AL63" t="str">
        <f t="shared" si="31"/>
        <v/>
      </c>
    </row>
    <row r="64" spans="1:38" x14ac:dyDescent="0.35">
      <c r="A64" t="s">
        <v>1675</v>
      </c>
      <c r="B64" t="s">
        <v>1676</v>
      </c>
      <c r="C64" t="s">
        <v>1786</v>
      </c>
      <c r="D64" t="s">
        <v>1787</v>
      </c>
      <c r="F64" t="s">
        <v>1389</v>
      </c>
      <c r="G64" t="s">
        <v>1666</v>
      </c>
      <c r="J64" t="s">
        <v>93</v>
      </c>
      <c r="L64" t="str">
        <f t="shared" si="17"/>
        <v>LLC_BI__Covenant2__c</v>
      </c>
      <c r="M64" t="str">
        <f t="shared" si="18"/>
        <v>Defination</v>
      </c>
      <c r="P64" t="str">
        <f t="shared" si="19"/>
        <v>LLC_BI__Covenant2__c</v>
      </c>
      <c r="Q64" t="str">
        <f t="shared" si="20"/>
        <v>Defination</v>
      </c>
      <c r="R64" t="s">
        <v>153</v>
      </c>
      <c r="S64">
        <v>255</v>
      </c>
      <c r="T64" t="str">
        <f t="shared" si="51"/>
        <v/>
      </c>
      <c r="U64" t="str">
        <f t="shared" si="51"/>
        <v/>
      </c>
      <c r="V64" t="str">
        <f t="shared" si="52"/>
        <v>Y</v>
      </c>
      <c r="W64" t="str">
        <f t="shared" si="32"/>
        <v>LLC_BI__Covenant2__c</v>
      </c>
      <c r="X64" t="str">
        <f t="shared" si="21"/>
        <v>Defination</v>
      </c>
      <c r="Y64" t="str">
        <f t="shared" si="22"/>
        <v>String</v>
      </c>
      <c r="Z64">
        <f t="shared" si="23"/>
        <v>255</v>
      </c>
      <c r="AA64" t="str">
        <f t="shared" si="24"/>
        <v/>
      </c>
      <c r="AB64" t="str">
        <f t="shared" si="25"/>
        <v/>
      </c>
      <c r="AG64" t="str">
        <f t="shared" si="26"/>
        <v>LLC_BI__Covenant2__c</v>
      </c>
      <c r="AH64" t="str">
        <f t="shared" si="27"/>
        <v>Defination</v>
      </c>
      <c r="AI64" t="str">
        <f t="shared" si="28"/>
        <v>String</v>
      </c>
      <c r="AJ64">
        <f t="shared" si="29"/>
        <v>255</v>
      </c>
      <c r="AK64" t="str">
        <f t="shared" si="30"/>
        <v/>
      </c>
      <c r="AL64" t="str">
        <f t="shared" si="31"/>
        <v/>
      </c>
    </row>
    <row r="65" spans="1:38" x14ac:dyDescent="0.35">
      <c r="A65" t="s">
        <v>1675</v>
      </c>
      <c r="B65" t="s">
        <v>1676</v>
      </c>
      <c r="C65" t="s">
        <v>1788</v>
      </c>
      <c r="D65" t="s">
        <v>1789</v>
      </c>
      <c r="E65" t="s">
        <v>1790</v>
      </c>
      <c r="F65" t="s">
        <v>1387</v>
      </c>
      <c r="G65">
        <v>100</v>
      </c>
      <c r="J65" t="s">
        <v>93</v>
      </c>
      <c r="L65" t="str">
        <f t="shared" si="17"/>
        <v>LLC_BI__Covenant2__c</v>
      </c>
      <c r="M65" t="str">
        <f t="shared" si="18"/>
        <v>Entity Tested</v>
      </c>
      <c r="N65" t="s">
        <v>153</v>
      </c>
      <c r="O65" t="s">
        <v>94</v>
      </c>
      <c r="P65" t="str">
        <f t="shared" si="19"/>
        <v>LLC_BI__Covenant2__c</v>
      </c>
      <c r="Q65" t="str">
        <f t="shared" si="20"/>
        <v>Entity Tested</v>
      </c>
      <c r="R65" t="s">
        <v>153</v>
      </c>
      <c r="S65">
        <v>255</v>
      </c>
      <c r="T65" t="str">
        <f>IF($H65="","",O65)</f>
        <v/>
      </c>
      <c r="U65" t="str">
        <f t="shared" ref="U65" si="53">IF($I65="","",I65)</f>
        <v/>
      </c>
      <c r="V65" t="str">
        <f>IF(Q65= "", "", IF(F65="Picklist", "Y", "N"))</f>
        <v>N</v>
      </c>
      <c r="W65" t="str">
        <f t="shared" si="32"/>
        <v>LLC_BI__Covenant2__c</v>
      </c>
      <c r="X65" t="str">
        <f t="shared" si="21"/>
        <v>Entity Tested</v>
      </c>
      <c r="Y65" t="str">
        <f t="shared" si="22"/>
        <v>String</v>
      </c>
      <c r="Z65">
        <f t="shared" si="23"/>
        <v>255</v>
      </c>
      <c r="AA65" t="str">
        <f t="shared" si="24"/>
        <v/>
      </c>
      <c r="AB65" t="str">
        <f t="shared" si="25"/>
        <v/>
      </c>
      <c r="AG65" t="str">
        <f t="shared" si="26"/>
        <v>LLC_BI__Covenant2__c</v>
      </c>
      <c r="AH65" t="str">
        <f t="shared" si="27"/>
        <v>Entity Tested</v>
      </c>
      <c r="AI65" t="str">
        <f t="shared" si="28"/>
        <v>String</v>
      </c>
      <c r="AJ65">
        <f t="shared" si="29"/>
        <v>255</v>
      </c>
      <c r="AK65" t="str">
        <f t="shared" si="30"/>
        <v/>
      </c>
      <c r="AL65" t="str">
        <f t="shared" si="31"/>
        <v/>
      </c>
    </row>
    <row r="66" spans="1:38" x14ac:dyDescent="0.35">
      <c r="A66" t="s">
        <v>1675</v>
      </c>
      <c r="B66" t="s">
        <v>1676</v>
      </c>
      <c r="C66" t="s">
        <v>1791</v>
      </c>
      <c r="D66" t="s">
        <v>1792</v>
      </c>
      <c r="F66" t="s">
        <v>1793</v>
      </c>
      <c r="G66" t="s">
        <v>1657</v>
      </c>
      <c r="I66" t="s">
        <v>1660</v>
      </c>
      <c r="J66" t="s">
        <v>93</v>
      </c>
      <c r="L66" t="str">
        <f t="shared" si="17"/>
        <v>LLC_BI__Covenant2__c</v>
      </c>
      <c r="M66" t="str">
        <f t="shared" si="18"/>
        <v xml:space="preserve">
Information Required</v>
      </c>
      <c r="N66" t="s">
        <v>153</v>
      </c>
      <c r="O66" t="s">
        <v>94</v>
      </c>
      <c r="P66" t="str">
        <f t="shared" si="19"/>
        <v>LLC_BI__Covenant2__c</v>
      </c>
      <c r="Q66" t="str">
        <f t="shared" si="20"/>
        <v xml:space="preserve">
Information Required</v>
      </c>
      <c r="R66" t="s">
        <v>153</v>
      </c>
      <c r="S66">
        <v>18</v>
      </c>
      <c r="W66" t="str">
        <f t="shared" si="32"/>
        <v>LLC_BI__Covenant2__c</v>
      </c>
      <c r="X66" t="str">
        <f t="shared" si="21"/>
        <v xml:space="preserve">
Information Required</v>
      </c>
      <c r="Y66" t="str">
        <f t="shared" si="22"/>
        <v>String</v>
      </c>
      <c r="Z66">
        <f t="shared" si="23"/>
        <v>18</v>
      </c>
      <c r="AA66">
        <f t="shared" si="24"/>
        <v>0</v>
      </c>
      <c r="AB66">
        <f t="shared" si="25"/>
        <v>0</v>
      </c>
      <c r="AG66" t="str">
        <f t="shared" si="26"/>
        <v>LLC_BI__Covenant2__c</v>
      </c>
      <c r="AH66" t="str">
        <f t="shared" si="27"/>
        <v xml:space="preserve">
Information Required</v>
      </c>
      <c r="AI66" t="str">
        <f t="shared" si="28"/>
        <v>String</v>
      </c>
      <c r="AJ66">
        <f t="shared" si="29"/>
        <v>18</v>
      </c>
      <c r="AK66">
        <f t="shared" si="30"/>
        <v>0</v>
      </c>
      <c r="AL66">
        <f t="shared" si="31"/>
        <v>0</v>
      </c>
    </row>
    <row r="67" spans="1:38" x14ac:dyDescent="0.35">
      <c r="A67" t="s">
        <v>1675</v>
      </c>
      <c r="B67" t="s">
        <v>1676</v>
      </c>
      <c r="C67" t="s">
        <v>1794</v>
      </c>
      <c r="D67" t="s">
        <v>1795</v>
      </c>
      <c r="E67" t="s">
        <v>1796</v>
      </c>
      <c r="F67" t="s">
        <v>1397</v>
      </c>
      <c r="G67" t="s">
        <v>1677</v>
      </c>
      <c r="H67" t="s">
        <v>93</v>
      </c>
      <c r="J67" t="s">
        <v>93</v>
      </c>
      <c r="L67" t="str">
        <f t="shared" si="17"/>
        <v>LLC_BI__Covenant2__c</v>
      </c>
      <c r="M67" t="str">
        <f t="shared" si="18"/>
        <v>IsFacilityBooked</v>
      </c>
      <c r="N67" t="s">
        <v>153</v>
      </c>
      <c r="O67" t="s">
        <v>94</v>
      </c>
      <c r="P67" t="str">
        <f t="shared" si="19"/>
        <v>LLC_BI__Covenant2__c</v>
      </c>
      <c r="Q67" t="str">
        <f t="shared" si="20"/>
        <v>IsFacilityBooked</v>
      </c>
      <c r="R67" t="s">
        <v>1671</v>
      </c>
      <c r="T67" t="str">
        <f>IF($O67="","",O67)</f>
        <v>Y</v>
      </c>
      <c r="V67" t="str">
        <f>IF(Q67= "", "", IF(F67="Picklist", "Y", "N"))</f>
        <v>N</v>
      </c>
      <c r="W67" t="str">
        <f t="shared" si="32"/>
        <v>LLC_BI__Covenant2__c</v>
      </c>
      <c r="X67" t="str">
        <f t="shared" si="21"/>
        <v>IsFacilityBooked</v>
      </c>
      <c r="Y67" t="str">
        <f t="shared" si="22"/>
        <v>Bool</v>
      </c>
      <c r="Z67" t="str">
        <f t="shared" si="23"/>
        <v/>
      </c>
      <c r="AA67" t="str">
        <f t="shared" si="24"/>
        <v>Y</v>
      </c>
      <c r="AB67">
        <f t="shared" si="25"/>
        <v>0</v>
      </c>
      <c r="AG67" t="str">
        <f t="shared" si="26"/>
        <v>LLC_BI__Covenant2__c</v>
      </c>
      <c r="AH67" t="str">
        <f t="shared" si="27"/>
        <v>IsFacilityBooked</v>
      </c>
      <c r="AI67" t="str">
        <f t="shared" si="28"/>
        <v>Bool</v>
      </c>
      <c r="AJ67" t="str">
        <f t="shared" si="29"/>
        <v/>
      </c>
      <c r="AK67" t="str">
        <f t="shared" si="30"/>
        <v>Y</v>
      </c>
      <c r="AL67">
        <f t="shared" si="31"/>
        <v>0</v>
      </c>
    </row>
    <row r="68" spans="1:38" x14ac:dyDescent="0.35">
      <c r="A68" t="s">
        <v>1675</v>
      </c>
      <c r="B68" t="s">
        <v>1676</v>
      </c>
      <c r="C68" t="s">
        <v>1797</v>
      </c>
      <c r="D68" t="s">
        <v>1798</v>
      </c>
      <c r="F68" t="s">
        <v>1389</v>
      </c>
      <c r="G68" t="s">
        <v>1666</v>
      </c>
      <c r="J68" t="s">
        <v>93</v>
      </c>
      <c r="L68" t="str">
        <f t="shared" si="17"/>
        <v>LLC_BI__Covenant2__c</v>
      </c>
      <c r="M68" t="str">
        <f t="shared" si="18"/>
        <v>isTest</v>
      </c>
      <c r="P68" t="str">
        <f t="shared" si="19"/>
        <v>LLC_BI__Covenant2__c</v>
      </c>
      <c r="Q68" t="str">
        <f t="shared" si="20"/>
        <v>isTest</v>
      </c>
      <c r="R68" t="s">
        <v>153</v>
      </c>
      <c r="S68">
        <v>255</v>
      </c>
      <c r="T68" t="str">
        <f t="shared" ref="T68:U68" si="54">IF($O68="","",O68)</f>
        <v/>
      </c>
      <c r="U68" t="str">
        <f t="shared" si="54"/>
        <v/>
      </c>
      <c r="V68" t="str">
        <f>IF(Q68= "", "", IF(F68="Picklist", "Y", "N"))</f>
        <v>Y</v>
      </c>
      <c r="W68" t="str">
        <f t="shared" si="32"/>
        <v>LLC_BI__Covenant2__c</v>
      </c>
      <c r="X68" t="str">
        <f t="shared" si="21"/>
        <v>isTest</v>
      </c>
      <c r="Y68" t="str">
        <f t="shared" si="22"/>
        <v>String</v>
      </c>
      <c r="Z68">
        <f t="shared" si="23"/>
        <v>255</v>
      </c>
      <c r="AA68" t="str">
        <f t="shared" si="24"/>
        <v/>
      </c>
      <c r="AB68" t="str">
        <f t="shared" si="25"/>
        <v/>
      </c>
      <c r="AG68" t="str">
        <f t="shared" si="26"/>
        <v>LLC_BI__Covenant2__c</v>
      </c>
      <c r="AH68" t="str">
        <f t="shared" si="27"/>
        <v>isTest</v>
      </c>
      <c r="AI68" t="str">
        <f t="shared" si="28"/>
        <v>String</v>
      </c>
      <c r="AJ68">
        <f t="shared" si="29"/>
        <v>255</v>
      </c>
      <c r="AK68" t="str">
        <f t="shared" si="30"/>
        <v/>
      </c>
      <c r="AL68" t="str">
        <f t="shared" si="31"/>
        <v/>
      </c>
    </row>
    <row r="69" spans="1:38" x14ac:dyDescent="0.35">
      <c r="A69" t="s">
        <v>1675</v>
      </c>
      <c r="B69" t="s">
        <v>1676</v>
      </c>
      <c r="C69" t="s">
        <v>1583</v>
      </c>
      <c r="D69" t="s">
        <v>366</v>
      </c>
      <c r="F69" t="s">
        <v>1662</v>
      </c>
      <c r="G69" t="s">
        <v>1657</v>
      </c>
      <c r="H69" t="s">
        <v>93</v>
      </c>
      <c r="I69" t="s">
        <v>1660</v>
      </c>
      <c r="J69" t="s">
        <v>94</v>
      </c>
      <c r="L69" t="str">
        <f t="shared" si="17"/>
        <v>LLC_BI__Covenant2__c</v>
      </c>
      <c r="M69" t="str">
        <f t="shared" si="18"/>
        <v>Owner</v>
      </c>
      <c r="N69" t="s">
        <v>153</v>
      </c>
      <c r="O69" t="s">
        <v>94</v>
      </c>
      <c r="P69" t="str">
        <f t="shared" si="19"/>
        <v>LLC_BI__Covenant2__c</v>
      </c>
      <c r="Q69" t="str">
        <f t="shared" si="20"/>
        <v>Owner</v>
      </c>
      <c r="R69" t="s">
        <v>153</v>
      </c>
      <c r="S69">
        <v>18</v>
      </c>
      <c r="W69" t="str">
        <f t="shared" si="32"/>
        <v>LLC_BI__Covenant2__c</v>
      </c>
      <c r="X69" t="str">
        <f t="shared" si="21"/>
        <v>Owner</v>
      </c>
      <c r="Y69" t="str">
        <f t="shared" si="22"/>
        <v>String</v>
      </c>
      <c r="Z69">
        <f t="shared" si="23"/>
        <v>18</v>
      </c>
      <c r="AA69">
        <f t="shared" si="24"/>
        <v>0</v>
      </c>
      <c r="AB69">
        <f t="shared" si="25"/>
        <v>0</v>
      </c>
      <c r="AG69" t="str">
        <f t="shared" si="26"/>
        <v>LLC_BI__Covenant2__c</v>
      </c>
      <c r="AH69" t="str">
        <f t="shared" si="27"/>
        <v>Owner</v>
      </c>
      <c r="AI69" t="str">
        <f t="shared" si="28"/>
        <v>String</v>
      </c>
      <c r="AJ69">
        <f t="shared" si="29"/>
        <v>18</v>
      </c>
      <c r="AK69">
        <f t="shared" si="30"/>
        <v>0</v>
      </c>
      <c r="AL69">
        <f t="shared" si="31"/>
        <v>0</v>
      </c>
    </row>
    <row r="70" spans="1:38" x14ac:dyDescent="0.35">
      <c r="A70" t="s">
        <v>1799</v>
      </c>
      <c r="B70" t="s">
        <v>1800</v>
      </c>
      <c r="C70" t="s">
        <v>236</v>
      </c>
      <c r="D70" t="s">
        <v>236</v>
      </c>
      <c r="E70" t="s">
        <v>236</v>
      </c>
      <c r="F70" t="s">
        <v>236</v>
      </c>
      <c r="G70" t="s">
        <v>1657</v>
      </c>
      <c r="H70" t="s">
        <v>93</v>
      </c>
      <c r="I70" t="s">
        <v>1658</v>
      </c>
      <c r="J70" t="s">
        <v>94</v>
      </c>
      <c r="L70" t="str">
        <f t="shared" si="17"/>
        <v>LLC_BI__Covenant_Compliance2__c</v>
      </c>
      <c r="M70" t="str">
        <f t="shared" si="18"/>
        <v>Id</v>
      </c>
      <c r="N70" t="s">
        <v>153</v>
      </c>
      <c r="P70" t="str">
        <f t="shared" si="19"/>
        <v>LLC_BI__Covenant_Compliance2__c</v>
      </c>
      <c r="Q70" t="str">
        <f t="shared" si="20"/>
        <v>Id</v>
      </c>
      <c r="R70" t="s">
        <v>153</v>
      </c>
      <c r="S70">
        <v>18</v>
      </c>
      <c r="T70" t="s">
        <v>93</v>
      </c>
      <c r="U70" t="s">
        <v>1658</v>
      </c>
      <c r="V70" t="s">
        <v>93</v>
      </c>
      <c r="W70" t="str">
        <f t="shared" si="32"/>
        <v>LLC_BI__Covenant_Compliance2__c</v>
      </c>
      <c r="X70" t="str">
        <f t="shared" si="21"/>
        <v>Id</v>
      </c>
      <c r="Y70" t="str">
        <f t="shared" si="22"/>
        <v>String</v>
      </c>
      <c r="Z70">
        <f t="shared" si="23"/>
        <v>18</v>
      </c>
      <c r="AA70" t="str">
        <f t="shared" si="24"/>
        <v>N</v>
      </c>
      <c r="AB70" t="str">
        <f t="shared" si="25"/>
        <v>P</v>
      </c>
      <c r="AG70" t="str">
        <f t="shared" si="26"/>
        <v>LLC_BI__Covenant_Compliance2__c</v>
      </c>
      <c r="AH70" t="str">
        <f t="shared" si="27"/>
        <v>Id</v>
      </c>
      <c r="AI70" t="str">
        <f t="shared" si="28"/>
        <v>String</v>
      </c>
      <c r="AJ70">
        <f t="shared" si="29"/>
        <v>18</v>
      </c>
      <c r="AK70" t="str">
        <f t="shared" si="30"/>
        <v>N</v>
      </c>
      <c r="AL70" t="str">
        <f t="shared" si="31"/>
        <v>P</v>
      </c>
    </row>
    <row r="71" spans="1:38" x14ac:dyDescent="0.35">
      <c r="A71" t="s">
        <v>1675</v>
      </c>
      <c r="B71" t="s">
        <v>1676</v>
      </c>
      <c r="C71" t="s">
        <v>371</v>
      </c>
      <c r="D71" t="s">
        <v>370</v>
      </c>
      <c r="E71" t="s">
        <v>1376</v>
      </c>
      <c r="F71" t="s">
        <v>1377</v>
      </c>
      <c r="G71" t="s">
        <v>1677</v>
      </c>
      <c r="J71" t="s">
        <v>94</v>
      </c>
      <c r="L71" t="str">
        <f t="shared" si="17"/>
        <v>LLC_BI__Covenant2__c</v>
      </c>
      <c r="M71" t="str">
        <f t="shared" si="18"/>
        <v>Created Date</v>
      </c>
      <c r="N71" t="s">
        <v>153</v>
      </c>
      <c r="O71" t="s">
        <v>94</v>
      </c>
      <c r="P71" t="str">
        <f t="shared" si="19"/>
        <v>LLC_BI__Covenant2__c</v>
      </c>
      <c r="Q71" t="str">
        <f t="shared" si="20"/>
        <v>Created Date</v>
      </c>
      <c r="R71" t="s">
        <v>1659</v>
      </c>
      <c r="W71" t="str">
        <f t="shared" si="32"/>
        <v>LLC_BI__Covenant2__c</v>
      </c>
      <c r="X71" t="str">
        <f t="shared" si="21"/>
        <v>Created Date</v>
      </c>
      <c r="Y71" t="str">
        <f t="shared" si="22"/>
        <v>DATETIME</v>
      </c>
      <c r="Z71" t="str">
        <f t="shared" si="23"/>
        <v/>
      </c>
      <c r="AA71">
        <f t="shared" si="24"/>
        <v>0</v>
      </c>
      <c r="AB71">
        <f t="shared" si="25"/>
        <v>0</v>
      </c>
      <c r="AG71" t="str">
        <f t="shared" si="26"/>
        <v>LLC_BI__Covenant2__c</v>
      </c>
      <c r="AH71" t="str">
        <f t="shared" si="27"/>
        <v>Created Date</v>
      </c>
      <c r="AI71" t="str">
        <f t="shared" si="28"/>
        <v>DATETIME</v>
      </c>
      <c r="AJ71" t="str">
        <f t="shared" si="29"/>
        <v/>
      </c>
      <c r="AK71">
        <f t="shared" si="30"/>
        <v>0</v>
      </c>
      <c r="AL71">
        <f t="shared" si="31"/>
        <v>0</v>
      </c>
    </row>
    <row r="72" spans="1:38" x14ac:dyDescent="0.35">
      <c r="A72" t="s">
        <v>1675</v>
      </c>
      <c r="B72" t="s">
        <v>1676</v>
      </c>
      <c r="C72" t="s">
        <v>1378</v>
      </c>
      <c r="D72" t="s">
        <v>374</v>
      </c>
      <c r="E72" t="s">
        <v>1379</v>
      </c>
      <c r="F72" t="s">
        <v>1380</v>
      </c>
      <c r="G72" t="s">
        <v>1657</v>
      </c>
      <c r="I72" t="s">
        <v>1660</v>
      </c>
      <c r="J72" t="s">
        <v>94</v>
      </c>
      <c r="L72" t="str">
        <f t="shared" si="17"/>
        <v>LLC_BI__Covenant2__c</v>
      </c>
      <c r="M72" t="str">
        <f t="shared" si="18"/>
        <v>Created By</v>
      </c>
      <c r="N72" t="s">
        <v>153</v>
      </c>
      <c r="O72" t="s">
        <v>94</v>
      </c>
      <c r="P72" t="str">
        <f t="shared" si="19"/>
        <v>LLC_BI__Covenant2__c</v>
      </c>
      <c r="Q72" t="str">
        <f t="shared" si="20"/>
        <v>Created By</v>
      </c>
      <c r="R72" t="s">
        <v>153</v>
      </c>
      <c r="S72">
        <v>18</v>
      </c>
      <c r="W72" t="str">
        <f t="shared" si="32"/>
        <v>LLC_BI__Covenant2__c</v>
      </c>
      <c r="X72" t="str">
        <f t="shared" si="21"/>
        <v>Created By</v>
      </c>
      <c r="Y72" t="str">
        <f t="shared" si="22"/>
        <v>String</v>
      </c>
      <c r="Z72">
        <f t="shared" si="23"/>
        <v>18</v>
      </c>
      <c r="AA72">
        <f t="shared" si="24"/>
        <v>0</v>
      </c>
      <c r="AB72">
        <f t="shared" si="25"/>
        <v>0</v>
      </c>
      <c r="AG72" t="str">
        <f t="shared" si="26"/>
        <v>LLC_BI__Covenant2__c</v>
      </c>
      <c r="AH72" t="str">
        <f t="shared" si="27"/>
        <v>Created By</v>
      </c>
      <c r="AI72" t="str">
        <f t="shared" si="28"/>
        <v>String</v>
      </c>
      <c r="AJ72">
        <f t="shared" si="29"/>
        <v>18</v>
      </c>
      <c r="AK72">
        <f t="shared" si="30"/>
        <v>0</v>
      </c>
      <c r="AL72">
        <f t="shared" si="31"/>
        <v>0</v>
      </c>
    </row>
    <row r="73" spans="1:38" x14ac:dyDescent="0.35">
      <c r="A73" t="s">
        <v>1675</v>
      </c>
      <c r="B73" t="s">
        <v>1676</v>
      </c>
      <c r="C73" t="s">
        <v>378</v>
      </c>
      <c r="D73" t="s">
        <v>377</v>
      </c>
      <c r="E73" t="s">
        <v>1381</v>
      </c>
      <c r="F73" t="s">
        <v>1377</v>
      </c>
      <c r="G73" t="s">
        <v>1677</v>
      </c>
      <c r="J73" t="s">
        <v>94</v>
      </c>
      <c r="L73" t="str">
        <f t="shared" si="17"/>
        <v>LLC_BI__Covenant2__c</v>
      </c>
      <c r="M73" t="str">
        <f t="shared" si="18"/>
        <v>Last Modified Date</v>
      </c>
      <c r="N73" t="s">
        <v>153</v>
      </c>
      <c r="O73" t="s">
        <v>94</v>
      </c>
      <c r="P73" t="str">
        <f t="shared" si="19"/>
        <v>LLC_BI__Covenant2__c</v>
      </c>
      <c r="Q73" t="str">
        <f t="shared" si="20"/>
        <v>Last Modified Date</v>
      </c>
      <c r="R73" t="s">
        <v>1659</v>
      </c>
      <c r="W73" t="str">
        <f t="shared" si="32"/>
        <v>LLC_BI__Covenant2__c</v>
      </c>
      <c r="X73" t="str">
        <f t="shared" si="21"/>
        <v>Last Modified Date</v>
      </c>
      <c r="Y73" t="str">
        <f t="shared" si="22"/>
        <v>DATETIME</v>
      </c>
      <c r="Z73" t="str">
        <f t="shared" si="23"/>
        <v/>
      </c>
      <c r="AA73">
        <f t="shared" si="24"/>
        <v>0</v>
      </c>
      <c r="AB73">
        <f t="shared" si="25"/>
        <v>0</v>
      </c>
      <c r="AG73" t="str">
        <f t="shared" si="26"/>
        <v>LLC_BI__Covenant2__c</v>
      </c>
      <c r="AH73" t="str">
        <f t="shared" si="27"/>
        <v>Last Modified Date</v>
      </c>
      <c r="AI73" t="str">
        <f t="shared" si="28"/>
        <v>DATETIME</v>
      </c>
      <c r="AJ73" t="str">
        <f t="shared" si="29"/>
        <v/>
      </c>
      <c r="AK73">
        <f t="shared" si="30"/>
        <v>0</v>
      </c>
      <c r="AL73">
        <f t="shared" si="31"/>
        <v>0</v>
      </c>
    </row>
    <row r="74" spans="1:38" x14ac:dyDescent="0.35">
      <c r="A74" t="s">
        <v>1675</v>
      </c>
      <c r="B74" t="s">
        <v>1676</v>
      </c>
      <c r="C74" t="s">
        <v>1382</v>
      </c>
      <c r="D74" t="s">
        <v>380</v>
      </c>
      <c r="E74" t="s">
        <v>1383</v>
      </c>
      <c r="F74" t="s">
        <v>1380</v>
      </c>
      <c r="G74" t="s">
        <v>1657</v>
      </c>
      <c r="I74" t="s">
        <v>1660</v>
      </c>
      <c r="J74" t="s">
        <v>94</v>
      </c>
      <c r="L74" t="str">
        <f t="shared" si="17"/>
        <v>LLC_BI__Covenant2__c</v>
      </c>
      <c r="M74" t="str">
        <f t="shared" si="18"/>
        <v>Last Modified By</v>
      </c>
      <c r="N74" t="s">
        <v>153</v>
      </c>
      <c r="O74" t="s">
        <v>94</v>
      </c>
      <c r="P74" t="str">
        <f t="shared" si="19"/>
        <v>LLC_BI__Covenant2__c</v>
      </c>
      <c r="Q74" t="str">
        <f t="shared" si="20"/>
        <v>Last Modified By</v>
      </c>
      <c r="R74" t="s">
        <v>153</v>
      </c>
      <c r="S74">
        <v>18</v>
      </c>
      <c r="W74" t="str">
        <f t="shared" si="32"/>
        <v>LLC_BI__Covenant2__c</v>
      </c>
      <c r="X74" t="str">
        <f t="shared" si="21"/>
        <v>Last Modified By</v>
      </c>
      <c r="Y74" t="str">
        <f t="shared" si="22"/>
        <v>String</v>
      </c>
      <c r="Z74">
        <f t="shared" si="23"/>
        <v>18</v>
      </c>
      <c r="AA74">
        <f t="shared" si="24"/>
        <v>0</v>
      </c>
      <c r="AB74">
        <f t="shared" si="25"/>
        <v>0</v>
      </c>
      <c r="AG74" t="str">
        <f t="shared" si="26"/>
        <v>LLC_BI__Covenant2__c</v>
      </c>
      <c r="AH74" t="str">
        <f t="shared" si="27"/>
        <v>Last Modified By</v>
      </c>
      <c r="AI74" t="str">
        <f t="shared" si="28"/>
        <v>String</v>
      </c>
      <c r="AJ74">
        <f t="shared" si="29"/>
        <v>18</v>
      </c>
      <c r="AK74">
        <f t="shared" si="30"/>
        <v>0</v>
      </c>
      <c r="AL74">
        <f t="shared" si="31"/>
        <v>0</v>
      </c>
    </row>
    <row r="75" spans="1:38" x14ac:dyDescent="0.35">
      <c r="L75" t="s">
        <v>1676</v>
      </c>
      <c r="M75" t="s">
        <v>1801</v>
      </c>
      <c r="N75" t="s">
        <v>153</v>
      </c>
      <c r="O75" t="s">
        <v>93</v>
      </c>
      <c r="P75" t="str">
        <f t="shared" si="19"/>
        <v>LLC_BI__Covenant2__c</v>
      </c>
      <c r="Q75" t="str">
        <f t="shared" si="20"/>
        <v>Covenant_ChangeType</v>
      </c>
      <c r="R75" t="s">
        <v>153</v>
      </c>
      <c r="S75">
        <v>15</v>
      </c>
      <c r="T75" t="str">
        <f t="shared" ref="T75:T76" si="55">IF($O75="","",O75)</f>
        <v>N</v>
      </c>
      <c r="U75" t="str">
        <f t="shared" ref="U75:U76" si="56">IF($I75="","",I75)</f>
        <v/>
      </c>
      <c r="V75" t="str">
        <f t="shared" ref="V75:V76" si="57">IF(Q75= "", "", IF(F75="Picklist", "Y", "N"))</f>
        <v>N</v>
      </c>
      <c r="W75" t="str">
        <f t="shared" si="32"/>
        <v>LLC_BI__Covenant2__c</v>
      </c>
      <c r="X75" t="str">
        <f t="shared" si="21"/>
        <v>Covenant_ChangeType</v>
      </c>
      <c r="Y75" t="str">
        <f t="shared" si="22"/>
        <v>String</v>
      </c>
      <c r="Z75">
        <f t="shared" si="23"/>
        <v>15</v>
      </c>
      <c r="AA75" t="str">
        <f t="shared" si="24"/>
        <v>N</v>
      </c>
      <c r="AB75" t="str">
        <f t="shared" si="25"/>
        <v/>
      </c>
      <c r="AG75" t="str">
        <f t="shared" si="26"/>
        <v>LLC_BI__Covenant2__c</v>
      </c>
      <c r="AH75" t="str">
        <f t="shared" si="27"/>
        <v>Covenant_ChangeType</v>
      </c>
      <c r="AI75" t="str">
        <f t="shared" si="28"/>
        <v>String</v>
      </c>
      <c r="AJ75">
        <f t="shared" si="29"/>
        <v>15</v>
      </c>
      <c r="AK75" t="str">
        <f t="shared" si="30"/>
        <v>N</v>
      </c>
      <c r="AL75" t="str">
        <f t="shared" si="31"/>
        <v/>
      </c>
    </row>
    <row r="76" spans="1:38" x14ac:dyDescent="0.35">
      <c r="L76" t="s">
        <v>1676</v>
      </c>
      <c r="M76" t="s">
        <v>1674</v>
      </c>
      <c r="N76" t="s">
        <v>153</v>
      </c>
      <c r="O76" t="s">
        <v>93</v>
      </c>
      <c r="P76" t="str">
        <f t="shared" si="19"/>
        <v>LLC_BI__Covenant2__c</v>
      </c>
      <c r="Q76" t="str">
        <f t="shared" si="20"/>
        <v>Covenant_CommitNumber</v>
      </c>
      <c r="R76" t="s">
        <v>153</v>
      </c>
      <c r="S76">
        <v>18</v>
      </c>
      <c r="T76" t="str">
        <f t="shared" si="55"/>
        <v>N</v>
      </c>
      <c r="U76" t="str">
        <f t="shared" si="56"/>
        <v/>
      </c>
      <c r="V76" t="str">
        <f t="shared" si="57"/>
        <v>N</v>
      </c>
      <c r="W76" t="str">
        <f t="shared" si="32"/>
        <v>LLC_BI__Covenant2__c</v>
      </c>
      <c r="X76" t="str">
        <f t="shared" si="21"/>
        <v>Covenant_CommitNumber</v>
      </c>
      <c r="Y76" t="str">
        <f t="shared" si="22"/>
        <v>String</v>
      </c>
      <c r="Z76">
        <f t="shared" si="23"/>
        <v>18</v>
      </c>
      <c r="AA76" t="str">
        <f t="shared" si="24"/>
        <v>N</v>
      </c>
      <c r="AB76" t="str">
        <f t="shared" si="25"/>
        <v/>
      </c>
      <c r="AG76" t="str">
        <f t="shared" si="26"/>
        <v>LLC_BI__Covenant2__c</v>
      </c>
      <c r="AH76" t="str">
        <f t="shared" si="27"/>
        <v>Covenant_CommitNumber</v>
      </c>
      <c r="AI76" t="str">
        <f t="shared" si="28"/>
        <v>String</v>
      </c>
      <c r="AJ76">
        <f t="shared" si="29"/>
        <v>18</v>
      </c>
      <c r="AK76" t="str">
        <f t="shared" si="30"/>
        <v>N</v>
      </c>
      <c r="AL76" t="str">
        <f t="shared" si="31"/>
        <v/>
      </c>
    </row>
    <row r="77" spans="1:38" x14ac:dyDescent="0.35">
      <c r="L77" t="str">
        <f t="shared" ref="L77" si="58">IF(B77="","",B77)</f>
        <v/>
      </c>
      <c r="M77" t="str">
        <f t="shared" ref="M77" si="59">IF(D77="","",C77)</f>
        <v/>
      </c>
      <c r="P77" t="str">
        <f t="shared" si="19"/>
        <v/>
      </c>
      <c r="Q77" t="str">
        <f t="shared" si="20"/>
        <v/>
      </c>
      <c r="W77" t="str">
        <f t="shared" si="32"/>
        <v/>
      </c>
      <c r="X77" t="str">
        <f t="shared" si="21"/>
        <v/>
      </c>
      <c r="Y77">
        <f t="shared" si="22"/>
        <v>0</v>
      </c>
      <c r="Z77" t="str">
        <f t="shared" si="23"/>
        <v/>
      </c>
      <c r="AA77">
        <f t="shared" si="24"/>
        <v>0</v>
      </c>
      <c r="AB77">
        <f t="shared" si="25"/>
        <v>0</v>
      </c>
      <c r="AG77" t="str">
        <f t="shared" si="26"/>
        <v/>
      </c>
      <c r="AH77" t="str">
        <f t="shared" si="27"/>
        <v/>
      </c>
      <c r="AI77">
        <f t="shared" si="28"/>
        <v>0</v>
      </c>
      <c r="AJ77" t="str">
        <f t="shared" si="29"/>
        <v/>
      </c>
      <c r="AK77">
        <f t="shared" si="30"/>
        <v>0</v>
      </c>
      <c r="AL77">
        <f t="shared" si="31"/>
        <v>0</v>
      </c>
    </row>
    <row r="78" spans="1:38" x14ac:dyDescent="0.35">
      <c r="A78" t="s">
        <v>1799</v>
      </c>
      <c r="B78" t="s">
        <v>1800</v>
      </c>
      <c r="C78" t="s">
        <v>1679</v>
      </c>
      <c r="D78" t="s">
        <v>1680</v>
      </c>
      <c r="E78" t="s">
        <v>1802</v>
      </c>
      <c r="F78" t="s">
        <v>1389</v>
      </c>
      <c r="G78" t="s">
        <v>1666</v>
      </c>
      <c r="J78" t="s">
        <v>93</v>
      </c>
      <c r="L78" t="str">
        <f t="shared" si="17"/>
        <v>LLC_BI__Covenant_Compliance2__c</v>
      </c>
      <c r="M78" t="str">
        <f t="shared" si="18"/>
        <v>Action</v>
      </c>
      <c r="P78" t="str">
        <f t="shared" si="19"/>
        <v>LLC_BI__Covenant_Compliance2__c</v>
      </c>
      <c r="Q78" t="str">
        <f t="shared" si="20"/>
        <v>Action</v>
      </c>
      <c r="R78" t="s">
        <v>153</v>
      </c>
      <c r="S78">
        <v>255</v>
      </c>
      <c r="T78" t="str">
        <f t="shared" ref="T78:U78" si="60">IF($O78="","",O78)</f>
        <v/>
      </c>
      <c r="U78" t="str">
        <f t="shared" si="60"/>
        <v/>
      </c>
      <c r="V78" t="str">
        <f>IF(Q78= "", "", IF(F78="Picklist", "Y", "N"))</f>
        <v>Y</v>
      </c>
      <c r="W78" t="str">
        <f t="shared" si="32"/>
        <v>LLC_BI__Covenant_Compliance2__c</v>
      </c>
      <c r="X78" t="str">
        <f t="shared" si="21"/>
        <v>Action</v>
      </c>
      <c r="Y78" t="str">
        <f t="shared" si="22"/>
        <v>String</v>
      </c>
      <c r="Z78">
        <f t="shared" si="23"/>
        <v>255</v>
      </c>
      <c r="AA78" t="str">
        <f t="shared" si="24"/>
        <v/>
      </c>
      <c r="AB78" t="str">
        <f t="shared" si="25"/>
        <v/>
      </c>
      <c r="AG78" t="str">
        <f t="shared" si="26"/>
        <v>LLC_BI__Covenant_Compliance2__c</v>
      </c>
      <c r="AH78" t="str">
        <f t="shared" si="27"/>
        <v>Action</v>
      </c>
      <c r="AI78" t="str">
        <f t="shared" si="28"/>
        <v>String</v>
      </c>
      <c r="AJ78">
        <f t="shared" si="29"/>
        <v>255</v>
      </c>
      <c r="AK78" t="str">
        <f t="shared" si="30"/>
        <v/>
      </c>
      <c r="AL78" t="str">
        <f t="shared" si="31"/>
        <v/>
      </c>
    </row>
    <row r="79" spans="1:38" x14ac:dyDescent="0.35">
      <c r="A79" t="s">
        <v>1799</v>
      </c>
      <c r="B79" t="s">
        <v>1800</v>
      </c>
      <c r="C79" t="s">
        <v>1803</v>
      </c>
      <c r="D79" t="s">
        <v>1804</v>
      </c>
      <c r="E79" t="s">
        <v>1805</v>
      </c>
      <c r="F79" t="s">
        <v>28</v>
      </c>
      <c r="G79" t="s">
        <v>1677</v>
      </c>
      <c r="J79" t="s">
        <v>93</v>
      </c>
      <c r="L79" t="str">
        <f t="shared" si="17"/>
        <v>LLC_BI__Covenant_Compliance2__c</v>
      </c>
      <c r="M79" t="str">
        <f t="shared" si="18"/>
        <v>Approval Date</v>
      </c>
      <c r="N79" t="s">
        <v>251</v>
      </c>
      <c r="P79" t="str">
        <f t="shared" si="19"/>
        <v>LLC_BI__Covenant_Compliance2__c</v>
      </c>
      <c r="Q79" t="str">
        <f t="shared" si="20"/>
        <v>Approval Date</v>
      </c>
      <c r="R79" t="s">
        <v>28</v>
      </c>
      <c r="W79" t="str">
        <f t="shared" si="32"/>
        <v>LLC_BI__Covenant_Compliance2__c</v>
      </c>
      <c r="X79" t="str">
        <f t="shared" si="21"/>
        <v>Approval Date</v>
      </c>
      <c r="Y79" t="str">
        <f t="shared" si="22"/>
        <v>Date</v>
      </c>
      <c r="Z79" t="str">
        <f t="shared" si="23"/>
        <v/>
      </c>
      <c r="AA79">
        <f t="shared" si="24"/>
        <v>0</v>
      </c>
      <c r="AB79">
        <f t="shared" si="25"/>
        <v>0</v>
      </c>
      <c r="AG79" t="str">
        <f t="shared" si="26"/>
        <v>LLC_BI__Covenant_Compliance2__c</v>
      </c>
      <c r="AH79" t="str">
        <f t="shared" si="27"/>
        <v>Approval Date</v>
      </c>
      <c r="AI79" t="str">
        <f t="shared" si="28"/>
        <v>Date</v>
      </c>
      <c r="AJ79" t="str">
        <f t="shared" si="29"/>
        <v/>
      </c>
      <c r="AK79">
        <f t="shared" si="30"/>
        <v>0</v>
      </c>
      <c r="AL79">
        <f t="shared" si="31"/>
        <v>0</v>
      </c>
    </row>
    <row r="80" spans="1:38" x14ac:dyDescent="0.35">
      <c r="A80" t="s">
        <v>1799</v>
      </c>
      <c r="B80" t="s">
        <v>1800</v>
      </c>
      <c r="C80" t="s">
        <v>1806</v>
      </c>
      <c r="D80" t="s">
        <v>1807</v>
      </c>
      <c r="E80" t="s">
        <v>1808</v>
      </c>
      <c r="F80" t="s">
        <v>1380</v>
      </c>
      <c r="G80" t="s">
        <v>1657</v>
      </c>
      <c r="I80" t="s">
        <v>1660</v>
      </c>
      <c r="J80" t="s">
        <v>93</v>
      </c>
      <c r="L80" t="str">
        <f t="shared" si="17"/>
        <v>LLC_BI__Covenant_Compliance2__c</v>
      </c>
      <c r="M80" t="str">
        <f t="shared" si="18"/>
        <v>Approved By</v>
      </c>
      <c r="N80" t="s">
        <v>153</v>
      </c>
      <c r="O80" t="s">
        <v>94</v>
      </c>
      <c r="P80" t="str">
        <f t="shared" si="19"/>
        <v>LLC_BI__Covenant_Compliance2__c</v>
      </c>
      <c r="Q80" t="str">
        <f t="shared" si="20"/>
        <v>Approved By</v>
      </c>
      <c r="R80" t="s">
        <v>153</v>
      </c>
      <c r="S80">
        <v>18</v>
      </c>
      <c r="W80" t="str">
        <f t="shared" si="32"/>
        <v>LLC_BI__Covenant_Compliance2__c</v>
      </c>
      <c r="X80" t="str">
        <f t="shared" si="21"/>
        <v>Approved By</v>
      </c>
      <c r="Y80" t="str">
        <f t="shared" si="22"/>
        <v>String</v>
      </c>
      <c r="Z80">
        <f t="shared" si="23"/>
        <v>18</v>
      </c>
      <c r="AA80">
        <f t="shared" si="24"/>
        <v>0</v>
      </c>
      <c r="AB80">
        <f t="shared" si="25"/>
        <v>0</v>
      </c>
      <c r="AG80" t="str">
        <f t="shared" si="26"/>
        <v>LLC_BI__Covenant_Compliance2__c</v>
      </c>
      <c r="AH80" t="str">
        <f t="shared" si="27"/>
        <v>Approved By</v>
      </c>
      <c r="AI80" t="str">
        <f t="shared" si="28"/>
        <v>String</v>
      </c>
      <c r="AJ80">
        <f t="shared" si="29"/>
        <v>18</v>
      </c>
      <c r="AK80">
        <f t="shared" si="30"/>
        <v>0</v>
      </c>
      <c r="AL80">
        <f t="shared" si="31"/>
        <v>0</v>
      </c>
    </row>
    <row r="81" spans="1:38" x14ac:dyDescent="0.35">
      <c r="A81" t="s">
        <v>1799</v>
      </c>
      <c r="B81" t="s">
        <v>1800</v>
      </c>
      <c r="C81" t="s">
        <v>1809</v>
      </c>
      <c r="D81" t="s">
        <v>1810</v>
      </c>
      <c r="F81" t="s">
        <v>1380</v>
      </c>
      <c r="G81" t="s">
        <v>1657</v>
      </c>
      <c r="I81" t="s">
        <v>1660</v>
      </c>
      <c r="J81" t="s">
        <v>93</v>
      </c>
      <c r="L81" t="str">
        <f t="shared" si="17"/>
        <v>LLC_BI__Covenant_Compliance2__c</v>
      </c>
      <c r="M81" t="str">
        <f t="shared" si="18"/>
        <v>Approver</v>
      </c>
      <c r="N81" t="s">
        <v>153</v>
      </c>
      <c r="O81" t="s">
        <v>94</v>
      </c>
      <c r="P81" t="str">
        <f t="shared" ref="P81:P125" si="61">L81</f>
        <v>LLC_BI__Covenant_Compliance2__c</v>
      </c>
      <c r="Q81" t="str">
        <f t="shared" ref="Q81:Q125" si="62">M81</f>
        <v>Approver</v>
      </c>
      <c r="R81" t="s">
        <v>153</v>
      </c>
      <c r="S81">
        <v>18</v>
      </c>
      <c r="W81" t="str">
        <f t="shared" ref="W81:W125" si="63">P81</f>
        <v>LLC_BI__Covenant_Compliance2__c</v>
      </c>
      <c r="X81" t="str">
        <f t="shared" ref="X81:X125" si="64">Q81</f>
        <v>Approver</v>
      </c>
      <c r="Y81" t="str">
        <f t="shared" ref="Y81:Y125" si="65">R81</f>
        <v>String</v>
      </c>
      <c r="Z81">
        <f t="shared" ref="Z81:Z125" si="66">IF(S81="","",S81)</f>
        <v>18</v>
      </c>
      <c r="AA81">
        <f t="shared" ref="AA81:AA125" si="67">T81</f>
        <v>0</v>
      </c>
      <c r="AB81">
        <f t="shared" ref="AB81:AB125" si="68">U81</f>
        <v>0</v>
      </c>
      <c r="AG81" t="str">
        <f t="shared" ref="AG81:AG125" si="69">W81</f>
        <v>LLC_BI__Covenant_Compliance2__c</v>
      </c>
      <c r="AH81" t="str">
        <f t="shared" ref="AH81:AH125" si="70">X81</f>
        <v>Approver</v>
      </c>
      <c r="AI81" t="str">
        <f t="shared" ref="AI81:AI125" si="71">Y81</f>
        <v>String</v>
      </c>
      <c r="AJ81">
        <f t="shared" ref="AJ81:AJ125" si="72">Z81</f>
        <v>18</v>
      </c>
      <c r="AK81">
        <f t="shared" ref="AK81:AK125" si="73">AA81</f>
        <v>0</v>
      </c>
      <c r="AL81">
        <f t="shared" ref="AL81:AL125" si="74">AB81</f>
        <v>0</v>
      </c>
    </row>
    <row r="82" spans="1:38" x14ac:dyDescent="0.35">
      <c r="A82" t="s">
        <v>1799</v>
      </c>
      <c r="B82" t="s">
        <v>1800</v>
      </c>
      <c r="C82" t="s">
        <v>1811</v>
      </c>
      <c r="D82" t="s">
        <v>1812</v>
      </c>
      <c r="E82" t="s">
        <v>1813</v>
      </c>
      <c r="F82" t="s">
        <v>1814</v>
      </c>
      <c r="G82" t="s">
        <v>1657</v>
      </c>
      <c r="I82" t="s">
        <v>1660</v>
      </c>
      <c r="J82" t="s">
        <v>93</v>
      </c>
      <c r="L82" t="str">
        <f t="shared" ref="L82:L125" si="75">IF(B82="","",B82)</f>
        <v>LLC_BI__Covenant_Compliance2__c</v>
      </c>
      <c r="M82" t="str">
        <f t="shared" ref="M82:M125" si="76">IF(D82="","",C82)</f>
        <v>Associated Spread Statement Period</v>
      </c>
      <c r="N82" t="s">
        <v>153</v>
      </c>
      <c r="O82" t="s">
        <v>94</v>
      </c>
      <c r="P82" t="str">
        <f t="shared" si="61"/>
        <v>LLC_BI__Covenant_Compliance2__c</v>
      </c>
      <c r="Q82" t="str">
        <f t="shared" si="62"/>
        <v>Associated Spread Statement Period</v>
      </c>
      <c r="R82" t="s">
        <v>153</v>
      </c>
      <c r="S82">
        <v>18</v>
      </c>
      <c r="W82" t="str">
        <f t="shared" si="63"/>
        <v>LLC_BI__Covenant_Compliance2__c</v>
      </c>
      <c r="X82" t="str">
        <f t="shared" si="64"/>
        <v>Associated Spread Statement Period</v>
      </c>
      <c r="Y82" t="str">
        <f t="shared" si="65"/>
        <v>String</v>
      </c>
      <c r="Z82">
        <f t="shared" si="66"/>
        <v>18</v>
      </c>
      <c r="AA82">
        <f t="shared" si="67"/>
        <v>0</v>
      </c>
      <c r="AB82">
        <f t="shared" si="68"/>
        <v>0</v>
      </c>
      <c r="AG82" t="str">
        <f t="shared" si="69"/>
        <v>LLC_BI__Covenant_Compliance2__c</v>
      </c>
      <c r="AH82" t="str">
        <f t="shared" si="70"/>
        <v>Associated Spread Statement Period</v>
      </c>
      <c r="AI82" t="str">
        <f t="shared" si="71"/>
        <v>String</v>
      </c>
      <c r="AJ82">
        <f t="shared" si="72"/>
        <v>18</v>
      </c>
      <c r="AK82">
        <f t="shared" si="73"/>
        <v>0</v>
      </c>
      <c r="AL82">
        <f t="shared" si="74"/>
        <v>0</v>
      </c>
    </row>
    <row r="83" spans="1:38" x14ac:dyDescent="0.35">
      <c r="A83" t="s">
        <v>1799</v>
      </c>
      <c r="B83" t="s">
        <v>1800</v>
      </c>
      <c r="C83" t="s">
        <v>1815</v>
      </c>
      <c r="D83" t="s">
        <v>1816</v>
      </c>
      <c r="E83" t="s">
        <v>1817</v>
      </c>
      <c r="F83" t="s">
        <v>1389</v>
      </c>
      <c r="G83" t="s">
        <v>1666</v>
      </c>
      <c r="J83" t="s">
        <v>93</v>
      </c>
      <c r="L83" t="str">
        <f t="shared" si="75"/>
        <v>LLC_BI__Covenant_Compliance2__c</v>
      </c>
      <c r="M83" t="str">
        <f t="shared" si="76"/>
        <v>Associated Statement Period Status</v>
      </c>
      <c r="P83" t="str">
        <f t="shared" si="61"/>
        <v>LLC_BI__Covenant_Compliance2__c</v>
      </c>
      <c r="Q83" t="str">
        <f t="shared" si="62"/>
        <v>Associated Statement Period Status</v>
      </c>
      <c r="R83" t="s">
        <v>153</v>
      </c>
      <c r="S83">
        <v>255</v>
      </c>
      <c r="T83" t="str">
        <f t="shared" ref="T83:U84" si="77">IF($O83="","",O83)</f>
        <v/>
      </c>
      <c r="U83" t="str">
        <f t="shared" si="77"/>
        <v/>
      </c>
      <c r="V83" t="str">
        <f t="shared" ref="V83:V84" si="78">IF(Q83= "", "", IF(F83="Picklist", "Y", "N"))</f>
        <v>Y</v>
      </c>
      <c r="W83" t="str">
        <f t="shared" si="63"/>
        <v>LLC_BI__Covenant_Compliance2__c</v>
      </c>
      <c r="X83" t="str">
        <f t="shared" si="64"/>
        <v>Associated Statement Period Status</v>
      </c>
      <c r="Y83" t="str">
        <f t="shared" si="65"/>
        <v>String</v>
      </c>
      <c r="Z83">
        <f t="shared" si="66"/>
        <v>255</v>
      </c>
      <c r="AA83" t="str">
        <f t="shared" si="67"/>
        <v/>
      </c>
      <c r="AB83" t="str">
        <f t="shared" si="68"/>
        <v/>
      </c>
      <c r="AG83" t="str">
        <f t="shared" si="69"/>
        <v>LLC_BI__Covenant_Compliance2__c</v>
      </c>
      <c r="AH83" t="str">
        <f t="shared" si="70"/>
        <v>Associated Statement Period Status</v>
      </c>
      <c r="AI83" t="str">
        <f t="shared" si="71"/>
        <v>String</v>
      </c>
      <c r="AJ83">
        <f t="shared" si="72"/>
        <v>255</v>
      </c>
      <c r="AK83" t="str">
        <f t="shared" si="73"/>
        <v/>
      </c>
      <c r="AL83" t="str">
        <f t="shared" si="74"/>
        <v/>
      </c>
    </row>
    <row r="84" spans="1:38" x14ac:dyDescent="0.35">
      <c r="A84" t="s">
        <v>1799</v>
      </c>
      <c r="B84" t="s">
        <v>1800</v>
      </c>
      <c r="C84" t="s">
        <v>1818</v>
      </c>
      <c r="D84" t="s">
        <v>1819</v>
      </c>
      <c r="E84" t="s">
        <v>1820</v>
      </c>
      <c r="F84" t="s">
        <v>1389</v>
      </c>
      <c r="G84" t="s">
        <v>1666</v>
      </c>
      <c r="J84" t="s">
        <v>93</v>
      </c>
      <c r="L84" t="str">
        <f t="shared" si="75"/>
        <v>LLC_BI__Covenant_Compliance2__c</v>
      </c>
      <c r="M84" t="str">
        <f t="shared" si="76"/>
        <v>Automated Testing Status</v>
      </c>
      <c r="P84" t="str">
        <f t="shared" si="61"/>
        <v>LLC_BI__Covenant_Compliance2__c</v>
      </c>
      <c r="Q84" t="str">
        <f t="shared" si="62"/>
        <v>Automated Testing Status</v>
      </c>
      <c r="R84" t="s">
        <v>153</v>
      </c>
      <c r="S84">
        <v>255</v>
      </c>
      <c r="T84" t="str">
        <f t="shared" si="77"/>
        <v/>
      </c>
      <c r="U84" t="str">
        <f t="shared" si="77"/>
        <v/>
      </c>
      <c r="V84" t="str">
        <f t="shared" si="78"/>
        <v>Y</v>
      </c>
      <c r="W84" t="str">
        <f t="shared" si="63"/>
        <v>LLC_BI__Covenant_Compliance2__c</v>
      </c>
      <c r="X84" t="str">
        <f t="shared" si="64"/>
        <v>Automated Testing Status</v>
      </c>
      <c r="Y84" t="str">
        <f t="shared" si="65"/>
        <v>String</v>
      </c>
      <c r="Z84">
        <f t="shared" si="66"/>
        <v>255</v>
      </c>
      <c r="AA84" t="str">
        <f t="shared" si="67"/>
        <v/>
      </c>
      <c r="AB84" t="str">
        <f t="shared" si="68"/>
        <v/>
      </c>
      <c r="AG84" t="str">
        <f t="shared" si="69"/>
        <v>LLC_BI__Covenant_Compliance2__c</v>
      </c>
      <c r="AH84" t="str">
        <f t="shared" si="70"/>
        <v>Automated Testing Status</v>
      </c>
      <c r="AI84" t="str">
        <f t="shared" si="71"/>
        <v>String</v>
      </c>
      <c r="AJ84">
        <f t="shared" si="72"/>
        <v>255</v>
      </c>
      <c r="AK84" t="str">
        <f t="shared" si="73"/>
        <v/>
      </c>
      <c r="AL84" t="str">
        <f t="shared" si="74"/>
        <v/>
      </c>
    </row>
    <row r="85" spans="1:38" x14ac:dyDescent="0.35">
      <c r="A85" t="s">
        <v>1799</v>
      </c>
      <c r="B85" t="s">
        <v>1800</v>
      </c>
      <c r="C85" t="s">
        <v>1821</v>
      </c>
      <c r="D85" t="s">
        <v>1822</v>
      </c>
      <c r="E85" t="s">
        <v>1823</v>
      </c>
      <c r="F85" t="s">
        <v>1824</v>
      </c>
      <c r="G85">
        <v>1300</v>
      </c>
      <c r="H85" t="s">
        <v>94</v>
      </c>
      <c r="J85" t="s">
        <v>93</v>
      </c>
      <c r="K85" t="s">
        <v>1825</v>
      </c>
      <c r="L85" t="str">
        <f t="shared" si="75"/>
        <v>LLC_BI__Covenant_Compliance2__c</v>
      </c>
      <c r="M85" t="str">
        <f t="shared" si="76"/>
        <v>Bundle</v>
      </c>
      <c r="N85" t="s">
        <v>153</v>
      </c>
      <c r="O85" t="s">
        <v>94</v>
      </c>
      <c r="P85" t="str">
        <f t="shared" si="61"/>
        <v>LLC_BI__Covenant_Compliance2__c</v>
      </c>
      <c r="Q85" t="str">
        <f t="shared" si="62"/>
        <v>Bundle</v>
      </c>
      <c r="R85" t="s">
        <v>153</v>
      </c>
      <c r="S85">
        <v>1300</v>
      </c>
      <c r="T85" t="str">
        <f>J85</f>
        <v>N</v>
      </c>
      <c r="W85" t="str">
        <f t="shared" si="63"/>
        <v>LLC_BI__Covenant_Compliance2__c</v>
      </c>
      <c r="X85" t="str">
        <f t="shared" si="64"/>
        <v>Bundle</v>
      </c>
      <c r="Y85" t="str">
        <f t="shared" si="65"/>
        <v>String</v>
      </c>
      <c r="Z85">
        <f t="shared" si="66"/>
        <v>1300</v>
      </c>
      <c r="AA85" t="str">
        <f t="shared" si="67"/>
        <v>N</v>
      </c>
      <c r="AB85">
        <f t="shared" si="68"/>
        <v>0</v>
      </c>
      <c r="AG85" t="str">
        <f t="shared" si="69"/>
        <v>LLC_BI__Covenant_Compliance2__c</v>
      </c>
      <c r="AH85" t="str">
        <f t="shared" si="70"/>
        <v>Bundle</v>
      </c>
      <c r="AI85" t="str">
        <f t="shared" si="71"/>
        <v>String</v>
      </c>
      <c r="AJ85">
        <f t="shared" si="72"/>
        <v>1300</v>
      </c>
      <c r="AK85" t="str">
        <f t="shared" si="73"/>
        <v>N</v>
      </c>
      <c r="AL85">
        <f t="shared" si="74"/>
        <v>0</v>
      </c>
    </row>
    <row r="86" spans="1:38" x14ac:dyDescent="0.35">
      <c r="A86" t="s">
        <v>1799</v>
      </c>
      <c r="B86" t="s">
        <v>1800</v>
      </c>
      <c r="C86" t="s">
        <v>150</v>
      </c>
      <c r="D86" t="s">
        <v>458</v>
      </c>
      <c r="E86" t="s">
        <v>1826</v>
      </c>
      <c r="F86" t="s">
        <v>1827</v>
      </c>
      <c r="G86">
        <v>32768</v>
      </c>
      <c r="J86" t="s">
        <v>93</v>
      </c>
      <c r="L86" t="str">
        <f t="shared" si="75"/>
        <v>LLC_BI__Covenant_Compliance2__c</v>
      </c>
      <c r="M86" t="str">
        <f t="shared" si="76"/>
        <v>Comments</v>
      </c>
      <c r="N86" t="s">
        <v>153</v>
      </c>
      <c r="O86" t="s">
        <v>94</v>
      </c>
      <c r="P86" t="str">
        <f t="shared" si="61"/>
        <v>LLC_BI__Covenant_Compliance2__c</v>
      </c>
      <c r="Q86" t="str">
        <f t="shared" si="62"/>
        <v>Comments</v>
      </c>
      <c r="R86" t="s">
        <v>153</v>
      </c>
      <c r="S86">
        <v>255</v>
      </c>
      <c r="T86" t="str">
        <f>IF($H86="","",O86)</f>
        <v/>
      </c>
      <c r="U86" t="str">
        <f t="shared" ref="U86" si="79">IF($I86="","",I86)</f>
        <v/>
      </c>
      <c r="V86" t="str">
        <f>IF(Q86= "", "", IF(F86="Picklist", "Y", "N"))</f>
        <v>N</v>
      </c>
      <c r="W86" t="str">
        <f t="shared" si="63"/>
        <v>LLC_BI__Covenant_Compliance2__c</v>
      </c>
      <c r="X86" t="str">
        <f t="shared" si="64"/>
        <v>Comments</v>
      </c>
      <c r="Y86" t="str">
        <f t="shared" si="65"/>
        <v>String</v>
      </c>
      <c r="Z86">
        <f t="shared" si="66"/>
        <v>255</v>
      </c>
      <c r="AA86" t="str">
        <f t="shared" si="67"/>
        <v/>
      </c>
      <c r="AB86" t="str">
        <f t="shared" si="68"/>
        <v/>
      </c>
      <c r="AG86" t="str">
        <f t="shared" si="69"/>
        <v>LLC_BI__Covenant_Compliance2__c</v>
      </c>
      <c r="AH86" t="str">
        <f t="shared" si="70"/>
        <v>Comments</v>
      </c>
      <c r="AI86" t="str">
        <f t="shared" si="71"/>
        <v>String</v>
      </c>
      <c r="AJ86">
        <f t="shared" si="72"/>
        <v>255</v>
      </c>
      <c r="AK86" t="str">
        <f t="shared" si="73"/>
        <v/>
      </c>
      <c r="AL86" t="str">
        <f t="shared" si="74"/>
        <v/>
      </c>
    </row>
    <row r="87" spans="1:38" x14ac:dyDescent="0.35">
      <c r="A87" t="s">
        <v>1799</v>
      </c>
      <c r="B87" t="s">
        <v>1800</v>
      </c>
      <c r="C87" t="s">
        <v>1828</v>
      </c>
      <c r="D87" t="s">
        <v>1829</v>
      </c>
      <c r="E87" t="s">
        <v>1830</v>
      </c>
      <c r="F87" t="s">
        <v>1831</v>
      </c>
      <c r="G87">
        <v>18</v>
      </c>
      <c r="H87" t="s">
        <v>93</v>
      </c>
      <c r="J87" t="s">
        <v>93</v>
      </c>
      <c r="L87" t="str">
        <f t="shared" si="75"/>
        <v>LLC_BI__Covenant_Compliance2__c</v>
      </c>
      <c r="M87" t="str">
        <f t="shared" si="76"/>
        <v>Covenant</v>
      </c>
      <c r="P87" t="str">
        <f t="shared" si="61"/>
        <v>LLC_BI__Covenant_Compliance2__c</v>
      </c>
      <c r="Q87" t="str">
        <f t="shared" si="62"/>
        <v>Covenant</v>
      </c>
      <c r="W87" t="str">
        <f t="shared" si="63"/>
        <v>LLC_BI__Covenant_Compliance2__c</v>
      </c>
      <c r="X87" t="str">
        <f t="shared" si="64"/>
        <v>Covenant</v>
      </c>
      <c r="Y87">
        <f t="shared" si="65"/>
        <v>0</v>
      </c>
      <c r="Z87" t="str">
        <f t="shared" si="66"/>
        <v/>
      </c>
      <c r="AA87">
        <f t="shared" si="67"/>
        <v>0</v>
      </c>
      <c r="AB87">
        <f t="shared" si="68"/>
        <v>0</v>
      </c>
      <c r="AG87" t="str">
        <f t="shared" si="69"/>
        <v>LLC_BI__Covenant_Compliance2__c</v>
      </c>
      <c r="AH87" t="str">
        <f t="shared" si="70"/>
        <v>Covenant</v>
      </c>
      <c r="AI87">
        <f t="shared" si="71"/>
        <v>0</v>
      </c>
      <c r="AJ87" t="str">
        <f t="shared" si="72"/>
        <v/>
      </c>
      <c r="AK87">
        <f t="shared" si="73"/>
        <v>0</v>
      </c>
      <c r="AL87">
        <f t="shared" si="74"/>
        <v>0</v>
      </c>
    </row>
    <row r="88" spans="1:38" x14ac:dyDescent="0.35">
      <c r="A88" t="s">
        <v>1799</v>
      </c>
      <c r="B88" t="s">
        <v>1800</v>
      </c>
      <c r="C88" t="s">
        <v>1832</v>
      </c>
      <c r="D88" t="s">
        <v>1833</v>
      </c>
      <c r="E88" t="s">
        <v>1834</v>
      </c>
      <c r="F88" t="s">
        <v>1387</v>
      </c>
      <c r="G88">
        <v>255</v>
      </c>
      <c r="J88" t="s">
        <v>93</v>
      </c>
      <c r="L88" t="str">
        <f t="shared" si="75"/>
        <v>LLC_BI__Covenant_Compliance2__c</v>
      </c>
      <c r="M88" t="str">
        <f t="shared" si="76"/>
        <v>Covenant Compliance Indicator Value</v>
      </c>
      <c r="N88" t="s">
        <v>153</v>
      </c>
      <c r="O88" t="s">
        <v>94</v>
      </c>
      <c r="P88" t="str">
        <f t="shared" si="61"/>
        <v>LLC_BI__Covenant_Compliance2__c</v>
      </c>
      <c r="Q88" t="str">
        <f t="shared" si="62"/>
        <v>Covenant Compliance Indicator Value</v>
      </c>
      <c r="R88" t="s">
        <v>153</v>
      </c>
      <c r="S88">
        <v>255</v>
      </c>
      <c r="T88" t="str">
        <f>IF($H88="","",O88)</f>
        <v/>
      </c>
      <c r="U88" t="str">
        <f t="shared" ref="U88" si="80">IF($I88="","",I88)</f>
        <v/>
      </c>
      <c r="V88" t="str">
        <f>IF(Q88= "", "", IF(F88="Picklist", "Y", "N"))</f>
        <v>N</v>
      </c>
      <c r="W88" t="str">
        <f t="shared" si="63"/>
        <v>LLC_BI__Covenant_Compliance2__c</v>
      </c>
      <c r="X88" t="str">
        <f t="shared" si="64"/>
        <v>Covenant Compliance Indicator Value</v>
      </c>
      <c r="Y88" t="str">
        <f t="shared" si="65"/>
        <v>String</v>
      </c>
      <c r="Z88">
        <f t="shared" si="66"/>
        <v>255</v>
      </c>
      <c r="AA88" t="str">
        <f t="shared" si="67"/>
        <v/>
      </c>
      <c r="AB88" t="str">
        <f t="shared" si="68"/>
        <v/>
      </c>
      <c r="AG88" t="str">
        <f t="shared" si="69"/>
        <v>LLC_BI__Covenant_Compliance2__c</v>
      </c>
      <c r="AH88" t="str">
        <f t="shared" si="70"/>
        <v>Covenant Compliance Indicator Value</v>
      </c>
      <c r="AI88" t="str">
        <f t="shared" si="71"/>
        <v>String</v>
      </c>
      <c r="AJ88">
        <f t="shared" si="72"/>
        <v>255</v>
      </c>
      <c r="AK88" t="str">
        <f t="shared" si="73"/>
        <v/>
      </c>
      <c r="AL88" t="str">
        <f t="shared" si="74"/>
        <v/>
      </c>
    </row>
    <row r="89" spans="1:38" x14ac:dyDescent="0.35">
      <c r="A89" t="s">
        <v>1799</v>
      </c>
      <c r="B89" t="s">
        <v>1800</v>
      </c>
      <c r="C89" t="s">
        <v>1835</v>
      </c>
      <c r="D89" t="s">
        <v>1836</v>
      </c>
      <c r="E89" t="s">
        <v>1837</v>
      </c>
      <c r="F89" t="s">
        <v>1708</v>
      </c>
      <c r="G89" t="s">
        <v>1838</v>
      </c>
      <c r="J89" t="s">
        <v>93</v>
      </c>
      <c r="L89" t="str">
        <f t="shared" si="75"/>
        <v>LLC_BI__Covenant_Compliance2__c</v>
      </c>
      <c r="M89" t="str">
        <f t="shared" si="76"/>
        <v>Denominator</v>
      </c>
      <c r="N89" t="s">
        <v>1710</v>
      </c>
      <c r="P89" t="str">
        <f t="shared" si="61"/>
        <v>LLC_BI__Covenant_Compliance2__c</v>
      </c>
      <c r="Q89" t="str">
        <f t="shared" si="62"/>
        <v>Denominator</v>
      </c>
      <c r="R89" t="s">
        <v>1711</v>
      </c>
      <c r="S89" t="str">
        <f>G89</f>
        <v>12, 2</v>
      </c>
      <c r="T89">
        <f>H89</f>
        <v>0</v>
      </c>
      <c r="U89">
        <f>I89</f>
        <v>0</v>
      </c>
      <c r="W89" t="str">
        <f t="shared" si="63"/>
        <v>LLC_BI__Covenant_Compliance2__c</v>
      </c>
      <c r="X89" t="str">
        <f t="shared" si="64"/>
        <v>Denominator</v>
      </c>
      <c r="Y89" t="str">
        <f t="shared" si="65"/>
        <v>Decimal</v>
      </c>
      <c r="Z89" t="str">
        <f t="shared" si="66"/>
        <v>12, 2</v>
      </c>
      <c r="AA89">
        <f t="shared" si="67"/>
        <v>0</v>
      </c>
      <c r="AB89">
        <f t="shared" si="68"/>
        <v>0</v>
      </c>
      <c r="AG89" t="str">
        <f t="shared" si="69"/>
        <v>LLC_BI__Covenant_Compliance2__c</v>
      </c>
      <c r="AH89" t="str">
        <f t="shared" si="70"/>
        <v>Denominator</v>
      </c>
      <c r="AI89" t="str">
        <f t="shared" si="71"/>
        <v>Decimal</v>
      </c>
      <c r="AJ89" t="str">
        <f t="shared" si="72"/>
        <v>12, 2</v>
      </c>
      <c r="AK89">
        <f t="shared" si="73"/>
        <v>0</v>
      </c>
      <c r="AL89">
        <f t="shared" si="74"/>
        <v>0</v>
      </c>
    </row>
    <row r="90" spans="1:38" x14ac:dyDescent="0.35">
      <c r="A90" t="s">
        <v>1799</v>
      </c>
      <c r="B90" t="s">
        <v>1800</v>
      </c>
      <c r="C90" t="s">
        <v>1702</v>
      </c>
      <c r="D90" t="s">
        <v>1703</v>
      </c>
      <c r="E90" t="s">
        <v>1839</v>
      </c>
      <c r="F90" t="s">
        <v>28</v>
      </c>
      <c r="G90" t="s">
        <v>1677</v>
      </c>
      <c r="J90" t="s">
        <v>93</v>
      </c>
      <c r="L90" t="str">
        <f t="shared" si="75"/>
        <v>LLC_BI__Covenant_Compliance2__c</v>
      </c>
      <c r="M90" t="str">
        <f t="shared" si="76"/>
        <v>Effective Date</v>
      </c>
      <c r="N90" t="s">
        <v>251</v>
      </c>
      <c r="P90" t="str">
        <f t="shared" si="61"/>
        <v>LLC_BI__Covenant_Compliance2__c</v>
      </c>
      <c r="Q90" t="str">
        <f t="shared" si="62"/>
        <v>Effective Date</v>
      </c>
      <c r="R90" t="s">
        <v>28</v>
      </c>
      <c r="W90" t="str">
        <f t="shared" si="63"/>
        <v>LLC_BI__Covenant_Compliance2__c</v>
      </c>
      <c r="X90" t="str">
        <f t="shared" si="64"/>
        <v>Effective Date</v>
      </c>
      <c r="Y90" t="str">
        <f t="shared" si="65"/>
        <v>Date</v>
      </c>
      <c r="Z90" t="str">
        <f t="shared" si="66"/>
        <v/>
      </c>
      <c r="AA90">
        <f t="shared" si="67"/>
        <v>0</v>
      </c>
      <c r="AB90">
        <f t="shared" si="68"/>
        <v>0</v>
      </c>
      <c r="AG90" t="str">
        <f t="shared" si="69"/>
        <v>LLC_BI__Covenant_Compliance2__c</v>
      </c>
      <c r="AH90" t="str">
        <f t="shared" si="70"/>
        <v>Effective Date</v>
      </c>
      <c r="AI90" t="str">
        <f t="shared" si="71"/>
        <v>Date</v>
      </c>
      <c r="AJ90" t="str">
        <f t="shared" si="72"/>
        <v/>
      </c>
      <c r="AK90">
        <f t="shared" si="73"/>
        <v>0</v>
      </c>
      <c r="AL90">
        <f t="shared" si="74"/>
        <v>0</v>
      </c>
    </row>
    <row r="91" spans="1:38" x14ac:dyDescent="0.35">
      <c r="A91" t="s">
        <v>1799</v>
      </c>
      <c r="B91" t="s">
        <v>1800</v>
      </c>
      <c r="C91" t="s">
        <v>1840</v>
      </c>
      <c r="D91" t="s">
        <v>1841</v>
      </c>
      <c r="E91" t="s">
        <v>1842</v>
      </c>
      <c r="F91" t="s">
        <v>1380</v>
      </c>
      <c r="G91" t="s">
        <v>1657</v>
      </c>
      <c r="I91" t="s">
        <v>1660</v>
      </c>
      <c r="J91" t="s">
        <v>93</v>
      </c>
      <c r="L91" t="str">
        <f t="shared" si="75"/>
        <v>LLC_BI__Covenant_Compliance2__c</v>
      </c>
      <c r="M91" t="str">
        <f t="shared" si="76"/>
        <v>Evaluated By</v>
      </c>
      <c r="N91" t="s">
        <v>153</v>
      </c>
      <c r="O91" t="s">
        <v>94</v>
      </c>
      <c r="P91" t="str">
        <f t="shared" si="61"/>
        <v>LLC_BI__Covenant_Compliance2__c</v>
      </c>
      <c r="Q91" t="str">
        <f t="shared" si="62"/>
        <v>Evaluated By</v>
      </c>
      <c r="R91" t="s">
        <v>153</v>
      </c>
      <c r="S91">
        <v>18</v>
      </c>
      <c r="W91" t="str">
        <f t="shared" si="63"/>
        <v>LLC_BI__Covenant_Compliance2__c</v>
      </c>
      <c r="X91" t="str">
        <f t="shared" si="64"/>
        <v>Evaluated By</v>
      </c>
      <c r="Y91" t="str">
        <f t="shared" si="65"/>
        <v>String</v>
      </c>
      <c r="Z91">
        <f t="shared" si="66"/>
        <v>18</v>
      </c>
      <c r="AA91">
        <f t="shared" si="67"/>
        <v>0</v>
      </c>
      <c r="AB91">
        <f t="shared" si="68"/>
        <v>0</v>
      </c>
      <c r="AG91" t="str">
        <f t="shared" si="69"/>
        <v>LLC_BI__Covenant_Compliance2__c</v>
      </c>
      <c r="AH91" t="str">
        <f t="shared" si="70"/>
        <v>Evaluated By</v>
      </c>
      <c r="AI91" t="str">
        <f t="shared" si="71"/>
        <v>String</v>
      </c>
      <c r="AJ91">
        <f t="shared" si="72"/>
        <v>18</v>
      </c>
      <c r="AK91">
        <f t="shared" si="73"/>
        <v>0</v>
      </c>
      <c r="AL91">
        <f t="shared" si="74"/>
        <v>0</v>
      </c>
    </row>
    <row r="92" spans="1:38" x14ac:dyDescent="0.35">
      <c r="A92" t="s">
        <v>1799</v>
      </c>
      <c r="B92" t="s">
        <v>1800</v>
      </c>
      <c r="C92" t="s">
        <v>1843</v>
      </c>
      <c r="D92" t="s">
        <v>1844</v>
      </c>
      <c r="E92" t="s">
        <v>1845</v>
      </c>
      <c r="F92" t="s">
        <v>28</v>
      </c>
      <c r="G92" t="s">
        <v>1677</v>
      </c>
      <c r="J92" t="s">
        <v>93</v>
      </c>
      <c r="L92" t="str">
        <f t="shared" si="75"/>
        <v>LLC_BI__Covenant_Compliance2__c</v>
      </c>
      <c r="M92" t="str">
        <f t="shared" si="76"/>
        <v>Evaluation Date</v>
      </c>
      <c r="N92" t="s">
        <v>251</v>
      </c>
      <c r="P92" t="str">
        <f t="shared" si="61"/>
        <v>LLC_BI__Covenant_Compliance2__c</v>
      </c>
      <c r="Q92" t="str">
        <f t="shared" si="62"/>
        <v>Evaluation Date</v>
      </c>
      <c r="R92" t="s">
        <v>28</v>
      </c>
      <c r="W92" t="str">
        <f t="shared" si="63"/>
        <v>LLC_BI__Covenant_Compliance2__c</v>
      </c>
      <c r="X92" t="str">
        <f t="shared" si="64"/>
        <v>Evaluation Date</v>
      </c>
      <c r="Y92" t="str">
        <f t="shared" si="65"/>
        <v>Date</v>
      </c>
      <c r="Z92" t="str">
        <f t="shared" si="66"/>
        <v/>
      </c>
      <c r="AA92">
        <f t="shared" si="67"/>
        <v>0</v>
      </c>
      <c r="AB92">
        <f t="shared" si="68"/>
        <v>0</v>
      </c>
      <c r="AG92" t="str">
        <f t="shared" si="69"/>
        <v>LLC_BI__Covenant_Compliance2__c</v>
      </c>
      <c r="AH92" t="str">
        <f t="shared" si="70"/>
        <v>Evaluation Date</v>
      </c>
      <c r="AI92" t="str">
        <f t="shared" si="71"/>
        <v>Date</v>
      </c>
      <c r="AJ92" t="str">
        <f t="shared" si="72"/>
        <v/>
      </c>
      <c r="AK92">
        <f t="shared" si="73"/>
        <v>0</v>
      </c>
      <c r="AL92">
        <f t="shared" si="74"/>
        <v>0</v>
      </c>
    </row>
    <row r="93" spans="1:38" x14ac:dyDescent="0.35">
      <c r="A93" t="s">
        <v>1799</v>
      </c>
      <c r="B93" t="s">
        <v>1800</v>
      </c>
      <c r="C93" t="s">
        <v>1846</v>
      </c>
      <c r="D93" t="s">
        <v>1847</v>
      </c>
      <c r="E93" t="s">
        <v>1848</v>
      </c>
      <c r="F93" t="s">
        <v>28</v>
      </c>
      <c r="G93" t="s">
        <v>1677</v>
      </c>
      <c r="J93" t="s">
        <v>93</v>
      </c>
      <c r="L93" t="str">
        <f t="shared" si="75"/>
        <v>LLC_BI__Covenant_Compliance2__c</v>
      </c>
      <c r="M93" t="str">
        <f t="shared" si="76"/>
        <v>Exception Date</v>
      </c>
      <c r="N93" t="s">
        <v>251</v>
      </c>
      <c r="P93" t="str">
        <f t="shared" si="61"/>
        <v>LLC_BI__Covenant_Compliance2__c</v>
      </c>
      <c r="Q93" t="str">
        <f t="shared" si="62"/>
        <v>Exception Date</v>
      </c>
      <c r="R93" t="s">
        <v>28</v>
      </c>
      <c r="W93" t="str">
        <f t="shared" si="63"/>
        <v>LLC_BI__Covenant_Compliance2__c</v>
      </c>
      <c r="X93" t="str">
        <f t="shared" si="64"/>
        <v>Exception Date</v>
      </c>
      <c r="Y93" t="str">
        <f t="shared" si="65"/>
        <v>Date</v>
      </c>
      <c r="Z93" t="str">
        <f t="shared" si="66"/>
        <v/>
      </c>
      <c r="AA93">
        <f t="shared" si="67"/>
        <v>0</v>
      </c>
      <c r="AB93">
        <f t="shared" si="68"/>
        <v>0</v>
      </c>
      <c r="AG93" t="str">
        <f t="shared" si="69"/>
        <v>LLC_BI__Covenant_Compliance2__c</v>
      </c>
      <c r="AH93" t="str">
        <f t="shared" si="70"/>
        <v>Exception Date</v>
      </c>
      <c r="AI93" t="str">
        <f t="shared" si="71"/>
        <v>Date</v>
      </c>
      <c r="AJ93" t="str">
        <f t="shared" si="72"/>
        <v/>
      </c>
      <c r="AK93">
        <f t="shared" si="73"/>
        <v>0</v>
      </c>
      <c r="AL93">
        <f t="shared" si="74"/>
        <v>0</v>
      </c>
    </row>
    <row r="94" spans="1:38" x14ac:dyDescent="0.35">
      <c r="A94" t="s">
        <v>1799</v>
      </c>
      <c r="B94" t="s">
        <v>1800</v>
      </c>
      <c r="C94" t="s">
        <v>1712</v>
      </c>
      <c r="D94" t="s">
        <v>1849</v>
      </c>
      <c r="E94" t="s">
        <v>1802</v>
      </c>
      <c r="F94" t="s">
        <v>1389</v>
      </c>
      <c r="G94" t="s">
        <v>1666</v>
      </c>
      <c r="J94" t="s">
        <v>93</v>
      </c>
      <c r="L94" t="str">
        <f t="shared" si="75"/>
        <v>LLC_BI__Covenant_Compliance2__c</v>
      </c>
      <c r="M94" t="str">
        <f t="shared" si="76"/>
        <v>Frequency</v>
      </c>
      <c r="P94" t="str">
        <f t="shared" si="61"/>
        <v>LLC_BI__Covenant_Compliance2__c</v>
      </c>
      <c r="Q94" t="str">
        <f t="shared" si="62"/>
        <v>Frequency</v>
      </c>
      <c r="R94" t="s">
        <v>153</v>
      </c>
      <c r="S94">
        <v>255</v>
      </c>
      <c r="T94" t="str">
        <f t="shared" ref="T94:U94" si="81">IF($O94="","",O94)</f>
        <v/>
      </c>
      <c r="U94" t="str">
        <f t="shared" si="81"/>
        <v/>
      </c>
      <c r="V94" t="str">
        <f>IF(Q94= "", "", IF(F94="Picklist", "Y", "N"))</f>
        <v>Y</v>
      </c>
      <c r="W94" t="str">
        <f t="shared" si="63"/>
        <v>LLC_BI__Covenant_Compliance2__c</v>
      </c>
      <c r="X94" t="str">
        <f t="shared" si="64"/>
        <v>Frequency</v>
      </c>
      <c r="Y94" t="str">
        <f t="shared" si="65"/>
        <v>String</v>
      </c>
      <c r="Z94">
        <f t="shared" si="66"/>
        <v>255</v>
      </c>
      <c r="AA94" t="str">
        <f t="shared" si="67"/>
        <v/>
      </c>
      <c r="AB94" t="str">
        <f t="shared" si="68"/>
        <v/>
      </c>
      <c r="AG94" t="str">
        <f t="shared" si="69"/>
        <v>LLC_BI__Covenant_Compliance2__c</v>
      </c>
      <c r="AH94" t="str">
        <f t="shared" si="70"/>
        <v>Frequency</v>
      </c>
      <c r="AI94" t="str">
        <f t="shared" si="71"/>
        <v>String</v>
      </c>
      <c r="AJ94">
        <f t="shared" si="72"/>
        <v>255</v>
      </c>
      <c r="AK94" t="str">
        <f t="shared" si="73"/>
        <v/>
      </c>
      <c r="AL94" t="str">
        <f t="shared" si="74"/>
        <v/>
      </c>
    </row>
    <row r="95" spans="1:38" x14ac:dyDescent="0.35">
      <c r="A95" t="s">
        <v>1799</v>
      </c>
      <c r="B95" t="s">
        <v>1800</v>
      </c>
      <c r="C95" t="s">
        <v>1850</v>
      </c>
      <c r="D95" t="s">
        <v>1851</v>
      </c>
      <c r="E95" t="s">
        <v>1852</v>
      </c>
      <c r="F95" t="s">
        <v>1708</v>
      </c>
      <c r="G95" t="s">
        <v>1709</v>
      </c>
      <c r="H95" t="s">
        <v>94</v>
      </c>
      <c r="J95" t="s">
        <v>93</v>
      </c>
      <c r="L95" t="str">
        <f t="shared" si="75"/>
        <v>LLC_BI__Covenant_Compliance2__c</v>
      </c>
      <c r="M95" t="str">
        <f t="shared" si="76"/>
        <v>Historic Financial Indicator Value</v>
      </c>
      <c r="N95" t="s">
        <v>1710</v>
      </c>
      <c r="P95" t="str">
        <f t="shared" si="61"/>
        <v>LLC_BI__Covenant_Compliance2__c</v>
      </c>
      <c r="Q95" t="str">
        <f t="shared" si="62"/>
        <v>Historic Financial Indicator Value</v>
      </c>
      <c r="R95" t="s">
        <v>1711</v>
      </c>
      <c r="S95" t="str">
        <f t="shared" ref="S95:S96" si="82">G95</f>
        <v>15, 3</v>
      </c>
      <c r="T95" t="str">
        <f t="shared" ref="T95:T96" si="83">H95</f>
        <v>Y</v>
      </c>
      <c r="U95">
        <f t="shared" ref="U95:U96" si="84">I95</f>
        <v>0</v>
      </c>
      <c r="W95" t="str">
        <f t="shared" si="63"/>
        <v>LLC_BI__Covenant_Compliance2__c</v>
      </c>
      <c r="X95" t="str">
        <f t="shared" si="64"/>
        <v>Historic Financial Indicator Value</v>
      </c>
      <c r="Y95" t="str">
        <f t="shared" si="65"/>
        <v>Decimal</v>
      </c>
      <c r="Z95" t="str">
        <f t="shared" si="66"/>
        <v>15, 3</v>
      </c>
      <c r="AA95" t="str">
        <f t="shared" si="67"/>
        <v>Y</v>
      </c>
      <c r="AB95">
        <f t="shared" si="68"/>
        <v>0</v>
      </c>
      <c r="AG95" t="str">
        <f t="shared" si="69"/>
        <v>LLC_BI__Covenant_Compliance2__c</v>
      </c>
      <c r="AH95" t="str">
        <f t="shared" si="70"/>
        <v>Historic Financial Indicator Value</v>
      </c>
      <c r="AI95" t="str">
        <f t="shared" si="71"/>
        <v>Decimal</v>
      </c>
      <c r="AJ95" t="str">
        <f t="shared" si="72"/>
        <v>15, 3</v>
      </c>
      <c r="AK95" t="str">
        <f t="shared" si="73"/>
        <v>Y</v>
      </c>
      <c r="AL95">
        <f t="shared" si="74"/>
        <v>0</v>
      </c>
    </row>
    <row r="96" spans="1:38" x14ac:dyDescent="0.35">
      <c r="A96" t="s">
        <v>1799</v>
      </c>
      <c r="B96" t="s">
        <v>1800</v>
      </c>
      <c r="C96" t="s">
        <v>1853</v>
      </c>
      <c r="D96" t="s">
        <v>1854</v>
      </c>
      <c r="E96" t="s">
        <v>1855</v>
      </c>
      <c r="F96" t="s">
        <v>1708</v>
      </c>
      <c r="G96" t="s">
        <v>1856</v>
      </c>
      <c r="J96" t="s">
        <v>93</v>
      </c>
      <c r="L96" t="str">
        <f t="shared" si="75"/>
        <v>LLC_BI__Covenant_Compliance2__c</v>
      </c>
      <c r="M96" t="str">
        <f t="shared" si="76"/>
        <v>Numerator</v>
      </c>
      <c r="N96" t="s">
        <v>1710</v>
      </c>
      <c r="P96" t="str">
        <f t="shared" si="61"/>
        <v>LLC_BI__Covenant_Compliance2__c</v>
      </c>
      <c r="Q96" t="str">
        <f t="shared" si="62"/>
        <v>Numerator</v>
      </c>
      <c r="R96" t="s">
        <v>1711</v>
      </c>
      <c r="S96" t="str">
        <f t="shared" si="82"/>
        <v>15, 2</v>
      </c>
      <c r="T96">
        <f t="shared" si="83"/>
        <v>0</v>
      </c>
      <c r="U96">
        <f t="shared" si="84"/>
        <v>0</v>
      </c>
      <c r="W96" t="str">
        <f t="shared" si="63"/>
        <v>LLC_BI__Covenant_Compliance2__c</v>
      </c>
      <c r="X96" t="str">
        <f t="shared" si="64"/>
        <v>Numerator</v>
      </c>
      <c r="Y96" t="str">
        <f t="shared" si="65"/>
        <v>Decimal</v>
      </c>
      <c r="Z96" t="str">
        <f t="shared" si="66"/>
        <v>15, 2</v>
      </c>
      <c r="AA96">
        <f t="shared" si="67"/>
        <v>0</v>
      </c>
      <c r="AB96">
        <f t="shared" si="68"/>
        <v>0</v>
      </c>
      <c r="AG96" t="str">
        <f t="shared" si="69"/>
        <v>LLC_BI__Covenant_Compliance2__c</v>
      </c>
      <c r="AH96" t="str">
        <f t="shared" si="70"/>
        <v>Numerator</v>
      </c>
      <c r="AI96" t="str">
        <f t="shared" si="71"/>
        <v>Decimal</v>
      </c>
      <c r="AJ96" t="str">
        <f t="shared" si="72"/>
        <v>15, 2</v>
      </c>
      <c r="AK96">
        <f t="shared" si="73"/>
        <v>0</v>
      </c>
      <c r="AL96">
        <f t="shared" si="74"/>
        <v>0</v>
      </c>
    </row>
    <row r="97" spans="1:38" x14ac:dyDescent="0.35">
      <c r="A97" t="s">
        <v>1799</v>
      </c>
      <c r="B97" t="s">
        <v>1800</v>
      </c>
      <c r="C97" t="s">
        <v>1857</v>
      </c>
      <c r="D97" t="s">
        <v>1858</v>
      </c>
      <c r="E97" t="s">
        <v>1802</v>
      </c>
      <c r="F97" t="s">
        <v>1389</v>
      </c>
      <c r="G97" t="s">
        <v>1666</v>
      </c>
      <c r="J97" t="s">
        <v>93</v>
      </c>
      <c r="L97" t="str">
        <f t="shared" si="75"/>
        <v>LLC_BI__Covenant_Compliance2__c</v>
      </c>
      <c r="M97" t="str">
        <f t="shared" si="76"/>
        <v>Outcome</v>
      </c>
      <c r="P97" t="str">
        <f t="shared" si="61"/>
        <v>LLC_BI__Covenant_Compliance2__c</v>
      </c>
      <c r="Q97" t="str">
        <f t="shared" si="62"/>
        <v>Outcome</v>
      </c>
      <c r="R97" t="s">
        <v>153</v>
      </c>
      <c r="S97">
        <v>255</v>
      </c>
      <c r="T97" t="str">
        <f t="shared" ref="T97:U97" si="85">IF($O97="","",O97)</f>
        <v/>
      </c>
      <c r="U97" t="str">
        <f t="shared" si="85"/>
        <v/>
      </c>
      <c r="V97" t="str">
        <f>IF(Q97= "", "", IF(F97="Picklist", "Y", "N"))</f>
        <v>Y</v>
      </c>
      <c r="W97" t="str">
        <f t="shared" si="63"/>
        <v>LLC_BI__Covenant_Compliance2__c</v>
      </c>
      <c r="X97" t="str">
        <f t="shared" si="64"/>
        <v>Outcome</v>
      </c>
      <c r="Y97" t="str">
        <f t="shared" si="65"/>
        <v>String</v>
      </c>
      <c r="Z97">
        <f t="shared" si="66"/>
        <v>255</v>
      </c>
      <c r="AA97" t="str">
        <f t="shared" si="67"/>
        <v/>
      </c>
      <c r="AB97" t="str">
        <f t="shared" si="68"/>
        <v/>
      </c>
      <c r="AG97" t="str">
        <f t="shared" si="69"/>
        <v>LLC_BI__Covenant_Compliance2__c</v>
      </c>
      <c r="AH97" t="str">
        <f t="shared" si="70"/>
        <v>Outcome</v>
      </c>
      <c r="AI97" t="str">
        <f t="shared" si="71"/>
        <v>String</v>
      </c>
      <c r="AJ97">
        <f t="shared" si="72"/>
        <v>255</v>
      </c>
      <c r="AK97" t="str">
        <f t="shared" si="73"/>
        <v/>
      </c>
      <c r="AL97" t="str">
        <f t="shared" si="74"/>
        <v/>
      </c>
    </row>
    <row r="98" spans="1:38" x14ac:dyDescent="0.35">
      <c r="A98" t="s">
        <v>1799</v>
      </c>
      <c r="B98" t="s">
        <v>1800</v>
      </c>
      <c r="C98" t="s">
        <v>1752</v>
      </c>
      <c r="D98" t="s">
        <v>1753</v>
      </c>
      <c r="E98" t="s">
        <v>1802</v>
      </c>
      <c r="F98" t="s">
        <v>28</v>
      </c>
      <c r="G98" t="s">
        <v>1677</v>
      </c>
      <c r="J98" t="s">
        <v>93</v>
      </c>
      <c r="L98" t="str">
        <f t="shared" si="75"/>
        <v>LLC_BI__Covenant_Compliance2__c</v>
      </c>
      <c r="M98" t="str">
        <f t="shared" si="76"/>
        <v>Period End</v>
      </c>
      <c r="N98" t="s">
        <v>251</v>
      </c>
      <c r="P98" t="str">
        <f t="shared" si="61"/>
        <v>LLC_BI__Covenant_Compliance2__c</v>
      </c>
      <c r="Q98" t="str">
        <f t="shared" si="62"/>
        <v>Period End</v>
      </c>
      <c r="R98" t="s">
        <v>28</v>
      </c>
      <c r="W98" t="str">
        <f t="shared" si="63"/>
        <v>LLC_BI__Covenant_Compliance2__c</v>
      </c>
      <c r="X98" t="str">
        <f t="shared" si="64"/>
        <v>Period End</v>
      </c>
      <c r="Y98" t="str">
        <f t="shared" si="65"/>
        <v>Date</v>
      </c>
      <c r="Z98" t="str">
        <f t="shared" si="66"/>
        <v/>
      </c>
      <c r="AA98">
        <f t="shared" si="67"/>
        <v>0</v>
      </c>
      <c r="AB98">
        <f t="shared" si="68"/>
        <v>0</v>
      </c>
      <c r="AG98" t="str">
        <f t="shared" si="69"/>
        <v>LLC_BI__Covenant_Compliance2__c</v>
      </c>
      <c r="AH98" t="str">
        <f t="shared" si="70"/>
        <v>Period End</v>
      </c>
      <c r="AI98" t="str">
        <f t="shared" si="71"/>
        <v>Date</v>
      </c>
      <c r="AJ98" t="str">
        <f t="shared" si="72"/>
        <v/>
      </c>
      <c r="AK98">
        <f t="shared" si="73"/>
        <v>0</v>
      </c>
      <c r="AL98">
        <f t="shared" si="74"/>
        <v>0</v>
      </c>
    </row>
    <row r="99" spans="1:38" x14ac:dyDescent="0.35">
      <c r="A99" t="s">
        <v>1799</v>
      </c>
      <c r="B99" t="s">
        <v>1800</v>
      </c>
      <c r="C99" t="s">
        <v>1859</v>
      </c>
      <c r="D99" t="s">
        <v>1860</v>
      </c>
      <c r="E99" t="s">
        <v>1861</v>
      </c>
      <c r="F99" t="s">
        <v>1824</v>
      </c>
      <c r="G99">
        <v>1300</v>
      </c>
      <c r="H99" t="s">
        <v>94</v>
      </c>
      <c r="J99" t="s">
        <v>93</v>
      </c>
      <c r="K99" t="s">
        <v>1862</v>
      </c>
      <c r="L99" t="str">
        <f t="shared" si="75"/>
        <v>LLC_BI__Covenant_Compliance2__c</v>
      </c>
      <c r="M99" t="str">
        <f t="shared" si="76"/>
        <v>Period Key</v>
      </c>
      <c r="N99" t="s">
        <v>153</v>
      </c>
      <c r="O99" t="s">
        <v>94</v>
      </c>
      <c r="P99" t="str">
        <f t="shared" si="61"/>
        <v>LLC_BI__Covenant_Compliance2__c</v>
      </c>
      <c r="Q99" t="str">
        <f t="shared" si="62"/>
        <v>Period Key</v>
      </c>
      <c r="R99" t="s">
        <v>153</v>
      </c>
      <c r="S99">
        <v>1300</v>
      </c>
      <c r="T99" t="str">
        <f>J99</f>
        <v>N</v>
      </c>
      <c r="W99" t="str">
        <f t="shared" si="63"/>
        <v>LLC_BI__Covenant_Compliance2__c</v>
      </c>
      <c r="X99" t="str">
        <f t="shared" si="64"/>
        <v>Period Key</v>
      </c>
      <c r="Y99" t="str">
        <f t="shared" si="65"/>
        <v>String</v>
      </c>
      <c r="Z99">
        <f t="shared" si="66"/>
        <v>1300</v>
      </c>
      <c r="AA99" t="str">
        <f t="shared" si="67"/>
        <v>N</v>
      </c>
      <c r="AB99">
        <f t="shared" si="68"/>
        <v>0</v>
      </c>
      <c r="AG99" t="str">
        <f t="shared" si="69"/>
        <v>LLC_BI__Covenant_Compliance2__c</v>
      </c>
      <c r="AH99" t="str">
        <f t="shared" si="70"/>
        <v>Period Key</v>
      </c>
      <c r="AI99" t="str">
        <f t="shared" si="71"/>
        <v>String</v>
      </c>
      <c r="AJ99">
        <f t="shared" si="72"/>
        <v>1300</v>
      </c>
      <c r="AK99" t="str">
        <f t="shared" si="73"/>
        <v>N</v>
      </c>
      <c r="AL99">
        <f t="shared" si="74"/>
        <v>0</v>
      </c>
    </row>
    <row r="100" spans="1:38" x14ac:dyDescent="0.35">
      <c r="A100" t="s">
        <v>1799</v>
      </c>
      <c r="B100" t="s">
        <v>1800</v>
      </c>
      <c r="C100" t="s">
        <v>1863</v>
      </c>
      <c r="D100" t="s">
        <v>1864</v>
      </c>
      <c r="E100" t="s">
        <v>1802</v>
      </c>
      <c r="F100" t="s">
        <v>1708</v>
      </c>
      <c r="G100" t="s">
        <v>1856</v>
      </c>
      <c r="J100" t="s">
        <v>93</v>
      </c>
      <c r="L100" t="str">
        <f t="shared" si="75"/>
        <v>LLC_BI__Covenant_Compliance2__c</v>
      </c>
      <c r="M100" t="str">
        <f t="shared" si="76"/>
        <v>Result</v>
      </c>
      <c r="N100" t="s">
        <v>1710</v>
      </c>
      <c r="P100" t="str">
        <f t="shared" si="61"/>
        <v>LLC_BI__Covenant_Compliance2__c</v>
      </c>
      <c r="Q100" t="str">
        <f t="shared" si="62"/>
        <v>Result</v>
      </c>
      <c r="R100" t="s">
        <v>1711</v>
      </c>
      <c r="S100" t="str">
        <f>G100</f>
        <v>15, 2</v>
      </c>
      <c r="T100">
        <f>H100</f>
        <v>0</v>
      </c>
      <c r="U100">
        <f>I100</f>
        <v>0</v>
      </c>
      <c r="W100" t="str">
        <f t="shared" si="63"/>
        <v>LLC_BI__Covenant_Compliance2__c</v>
      </c>
      <c r="X100" t="str">
        <f t="shared" si="64"/>
        <v>Result</v>
      </c>
      <c r="Y100" t="str">
        <f t="shared" si="65"/>
        <v>Decimal</v>
      </c>
      <c r="Z100" t="str">
        <f t="shared" si="66"/>
        <v>15, 2</v>
      </c>
      <c r="AA100">
        <f t="shared" si="67"/>
        <v>0</v>
      </c>
      <c r="AB100">
        <f t="shared" si="68"/>
        <v>0</v>
      </c>
      <c r="AG100" t="str">
        <f t="shared" si="69"/>
        <v>LLC_BI__Covenant_Compliance2__c</v>
      </c>
      <c r="AH100" t="str">
        <f t="shared" si="70"/>
        <v>Result</v>
      </c>
      <c r="AI100" t="str">
        <f t="shared" si="71"/>
        <v>Decimal</v>
      </c>
      <c r="AJ100" t="str">
        <f t="shared" si="72"/>
        <v>15, 2</v>
      </c>
      <c r="AK100">
        <f t="shared" si="73"/>
        <v>0</v>
      </c>
      <c r="AL100">
        <f t="shared" si="74"/>
        <v>0</v>
      </c>
    </row>
    <row r="101" spans="1:38" x14ac:dyDescent="0.35">
      <c r="A101" t="s">
        <v>1799</v>
      </c>
      <c r="B101" t="s">
        <v>1800</v>
      </c>
      <c r="C101" t="s">
        <v>579</v>
      </c>
      <c r="D101" t="s">
        <v>578</v>
      </c>
      <c r="E101" t="s">
        <v>1865</v>
      </c>
      <c r="F101" t="s">
        <v>1389</v>
      </c>
      <c r="G101" t="s">
        <v>1666</v>
      </c>
      <c r="J101" t="s">
        <v>93</v>
      </c>
      <c r="L101" t="str">
        <f t="shared" si="75"/>
        <v>LLC_BI__Covenant_Compliance2__c</v>
      </c>
      <c r="M101" t="str">
        <f t="shared" si="76"/>
        <v>Status</v>
      </c>
      <c r="P101" t="str">
        <f t="shared" si="61"/>
        <v>LLC_BI__Covenant_Compliance2__c</v>
      </c>
      <c r="Q101" t="str">
        <f t="shared" si="62"/>
        <v>Status</v>
      </c>
      <c r="R101" t="s">
        <v>153</v>
      </c>
      <c r="S101">
        <v>255</v>
      </c>
      <c r="T101" t="str">
        <f t="shared" ref="T101:U101" si="86">IF($O101="","",O101)</f>
        <v/>
      </c>
      <c r="U101" t="str">
        <f t="shared" si="86"/>
        <v/>
      </c>
      <c r="V101" t="str">
        <f>IF(Q101= "", "", IF(F101="Picklist", "Y", "N"))</f>
        <v>Y</v>
      </c>
      <c r="W101" t="str">
        <f t="shared" si="63"/>
        <v>LLC_BI__Covenant_Compliance2__c</v>
      </c>
      <c r="X101" t="str">
        <f t="shared" si="64"/>
        <v>Status</v>
      </c>
      <c r="Y101" t="str">
        <f t="shared" si="65"/>
        <v>String</v>
      </c>
      <c r="Z101">
        <f t="shared" si="66"/>
        <v>255</v>
      </c>
      <c r="AA101" t="str">
        <f t="shared" si="67"/>
        <v/>
      </c>
      <c r="AB101" t="str">
        <f t="shared" si="68"/>
        <v/>
      </c>
      <c r="AG101" t="str">
        <f t="shared" si="69"/>
        <v>LLC_BI__Covenant_Compliance2__c</v>
      </c>
      <c r="AH101" t="str">
        <f t="shared" si="70"/>
        <v>Status</v>
      </c>
      <c r="AI101" t="str">
        <f t="shared" si="71"/>
        <v>String</v>
      </c>
      <c r="AJ101">
        <f t="shared" si="72"/>
        <v>255</v>
      </c>
      <c r="AK101" t="str">
        <f t="shared" si="73"/>
        <v/>
      </c>
      <c r="AL101" t="str">
        <f t="shared" si="74"/>
        <v/>
      </c>
    </row>
    <row r="102" spans="1:38" x14ac:dyDescent="0.35">
      <c r="A102" t="s">
        <v>1799</v>
      </c>
      <c r="B102" t="s">
        <v>1800</v>
      </c>
      <c r="C102" t="s">
        <v>1776</v>
      </c>
      <c r="D102" t="s">
        <v>1777</v>
      </c>
      <c r="E102" t="s">
        <v>1802</v>
      </c>
      <c r="F102" t="s">
        <v>1708</v>
      </c>
      <c r="G102" t="s">
        <v>1856</v>
      </c>
      <c r="J102" t="s">
        <v>93</v>
      </c>
      <c r="L102" t="str">
        <f t="shared" si="75"/>
        <v>LLC_BI__Covenant_Compliance2__c</v>
      </c>
      <c r="M102" t="str">
        <f t="shared" si="76"/>
        <v>Value</v>
      </c>
      <c r="N102" t="s">
        <v>1710</v>
      </c>
      <c r="P102" t="str">
        <f t="shared" si="61"/>
        <v>LLC_BI__Covenant_Compliance2__c</v>
      </c>
      <c r="Q102" t="str">
        <f t="shared" si="62"/>
        <v>Value</v>
      </c>
      <c r="R102" t="s">
        <v>1711</v>
      </c>
      <c r="S102" t="str">
        <f>G102</f>
        <v>15, 2</v>
      </c>
      <c r="T102">
        <f>H102</f>
        <v>0</v>
      </c>
      <c r="U102">
        <f>I102</f>
        <v>0</v>
      </c>
      <c r="W102" t="str">
        <f t="shared" si="63"/>
        <v>LLC_BI__Covenant_Compliance2__c</v>
      </c>
      <c r="X102" t="str">
        <f t="shared" si="64"/>
        <v>Value</v>
      </c>
      <c r="Y102" t="str">
        <f t="shared" si="65"/>
        <v>Decimal</v>
      </c>
      <c r="Z102" t="str">
        <f t="shared" si="66"/>
        <v>15, 2</v>
      </c>
      <c r="AA102">
        <f t="shared" si="67"/>
        <v>0</v>
      </c>
      <c r="AB102">
        <f t="shared" si="68"/>
        <v>0</v>
      </c>
      <c r="AG102" t="str">
        <f t="shared" si="69"/>
        <v>LLC_BI__Covenant_Compliance2__c</v>
      </c>
      <c r="AH102" t="str">
        <f t="shared" si="70"/>
        <v>Value</v>
      </c>
      <c r="AI102" t="str">
        <f t="shared" si="71"/>
        <v>Decimal</v>
      </c>
      <c r="AJ102" t="str">
        <f t="shared" si="72"/>
        <v>15, 2</v>
      </c>
      <c r="AK102">
        <f t="shared" si="73"/>
        <v>0</v>
      </c>
      <c r="AL102">
        <f t="shared" si="74"/>
        <v>0</v>
      </c>
    </row>
    <row r="103" spans="1:38" x14ac:dyDescent="0.35">
      <c r="A103" t="s">
        <v>1799</v>
      </c>
      <c r="B103" t="s">
        <v>1800</v>
      </c>
      <c r="C103" t="s">
        <v>1554</v>
      </c>
      <c r="D103" t="s">
        <v>1555</v>
      </c>
      <c r="F103" t="s">
        <v>1387</v>
      </c>
      <c r="G103">
        <v>255</v>
      </c>
      <c r="I103" t="s">
        <v>1660</v>
      </c>
      <c r="J103" t="s">
        <v>93</v>
      </c>
      <c r="L103" t="str">
        <f t="shared" si="75"/>
        <v>LLC_BI__Covenant_Compliance2__c</v>
      </c>
      <c r="M103" t="str">
        <f t="shared" si="76"/>
        <v>Migration Id</v>
      </c>
      <c r="N103" t="s">
        <v>153</v>
      </c>
      <c r="O103" t="s">
        <v>94</v>
      </c>
      <c r="P103" t="str">
        <f t="shared" si="61"/>
        <v>LLC_BI__Covenant_Compliance2__c</v>
      </c>
      <c r="Q103" t="str">
        <f t="shared" si="62"/>
        <v>Migration Id</v>
      </c>
      <c r="R103" t="s">
        <v>153</v>
      </c>
      <c r="S103">
        <v>255</v>
      </c>
      <c r="T103" t="str">
        <f>IF($H103="","",O103)</f>
        <v/>
      </c>
      <c r="U103" t="str">
        <f t="shared" ref="U103" si="87">IF($I103="","",I103)</f>
        <v>F</v>
      </c>
      <c r="V103" t="str">
        <f>IF(Q103= "", "", IF(F103="Picklist", "Y", "N"))</f>
        <v>N</v>
      </c>
      <c r="W103" t="str">
        <f t="shared" si="63"/>
        <v>LLC_BI__Covenant_Compliance2__c</v>
      </c>
      <c r="X103" t="str">
        <f t="shared" si="64"/>
        <v>Migration Id</v>
      </c>
      <c r="Y103" t="str">
        <f t="shared" si="65"/>
        <v>String</v>
      </c>
      <c r="Z103">
        <f t="shared" si="66"/>
        <v>255</v>
      </c>
      <c r="AA103" t="str">
        <f t="shared" si="67"/>
        <v/>
      </c>
      <c r="AB103" t="str">
        <f t="shared" si="68"/>
        <v>F</v>
      </c>
      <c r="AG103" t="str">
        <f t="shared" si="69"/>
        <v>LLC_BI__Covenant_Compliance2__c</v>
      </c>
      <c r="AH103" t="str">
        <f t="shared" si="70"/>
        <v>Migration Id</v>
      </c>
      <c r="AI103" t="str">
        <f t="shared" si="71"/>
        <v>String</v>
      </c>
      <c r="AJ103">
        <f t="shared" si="72"/>
        <v>255</v>
      </c>
      <c r="AK103" t="str">
        <f t="shared" si="73"/>
        <v/>
      </c>
      <c r="AL103" t="str">
        <f t="shared" si="74"/>
        <v>F</v>
      </c>
    </row>
    <row r="104" spans="1:38" x14ac:dyDescent="0.35">
      <c r="A104" t="s">
        <v>1866</v>
      </c>
      <c r="B104" t="s">
        <v>1867</v>
      </c>
      <c r="C104" t="s">
        <v>236</v>
      </c>
      <c r="D104" t="s">
        <v>236</v>
      </c>
      <c r="E104" t="s">
        <v>236</v>
      </c>
      <c r="F104" t="s">
        <v>236</v>
      </c>
      <c r="G104" t="s">
        <v>1657</v>
      </c>
      <c r="H104" t="s">
        <v>93</v>
      </c>
      <c r="I104" t="s">
        <v>1658</v>
      </c>
      <c r="J104" t="s">
        <v>94</v>
      </c>
      <c r="L104" t="str">
        <f t="shared" si="75"/>
        <v>LLC_BI__Account_Covenant__c</v>
      </c>
      <c r="M104" t="str">
        <f t="shared" si="76"/>
        <v>Id</v>
      </c>
      <c r="N104" t="s">
        <v>153</v>
      </c>
      <c r="P104" t="str">
        <f t="shared" si="61"/>
        <v>LLC_BI__Account_Covenant__c</v>
      </c>
      <c r="Q104" t="str">
        <f t="shared" si="62"/>
        <v>Id</v>
      </c>
      <c r="R104" t="s">
        <v>153</v>
      </c>
      <c r="S104">
        <v>18</v>
      </c>
      <c r="T104" t="s">
        <v>93</v>
      </c>
      <c r="U104" t="s">
        <v>1658</v>
      </c>
      <c r="V104" t="s">
        <v>93</v>
      </c>
      <c r="W104" t="str">
        <f t="shared" si="63"/>
        <v>LLC_BI__Account_Covenant__c</v>
      </c>
      <c r="X104" t="str">
        <f t="shared" si="64"/>
        <v>Id</v>
      </c>
      <c r="Y104" t="str">
        <f t="shared" si="65"/>
        <v>String</v>
      </c>
      <c r="Z104">
        <f t="shared" si="66"/>
        <v>18</v>
      </c>
      <c r="AA104" t="str">
        <f t="shared" si="67"/>
        <v>N</v>
      </c>
      <c r="AB104" t="str">
        <f t="shared" si="68"/>
        <v>P</v>
      </c>
      <c r="AG104" t="str">
        <f t="shared" si="69"/>
        <v>LLC_BI__Account_Covenant__c</v>
      </c>
      <c r="AH104" t="str">
        <f t="shared" si="70"/>
        <v>Id</v>
      </c>
      <c r="AI104" t="str">
        <f t="shared" si="71"/>
        <v>String</v>
      </c>
      <c r="AJ104">
        <f t="shared" si="72"/>
        <v>18</v>
      </c>
      <c r="AK104" t="str">
        <f t="shared" si="73"/>
        <v>N</v>
      </c>
      <c r="AL104" t="str">
        <f t="shared" si="74"/>
        <v>P</v>
      </c>
    </row>
    <row r="105" spans="1:38" x14ac:dyDescent="0.35">
      <c r="A105" t="s">
        <v>1866</v>
      </c>
      <c r="B105" t="s">
        <v>1867</v>
      </c>
      <c r="C105" t="s">
        <v>371</v>
      </c>
      <c r="D105" t="s">
        <v>370</v>
      </c>
      <c r="E105" t="s">
        <v>1376</v>
      </c>
      <c r="F105" t="s">
        <v>1377</v>
      </c>
      <c r="G105" t="s">
        <v>1677</v>
      </c>
      <c r="J105" t="s">
        <v>94</v>
      </c>
      <c r="L105" t="str">
        <f t="shared" si="75"/>
        <v>LLC_BI__Account_Covenant__c</v>
      </c>
      <c r="M105" t="str">
        <f t="shared" si="76"/>
        <v>Created Date</v>
      </c>
      <c r="N105" t="s">
        <v>153</v>
      </c>
      <c r="O105" t="s">
        <v>94</v>
      </c>
      <c r="P105" t="str">
        <f t="shared" si="61"/>
        <v>LLC_BI__Account_Covenant__c</v>
      </c>
      <c r="Q105" t="str">
        <f t="shared" si="62"/>
        <v>Created Date</v>
      </c>
      <c r="R105" t="s">
        <v>1659</v>
      </c>
      <c r="W105" t="str">
        <f t="shared" si="63"/>
        <v>LLC_BI__Account_Covenant__c</v>
      </c>
      <c r="X105" t="str">
        <f t="shared" si="64"/>
        <v>Created Date</v>
      </c>
      <c r="Y105" t="str">
        <f t="shared" si="65"/>
        <v>DATETIME</v>
      </c>
      <c r="Z105" t="str">
        <f t="shared" si="66"/>
        <v/>
      </c>
      <c r="AA105">
        <f t="shared" si="67"/>
        <v>0</v>
      </c>
      <c r="AB105">
        <f t="shared" si="68"/>
        <v>0</v>
      </c>
      <c r="AG105" t="str">
        <f t="shared" si="69"/>
        <v>LLC_BI__Account_Covenant__c</v>
      </c>
      <c r="AH105" t="str">
        <f t="shared" si="70"/>
        <v>Created Date</v>
      </c>
      <c r="AI105" t="str">
        <f t="shared" si="71"/>
        <v>DATETIME</v>
      </c>
      <c r="AJ105" t="str">
        <f t="shared" si="72"/>
        <v/>
      </c>
      <c r="AK105">
        <f t="shared" si="73"/>
        <v>0</v>
      </c>
      <c r="AL105">
        <f t="shared" si="74"/>
        <v>0</v>
      </c>
    </row>
    <row r="106" spans="1:38" x14ac:dyDescent="0.35">
      <c r="A106" t="s">
        <v>1866</v>
      </c>
      <c r="B106" t="s">
        <v>1867</v>
      </c>
      <c r="C106" t="s">
        <v>1378</v>
      </c>
      <c r="D106" t="s">
        <v>374</v>
      </c>
      <c r="E106" t="s">
        <v>1379</v>
      </c>
      <c r="F106" t="s">
        <v>1380</v>
      </c>
      <c r="G106" t="s">
        <v>1657</v>
      </c>
      <c r="I106" t="s">
        <v>1660</v>
      </c>
      <c r="J106" t="s">
        <v>94</v>
      </c>
      <c r="L106" t="str">
        <f t="shared" si="75"/>
        <v>LLC_BI__Account_Covenant__c</v>
      </c>
      <c r="M106" t="str">
        <f t="shared" si="76"/>
        <v>Created By</v>
      </c>
      <c r="N106" t="s">
        <v>153</v>
      </c>
      <c r="O106" t="s">
        <v>94</v>
      </c>
      <c r="P106" t="str">
        <f t="shared" si="61"/>
        <v>LLC_BI__Account_Covenant__c</v>
      </c>
      <c r="Q106" t="str">
        <f t="shared" si="62"/>
        <v>Created By</v>
      </c>
      <c r="R106" t="s">
        <v>153</v>
      </c>
      <c r="S106">
        <v>18</v>
      </c>
      <c r="W106" t="str">
        <f t="shared" si="63"/>
        <v>LLC_BI__Account_Covenant__c</v>
      </c>
      <c r="X106" t="str">
        <f t="shared" si="64"/>
        <v>Created By</v>
      </c>
      <c r="Y106" t="str">
        <f t="shared" si="65"/>
        <v>String</v>
      </c>
      <c r="Z106">
        <f t="shared" si="66"/>
        <v>18</v>
      </c>
      <c r="AA106">
        <f t="shared" si="67"/>
        <v>0</v>
      </c>
      <c r="AB106">
        <f t="shared" si="68"/>
        <v>0</v>
      </c>
      <c r="AG106" t="str">
        <f t="shared" si="69"/>
        <v>LLC_BI__Account_Covenant__c</v>
      </c>
      <c r="AH106" t="str">
        <f t="shared" si="70"/>
        <v>Created By</v>
      </c>
      <c r="AI106" t="str">
        <f t="shared" si="71"/>
        <v>String</v>
      </c>
      <c r="AJ106">
        <f t="shared" si="72"/>
        <v>18</v>
      </c>
      <c r="AK106">
        <f t="shared" si="73"/>
        <v>0</v>
      </c>
      <c r="AL106">
        <f t="shared" si="74"/>
        <v>0</v>
      </c>
    </row>
    <row r="107" spans="1:38" x14ac:dyDescent="0.35">
      <c r="A107" t="s">
        <v>1866</v>
      </c>
      <c r="B107" t="s">
        <v>1867</v>
      </c>
      <c r="C107" t="s">
        <v>378</v>
      </c>
      <c r="D107" t="s">
        <v>377</v>
      </c>
      <c r="E107" t="s">
        <v>1381</v>
      </c>
      <c r="F107" t="s">
        <v>1377</v>
      </c>
      <c r="G107" t="s">
        <v>1677</v>
      </c>
      <c r="J107" t="s">
        <v>94</v>
      </c>
      <c r="L107" t="str">
        <f t="shared" si="75"/>
        <v>LLC_BI__Account_Covenant__c</v>
      </c>
      <c r="M107" t="str">
        <f t="shared" si="76"/>
        <v>Last Modified Date</v>
      </c>
      <c r="N107" t="s">
        <v>153</v>
      </c>
      <c r="O107" t="s">
        <v>94</v>
      </c>
      <c r="P107" t="str">
        <f t="shared" si="61"/>
        <v>LLC_BI__Account_Covenant__c</v>
      </c>
      <c r="Q107" t="str">
        <f t="shared" si="62"/>
        <v>Last Modified Date</v>
      </c>
      <c r="R107" t="s">
        <v>1659</v>
      </c>
      <c r="W107" t="str">
        <f t="shared" si="63"/>
        <v>LLC_BI__Account_Covenant__c</v>
      </c>
      <c r="X107" t="str">
        <f t="shared" si="64"/>
        <v>Last Modified Date</v>
      </c>
      <c r="Y107" t="str">
        <f t="shared" si="65"/>
        <v>DATETIME</v>
      </c>
      <c r="Z107" t="str">
        <f t="shared" si="66"/>
        <v/>
      </c>
      <c r="AA107">
        <f t="shared" si="67"/>
        <v>0</v>
      </c>
      <c r="AB107">
        <f t="shared" si="68"/>
        <v>0</v>
      </c>
      <c r="AG107" t="str">
        <f t="shared" si="69"/>
        <v>LLC_BI__Account_Covenant__c</v>
      </c>
      <c r="AH107" t="str">
        <f t="shared" si="70"/>
        <v>Last Modified Date</v>
      </c>
      <c r="AI107" t="str">
        <f t="shared" si="71"/>
        <v>DATETIME</v>
      </c>
      <c r="AJ107" t="str">
        <f t="shared" si="72"/>
        <v/>
      </c>
      <c r="AK107">
        <f t="shared" si="73"/>
        <v>0</v>
      </c>
      <c r="AL107">
        <f t="shared" si="74"/>
        <v>0</v>
      </c>
    </row>
    <row r="108" spans="1:38" x14ac:dyDescent="0.35">
      <c r="A108" t="s">
        <v>1866</v>
      </c>
      <c r="B108" t="s">
        <v>1867</v>
      </c>
      <c r="C108" t="s">
        <v>1382</v>
      </c>
      <c r="D108" t="s">
        <v>380</v>
      </c>
      <c r="E108" t="s">
        <v>1383</v>
      </c>
      <c r="F108" t="s">
        <v>1380</v>
      </c>
      <c r="G108" t="s">
        <v>1657</v>
      </c>
      <c r="I108" t="s">
        <v>1660</v>
      </c>
      <c r="J108" t="s">
        <v>94</v>
      </c>
      <c r="L108" t="str">
        <f t="shared" si="75"/>
        <v>LLC_BI__Account_Covenant__c</v>
      </c>
      <c r="M108" t="str">
        <f t="shared" si="76"/>
        <v>Last Modified By</v>
      </c>
      <c r="N108" t="s">
        <v>153</v>
      </c>
      <c r="O108" t="s">
        <v>94</v>
      </c>
      <c r="P108" t="str">
        <f t="shared" si="61"/>
        <v>LLC_BI__Account_Covenant__c</v>
      </c>
      <c r="Q108" t="str">
        <f t="shared" si="62"/>
        <v>Last Modified By</v>
      </c>
      <c r="R108" t="s">
        <v>153</v>
      </c>
      <c r="S108">
        <v>18</v>
      </c>
      <c r="W108" t="str">
        <f t="shared" si="63"/>
        <v>LLC_BI__Account_Covenant__c</v>
      </c>
      <c r="X108" t="str">
        <f t="shared" si="64"/>
        <v>Last Modified By</v>
      </c>
      <c r="Y108" t="str">
        <f t="shared" si="65"/>
        <v>String</v>
      </c>
      <c r="Z108">
        <f t="shared" si="66"/>
        <v>18</v>
      </c>
      <c r="AA108">
        <f t="shared" si="67"/>
        <v>0</v>
      </c>
      <c r="AB108">
        <f t="shared" si="68"/>
        <v>0</v>
      </c>
      <c r="AG108" t="str">
        <f t="shared" si="69"/>
        <v>LLC_BI__Account_Covenant__c</v>
      </c>
      <c r="AH108" t="str">
        <f t="shared" si="70"/>
        <v>Last Modified By</v>
      </c>
      <c r="AI108" t="str">
        <f t="shared" si="71"/>
        <v>String</v>
      </c>
      <c r="AJ108">
        <f t="shared" si="72"/>
        <v>18</v>
      </c>
      <c r="AK108">
        <f t="shared" si="73"/>
        <v>0</v>
      </c>
      <c r="AL108">
        <f t="shared" si="74"/>
        <v>0</v>
      </c>
    </row>
    <row r="109" spans="1:38" x14ac:dyDescent="0.35">
      <c r="A109" t="s">
        <v>1866</v>
      </c>
      <c r="B109" t="s">
        <v>1867</v>
      </c>
      <c r="C109" t="s">
        <v>1868</v>
      </c>
      <c r="D109" t="s">
        <v>29</v>
      </c>
      <c r="E109" t="s">
        <v>1869</v>
      </c>
      <c r="F109" t="s">
        <v>1783</v>
      </c>
      <c r="G109">
        <v>80</v>
      </c>
      <c r="H109" t="s">
        <v>93</v>
      </c>
      <c r="J109" t="s">
        <v>94</v>
      </c>
      <c r="L109" t="str">
        <f t="shared" si="75"/>
        <v>LLC_BI__Account_Covenant__c</v>
      </c>
      <c r="M109" t="str">
        <f t="shared" si="76"/>
        <v>Covenant Number</v>
      </c>
      <c r="P109" t="str">
        <f t="shared" si="61"/>
        <v>LLC_BI__Account_Covenant__c</v>
      </c>
      <c r="Q109" t="str">
        <f t="shared" si="62"/>
        <v>Covenant Number</v>
      </c>
      <c r="R109" t="s">
        <v>153</v>
      </c>
      <c r="S109">
        <f>G109</f>
        <v>80</v>
      </c>
      <c r="W109" t="str">
        <f t="shared" si="63"/>
        <v>LLC_BI__Account_Covenant__c</v>
      </c>
      <c r="X109" t="str">
        <f t="shared" si="64"/>
        <v>Covenant Number</v>
      </c>
      <c r="Y109" t="str">
        <f t="shared" si="65"/>
        <v>String</v>
      </c>
      <c r="Z109">
        <f t="shared" si="66"/>
        <v>80</v>
      </c>
      <c r="AA109">
        <f t="shared" si="67"/>
        <v>0</v>
      </c>
      <c r="AB109">
        <f t="shared" si="68"/>
        <v>0</v>
      </c>
      <c r="AG109" t="str">
        <f t="shared" si="69"/>
        <v>LLC_BI__Account_Covenant__c</v>
      </c>
      <c r="AH109" t="str">
        <f t="shared" si="70"/>
        <v>Covenant Number</v>
      </c>
      <c r="AI109" t="str">
        <f t="shared" si="71"/>
        <v>String</v>
      </c>
      <c r="AJ109">
        <f t="shared" si="72"/>
        <v>80</v>
      </c>
      <c r="AK109">
        <f t="shared" si="73"/>
        <v>0</v>
      </c>
      <c r="AL109">
        <f t="shared" si="74"/>
        <v>0</v>
      </c>
    </row>
    <row r="110" spans="1:38" x14ac:dyDescent="0.35">
      <c r="A110" t="s">
        <v>1866</v>
      </c>
      <c r="B110" t="s">
        <v>1867</v>
      </c>
      <c r="C110" t="s">
        <v>1406</v>
      </c>
      <c r="D110" t="s">
        <v>363</v>
      </c>
      <c r="E110" t="s">
        <v>1508</v>
      </c>
      <c r="F110" t="s">
        <v>1389</v>
      </c>
      <c r="G110" t="s">
        <v>1661</v>
      </c>
      <c r="J110" t="s">
        <v>93</v>
      </c>
      <c r="L110" t="str">
        <f t="shared" si="75"/>
        <v>LLC_BI__Account_Covenant__c</v>
      </c>
      <c r="M110" t="str">
        <f t="shared" si="76"/>
        <v>Currency</v>
      </c>
      <c r="P110" t="str">
        <f t="shared" si="61"/>
        <v>LLC_BI__Account_Covenant__c</v>
      </c>
      <c r="Q110" t="str">
        <f t="shared" si="62"/>
        <v>Currency</v>
      </c>
      <c r="R110" t="s">
        <v>153</v>
      </c>
      <c r="S110">
        <v>3</v>
      </c>
      <c r="T110" t="str">
        <f t="shared" ref="T110:U110" si="88">IF($O110="","",O110)</f>
        <v/>
      </c>
      <c r="U110" t="str">
        <f t="shared" si="88"/>
        <v/>
      </c>
      <c r="V110" t="str">
        <f>IF(Q110= "", "", IF(F110="Picklist", "Y", "N"))</f>
        <v>Y</v>
      </c>
      <c r="W110" t="str">
        <f t="shared" si="63"/>
        <v>LLC_BI__Account_Covenant__c</v>
      </c>
      <c r="X110" t="str">
        <f t="shared" si="64"/>
        <v>Currency</v>
      </c>
      <c r="Y110" t="str">
        <f t="shared" si="65"/>
        <v>String</v>
      </c>
      <c r="Z110">
        <f t="shared" si="66"/>
        <v>3</v>
      </c>
      <c r="AA110" t="str">
        <f t="shared" si="67"/>
        <v/>
      </c>
      <c r="AB110" t="str">
        <f t="shared" si="68"/>
        <v/>
      </c>
      <c r="AG110" t="str">
        <f t="shared" si="69"/>
        <v>LLC_BI__Account_Covenant__c</v>
      </c>
      <c r="AH110" t="str">
        <f t="shared" si="70"/>
        <v>Currency</v>
      </c>
      <c r="AI110" t="str">
        <f t="shared" si="71"/>
        <v>String</v>
      </c>
      <c r="AJ110">
        <f t="shared" si="72"/>
        <v>3</v>
      </c>
      <c r="AK110" t="str">
        <f t="shared" si="73"/>
        <v/>
      </c>
      <c r="AL110" t="str">
        <f t="shared" si="74"/>
        <v/>
      </c>
    </row>
    <row r="111" spans="1:38" x14ac:dyDescent="0.35">
      <c r="A111" t="s">
        <v>1866</v>
      </c>
      <c r="B111" t="s">
        <v>1867</v>
      </c>
      <c r="C111" t="s">
        <v>1870</v>
      </c>
      <c r="D111" t="s">
        <v>1676</v>
      </c>
      <c r="E111" t="s">
        <v>1871</v>
      </c>
      <c r="F111" t="s">
        <v>1831</v>
      </c>
      <c r="G111">
        <v>18</v>
      </c>
      <c r="H111" t="s">
        <v>93</v>
      </c>
      <c r="J111" t="s">
        <v>93</v>
      </c>
      <c r="L111" t="str">
        <f t="shared" si="75"/>
        <v>LLC_BI__Account_Covenant__c</v>
      </c>
      <c r="M111" t="str">
        <f t="shared" si="76"/>
        <v>Covenant2</v>
      </c>
      <c r="P111" t="str">
        <f t="shared" si="61"/>
        <v>LLC_BI__Account_Covenant__c</v>
      </c>
      <c r="Q111" t="str">
        <f t="shared" si="62"/>
        <v>Covenant2</v>
      </c>
      <c r="W111" t="str">
        <f t="shared" si="63"/>
        <v>LLC_BI__Account_Covenant__c</v>
      </c>
      <c r="X111" t="str">
        <f t="shared" si="64"/>
        <v>Covenant2</v>
      </c>
      <c r="Y111">
        <f t="shared" si="65"/>
        <v>0</v>
      </c>
      <c r="Z111" t="str">
        <f t="shared" si="66"/>
        <v/>
      </c>
      <c r="AA111">
        <f t="shared" si="67"/>
        <v>0</v>
      </c>
      <c r="AB111">
        <f t="shared" si="68"/>
        <v>0</v>
      </c>
      <c r="AG111" t="str">
        <f t="shared" si="69"/>
        <v>LLC_BI__Account_Covenant__c</v>
      </c>
      <c r="AH111" t="str">
        <f t="shared" si="70"/>
        <v>Covenant2</v>
      </c>
      <c r="AI111">
        <f t="shared" si="71"/>
        <v>0</v>
      </c>
      <c r="AJ111" t="str">
        <f t="shared" si="72"/>
        <v/>
      </c>
      <c r="AK111">
        <f t="shared" si="73"/>
        <v>0</v>
      </c>
      <c r="AL111">
        <f t="shared" si="74"/>
        <v>0</v>
      </c>
    </row>
    <row r="112" spans="1:38" x14ac:dyDescent="0.35">
      <c r="A112" t="s">
        <v>1866</v>
      </c>
      <c r="B112" t="s">
        <v>1867</v>
      </c>
      <c r="C112" t="s">
        <v>234</v>
      </c>
      <c r="D112" t="s">
        <v>1509</v>
      </c>
      <c r="E112" t="s">
        <v>1872</v>
      </c>
      <c r="F112" t="s">
        <v>1873</v>
      </c>
      <c r="G112">
        <v>18</v>
      </c>
      <c r="H112" t="s">
        <v>93</v>
      </c>
      <c r="J112" t="s">
        <v>93</v>
      </c>
      <c r="L112" t="str">
        <f t="shared" si="75"/>
        <v>LLC_BI__Account_Covenant__c</v>
      </c>
      <c r="M112" t="str">
        <f t="shared" si="76"/>
        <v>Relationship</v>
      </c>
      <c r="P112" t="str">
        <f t="shared" si="61"/>
        <v>LLC_BI__Account_Covenant__c</v>
      </c>
      <c r="Q112" t="str">
        <f t="shared" si="62"/>
        <v>Relationship</v>
      </c>
      <c r="W112" t="str">
        <f t="shared" si="63"/>
        <v>LLC_BI__Account_Covenant__c</v>
      </c>
      <c r="X112" t="str">
        <f t="shared" si="64"/>
        <v>Relationship</v>
      </c>
      <c r="Y112">
        <f t="shared" si="65"/>
        <v>0</v>
      </c>
      <c r="Z112" t="str">
        <f t="shared" si="66"/>
        <v/>
      </c>
      <c r="AA112">
        <f t="shared" si="67"/>
        <v>0</v>
      </c>
      <c r="AB112">
        <f t="shared" si="68"/>
        <v>0</v>
      </c>
      <c r="AG112" t="str">
        <f t="shared" si="69"/>
        <v>LLC_BI__Account_Covenant__c</v>
      </c>
      <c r="AH112" t="str">
        <f t="shared" si="70"/>
        <v>Relationship</v>
      </c>
      <c r="AI112">
        <f t="shared" si="71"/>
        <v>0</v>
      </c>
      <c r="AJ112" t="str">
        <f t="shared" si="72"/>
        <v/>
      </c>
      <c r="AK112">
        <f t="shared" si="73"/>
        <v>0</v>
      </c>
      <c r="AL112">
        <f t="shared" si="74"/>
        <v>0</v>
      </c>
    </row>
    <row r="113" spans="1:38" x14ac:dyDescent="0.35">
      <c r="A113" t="s">
        <v>1874</v>
      </c>
      <c r="B113" t="s">
        <v>1875</v>
      </c>
      <c r="C113" t="s">
        <v>236</v>
      </c>
      <c r="D113" t="s">
        <v>236</v>
      </c>
      <c r="E113" t="s">
        <v>236</v>
      </c>
      <c r="F113" t="s">
        <v>236</v>
      </c>
      <c r="G113" t="s">
        <v>1657</v>
      </c>
      <c r="H113" t="s">
        <v>93</v>
      </c>
      <c r="I113" t="s">
        <v>1658</v>
      </c>
      <c r="J113" t="s">
        <v>94</v>
      </c>
      <c r="L113" t="str">
        <f t="shared" si="75"/>
        <v>LLC_BI__Loan_Covenant__c</v>
      </c>
      <c r="M113" t="str">
        <f t="shared" si="76"/>
        <v>Id</v>
      </c>
      <c r="N113" t="s">
        <v>153</v>
      </c>
      <c r="P113" t="str">
        <f t="shared" si="61"/>
        <v>LLC_BI__Loan_Covenant__c</v>
      </c>
      <c r="Q113" t="str">
        <f t="shared" si="62"/>
        <v>Id</v>
      </c>
      <c r="R113" t="s">
        <v>153</v>
      </c>
      <c r="S113">
        <v>18</v>
      </c>
      <c r="T113" t="s">
        <v>93</v>
      </c>
      <c r="U113" t="s">
        <v>1658</v>
      </c>
      <c r="V113" t="s">
        <v>93</v>
      </c>
      <c r="W113" t="str">
        <f t="shared" si="63"/>
        <v>LLC_BI__Loan_Covenant__c</v>
      </c>
      <c r="X113" t="str">
        <f t="shared" si="64"/>
        <v>Id</v>
      </c>
      <c r="Y113" t="str">
        <f t="shared" si="65"/>
        <v>String</v>
      </c>
      <c r="Z113">
        <f t="shared" si="66"/>
        <v>18</v>
      </c>
      <c r="AA113" t="str">
        <f t="shared" si="67"/>
        <v>N</v>
      </c>
      <c r="AB113" t="str">
        <f t="shared" si="68"/>
        <v>P</v>
      </c>
      <c r="AG113" t="str">
        <f t="shared" si="69"/>
        <v>LLC_BI__Loan_Covenant__c</v>
      </c>
      <c r="AH113" t="str">
        <f t="shared" si="70"/>
        <v>Id</v>
      </c>
      <c r="AI113" t="str">
        <f t="shared" si="71"/>
        <v>String</v>
      </c>
      <c r="AJ113">
        <f t="shared" si="72"/>
        <v>18</v>
      </c>
      <c r="AK113" t="str">
        <f t="shared" si="73"/>
        <v>N</v>
      </c>
      <c r="AL113" t="str">
        <f t="shared" si="74"/>
        <v>P</v>
      </c>
    </row>
    <row r="114" spans="1:38" x14ac:dyDescent="0.35">
      <c r="A114" t="s">
        <v>1874</v>
      </c>
      <c r="B114" t="s">
        <v>1875</v>
      </c>
      <c r="C114" t="s">
        <v>371</v>
      </c>
      <c r="D114" t="s">
        <v>370</v>
      </c>
      <c r="E114" t="s">
        <v>1376</v>
      </c>
      <c r="F114" t="s">
        <v>1377</v>
      </c>
      <c r="G114" t="s">
        <v>1677</v>
      </c>
      <c r="J114" t="s">
        <v>94</v>
      </c>
      <c r="L114" t="str">
        <f t="shared" si="75"/>
        <v>LLC_BI__Loan_Covenant__c</v>
      </c>
      <c r="M114" t="str">
        <f t="shared" si="76"/>
        <v>Created Date</v>
      </c>
      <c r="N114" t="s">
        <v>153</v>
      </c>
      <c r="O114" t="s">
        <v>94</v>
      </c>
      <c r="P114" t="str">
        <f t="shared" si="61"/>
        <v>LLC_BI__Loan_Covenant__c</v>
      </c>
      <c r="Q114" t="str">
        <f t="shared" si="62"/>
        <v>Created Date</v>
      </c>
      <c r="R114" t="s">
        <v>1659</v>
      </c>
      <c r="W114" t="str">
        <f t="shared" si="63"/>
        <v>LLC_BI__Loan_Covenant__c</v>
      </c>
      <c r="X114" t="str">
        <f t="shared" si="64"/>
        <v>Created Date</v>
      </c>
      <c r="Y114" t="str">
        <f t="shared" si="65"/>
        <v>DATETIME</v>
      </c>
      <c r="Z114" t="str">
        <f t="shared" si="66"/>
        <v/>
      </c>
      <c r="AA114">
        <f t="shared" si="67"/>
        <v>0</v>
      </c>
      <c r="AB114">
        <f t="shared" si="68"/>
        <v>0</v>
      </c>
      <c r="AG114" t="str">
        <f t="shared" si="69"/>
        <v>LLC_BI__Loan_Covenant__c</v>
      </c>
      <c r="AH114" t="str">
        <f t="shared" si="70"/>
        <v>Created Date</v>
      </c>
      <c r="AI114" t="str">
        <f t="shared" si="71"/>
        <v>DATETIME</v>
      </c>
      <c r="AJ114" t="str">
        <f t="shared" si="72"/>
        <v/>
      </c>
      <c r="AK114">
        <f t="shared" si="73"/>
        <v>0</v>
      </c>
      <c r="AL114">
        <f t="shared" si="74"/>
        <v>0</v>
      </c>
    </row>
    <row r="115" spans="1:38" x14ac:dyDescent="0.35">
      <c r="A115" t="s">
        <v>1874</v>
      </c>
      <c r="B115" t="s">
        <v>1875</v>
      </c>
      <c r="C115" t="s">
        <v>1378</v>
      </c>
      <c r="D115" t="s">
        <v>374</v>
      </c>
      <c r="E115" t="s">
        <v>1379</v>
      </c>
      <c r="F115" t="s">
        <v>1380</v>
      </c>
      <c r="G115" t="s">
        <v>1657</v>
      </c>
      <c r="I115" t="s">
        <v>1660</v>
      </c>
      <c r="J115" t="s">
        <v>94</v>
      </c>
      <c r="L115" t="str">
        <f t="shared" si="75"/>
        <v>LLC_BI__Loan_Covenant__c</v>
      </c>
      <c r="M115" t="str">
        <f t="shared" si="76"/>
        <v>Created By</v>
      </c>
      <c r="N115" t="s">
        <v>153</v>
      </c>
      <c r="O115" t="s">
        <v>94</v>
      </c>
      <c r="P115" t="str">
        <f t="shared" si="61"/>
        <v>LLC_BI__Loan_Covenant__c</v>
      </c>
      <c r="Q115" t="str">
        <f t="shared" si="62"/>
        <v>Created By</v>
      </c>
      <c r="R115" t="s">
        <v>153</v>
      </c>
      <c r="S115">
        <v>18</v>
      </c>
      <c r="W115" t="str">
        <f t="shared" si="63"/>
        <v>LLC_BI__Loan_Covenant__c</v>
      </c>
      <c r="X115" t="str">
        <f t="shared" si="64"/>
        <v>Created By</v>
      </c>
      <c r="Y115" t="str">
        <f t="shared" si="65"/>
        <v>String</v>
      </c>
      <c r="Z115">
        <f t="shared" si="66"/>
        <v>18</v>
      </c>
      <c r="AA115">
        <f t="shared" si="67"/>
        <v>0</v>
      </c>
      <c r="AB115">
        <f t="shared" si="68"/>
        <v>0</v>
      </c>
      <c r="AG115" t="str">
        <f t="shared" si="69"/>
        <v>LLC_BI__Loan_Covenant__c</v>
      </c>
      <c r="AH115" t="str">
        <f t="shared" si="70"/>
        <v>Created By</v>
      </c>
      <c r="AI115" t="str">
        <f t="shared" si="71"/>
        <v>String</v>
      </c>
      <c r="AJ115">
        <f t="shared" si="72"/>
        <v>18</v>
      </c>
      <c r="AK115">
        <f t="shared" si="73"/>
        <v>0</v>
      </c>
      <c r="AL115">
        <f t="shared" si="74"/>
        <v>0</v>
      </c>
    </row>
    <row r="116" spans="1:38" x14ac:dyDescent="0.35">
      <c r="A116" t="s">
        <v>1874</v>
      </c>
      <c r="B116" t="s">
        <v>1875</v>
      </c>
      <c r="C116" t="s">
        <v>378</v>
      </c>
      <c r="D116" t="s">
        <v>377</v>
      </c>
      <c r="E116" t="s">
        <v>1381</v>
      </c>
      <c r="F116" t="s">
        <v>1377</v>
      </c>
      <c r="G116" t="s">
        <v>1677</v>
      </c>
      <c r="J116" t="s">
        <v>94</v>
      </c>
      <c r="L116" t="str">
        <f t="shared" si="75"/>
        <v>LLC_BI__Loan_Covenant__c</v>
      </c>
      <c r="M116" t="str">
        <f t="shared" si="76"/>
        <v>Last Modified Date</v>
      </c>
      <c r="N116" t="s">
        <v>153</v>
      </c>
      <c r="O116" t="s">
        <v>94</v>
      </c>
      <c r="P116" t="str">
        <f t="shared" si="61"/>
        <v>LLC_BI__Loan_Covenant__c</v>
      </c>
      <c r="Q116" t="str">
        <f t="shared" si="62"/>
        <v>Last Modified Date</v>
      </c>
      <c r="R116" t="s">
        <v>1659</v>
      </c>
      <c r="W116" t="str">
        <f t="shared" si="63"/>
        <v>LLC_BI__Loan_Covenant__c</v>
      </c>
      <c r="X116" t="str">
        <f t="shared" si="64"/>
        <v>Last Modified Date</v>
      </c>
      <c r="Y116" t="str">
        <f t="shared" si="65"/>
        <v>DATETIME</v>
      </c>
      <c r="Z116" t="str">
        <f t="shared" si="66"/>
        <v/>
      </c>
      <c r="AA116">
        <f t="shared" si="67"/>
        <v>0</v>
      </c>
      <c r="AB116">
        <f t="shared" si="68"/>
        <v>0</v>
      </c>
      <c r="AG116" t="str">
        <f t="shared" si="69"/>
        <v>LLC_BI__Loan_Covenant__c</v>
      </c>
      <c r="AH116" t="str">
        <f t="shared" si="70"/>
        <v>Last Modified Date</v>
      </c>
      <c r="AI116" t="str">
        <f t="shared" si="71"/>
        <v>DATETIME</v>
      </c>
      <c r="AJ116" t="str">
        <f t="shared" si="72"/>
        <v/>
      </c>
      <c r="AK116">
        <f t="shared" si="73"/>
        <v>0</v>
      </c>
      <c r="AL116">
        <f t="shared" si="74"/>
        <v>0</v>
      </c>
    </row>
    <row r="117" spans="1:38" x14ac:dyDescent="0.35">
      <c r="A117" t="s">
        <v>1874</v>
      </c>
      <c r="B117" t="s">
        <v>1875</v>
      </c>
      <c r="C117" t="s">
        <v>1382</v>
      </c>
      <c r="D117" t="s">
        <v>380</v>
      </c>
      <c r="E117" t="s">
        <v>1383</v>
      </c>
      <c r="F117" t="s">
        <v>1380</v>
      </c>
      <c r="G117" t="s">
        <v>1657</v>
      </c>
      <c r="I117" t="s">
        <v>1660</v>
      </c>
      <c r="J117" t="s">
        <v>94</v>
      </c>
      <c r="L117" t="str">
        <f t="shared" si="75"/>
        <v>LLC_BI__Loan_Covenant__c</v>
      </c>
      <c r="M117" t="str">
        <f t="shared" si="76"/>
        <v>Last Modified By</v>
      </c>
      <c r="N117" t="s">
        <v>153</v>
      </c>
      <c r="O117" t="s">
        <v>94</v>
      </c>
      <c r="P117" t="str">
        <f t="shared" si="61"/>
        <v>LLC_BI__Loan_Covenant__c</v>
      </c>
      <c r="Q117" t="str">
        <f t="shared" si="62"/>
        <v>Last Modified By</v>
      </c>
      <c r="R117" t="s">
        <v>153</v>
      </c>
      <c r="S117">
        <v>18</v>
      </c>
      <c r="W117" t="str">
        <f t="shared" si="63"/>
        <v>LLC_BI__Loan_Covenant__c</v>
      </c>
      <c r="X117" t="str">
        <f t="shared" si="64"/>
        <v>Last Modified By</v>
      </c>
      <c r="Y117" t="str">
        <f t="shared" si="65"/>
        <v>String</v>
      </c>
      <c r="Z117">
        <f t="shared" si="66"/>
        <v>18</v>
      </c>
      <c r="AA117">
        <f t="shared" si="67"/>
        <v>0</v>
      </c>
      <c r="AB117">
        <f t="shared" si="68"/>
        <v>0</v>
      </c>
      <c r="AG117" t="str">
        <f t="shared" si="69"/>
        <v>LLC_BI__Loan_Covenant__c</v>
      </c>
      <c r="AH117" t="str">
        <f t="shared" si="70"/>
        <v>Last Modified By</v>
      </c>
      <c r="AI117" t="str">
        <f t="shared" si="71"/>
        <v>String</v>
      </c>
      <c r="AJ117">
        <f t="shared" si="72"/>
        <v>18</v>
      </c>
      <c r="AK117">
        <f t="shared" si="73"/>
        <v>0</v>
      </c>
      <c r="AL117">
        <f t="shared" si="74"/>
        <v>0</v>
      </c>
    </row>
    <row r="118" spans="1:38" x14ac:dyDescent="0.35">
      <c r="A118" t="s">
        <v>1874</v>
      </c>
      <c r="B118" t="s">
        <v>1875</v>
      </c>
      <c r="C118" t="s">
        <v>1406</v>
      </c>
      <c r="D118" t="s">
        <v>363</v>
      </c>
      <c r="E118" t="s">
        <v>1508</v>
      </c>
      <c r="F118" t="s">
        <v>1389</v>
      </c>
      <c r="G118" t="s">
        <v>1661</v>
      </c>
      <c r="J118" t="s">
        <v>93</v>
      </c>
      <c r="L118" t="str">
        <f t="shared" si="75"/>
        <v>LLC_BI__Loan_Covenant__c</v>
      </c>
      <c r="M118" t="str">
        <f t="shared" si="76"/>
        <v>Currency</v>
      </c>
      <c r="P118" t="str">
        <f t="shared" si="61"/>
        <v>LLC_BI__Loan_Covenant__c</v>
      </c>
      <c r="Q118" t="str">
        <f t="shared" si="62"/>
        <v>Currency</v>
      </c>
      <c r="R118" t="s">
        <v>153</v>
      </c>
      <c r="S118">
        <v>3</v>
      </c>
      <c r="T118" t="str">
        <f t="shared" ref="T118:U118" si="89">IF($O118="","",O118)</f>
        <v/>
      </c>
      <c r="U118" t="str">
        <f t="shared" si="89"/>
        <v/>
      </c>
      <c r="V118" t="str">
        <f>IF(Q118= "", "", IF(F118="Picklist", "Y", "N"))</f>
        <v>Y</v>
      </c>
      <c r="W118" t="str">
        <f t="shared" si="63"/>
        <v>LLC_BI__Loan_Covenant__c</v>
      </c>
      <c r="X118" t="str">
        <f t="shared" si="64"/>
        <v>Currency</v>
      </c>
      <c r="Y118" t="str">
        <f t="shared" si="65"/>
        <v>String</v>
      </c>
      <c r="Z118">
        <f t="shared" si="66"/>
        <v>3</v>
      </c>
      <c r="AA118" t="str">
        <f t="shared" si="67"/>
        <v/>
      </c>
      <c r="AB118" t="str">
        <f t="shared" si="68"/>
        <v/>
      </c>
      <c r="AG118" t="str">
        <f t="shared" si="69"/>
        <v>LLC_BI__Loan_Covenant__c</v>
      </c>
      <c r="AH118" t="str">
        <f t="shared" si="70"/>
        <v>Currency</v>
      </c>
      <c r="AI118" t="str">
        <f t="shared" si="71"/>
        <v>String</v>
      </c>
      <c r="AJ118">
        <f t="shared" si="72"/>
        <v>3</v>
      </c>
      <c r="AK118" t="str">
        <f t="shared" si="73"/>
        <v/>
      </c>
      <c r="AL118" t="str">
        <f t="shared" si="74"/>
        <v/>
      </c>
    </row>
    <row r="119" spans="1:38" x14ac:dyDescent="0.35">
      <c r="A119" t="s">
        <v>1874</v>
      </c>
      <c r="B119" t="s">
        <v>1875</v>
      </c>
      <c r="C119" t="s">
        <v>1876</v>
      </c>
      <c r="D119" t="s">
        <v>29</v>
      </c>
      <c r="F119" t="s">
        <v>1783</v>
      </c>
      <c r="G119">
        <v>80</v>
      </c>
      <c r="H119" t="s">
        <v>93</v>
      </c>
      <c r="J119" t="s">
        <v>94</v>
      </c>
      <c r="L119" t="str">
        <f t="shared" si="75"/>
        <v>LLC_BI__Loan_Covenant__c</v>
      </c>
      <c r="M119" t="str">
        <f t="shared" si="76"/>
        <v>FacilityCovenant Number</v>
      </c>
      <c r="P119" t="str">
        <f t="shared" si="61"/>
        <v>LLC_BI__Loan_Covenant__c</v>
      </c>
      <c r="Q119" t="str">
        <f t="shared" si="62"/>
        <v>FacilityCovenant Number</v>
      </c>
      <c r="R119" t="s">
        <v>153</v>
      </c>
      <c r="S119">
        <f>G119</f>
        <v>80</v>
      </c>
      <c r="W119" t="str">
        <f t="shared" si="63"/>
        <v>LLC_BI__Loan_Covenant__c</v>
      </c>
      <c r="X119" t="str">
        <f t="shared" si="64"/>
        <v>FacilityCovenant Number</v>
      </c>
      <c r="Y119" t="str">
        <f t="shared" si="65"/>
        <v>String</v>
      </c>
      <c r="Z119">
        <f t="shared" si="66"/>
        <v>80</v>
      </c>
      <c r="AA119">
        <f t="shared" si="67"/>
        <v>0</v>
      </c>
      <c r="AB119">
        <f t="shared" si="68"/>
        <v>0</v>
      </c>
      <c r="AG119" t="str">
        <f t="shared" si="69"/>
        <v>LLC_BI__Loan_Covenant__c</v>
      </c>
      <c r="AH119" t="str">
        <f t="shared" si="70"/>
        <v>FacilityCovenant Number</v>
      </c>
      <c r="AI119" t="str">
        <f t="shared" si="71"/>
        <v>String</v>
      </c>
      <c r="AJ119">
        <f t="shared" si="72"/>
        <v>80</v>
      </c>
      <c r="AK119">
        <f t="shared" si="73"/>
        <v>0</v>
      </c>
      <c r="AL119">
        <f t="shared" si="74"/>
        <v>0</v>
      </c>
    </row>
    <row r="120" spans="1:38" x14ac:dyDescent="0.35">
      <c r="A120" t="s">
        <v>1874</v>
      </c>
      <c r="B120" t="s">
        <v>1875</v>
      </c>
      <c r="C120" t="s">
        <v>437</v>
      </c>
      <c r="D120" t="s">
        <v>436</v>
      </c>
      <c r="E120" t="s">
        <v>1877</v>
      </c>
      <c r="F120" t="s">
        <v>1878</v>
      </c>
      <c r="G120" t="s">
        <v>1677</v>
      </c>
      <c r="H120" t="s">
        <v>93</v>
      </c>
      <c r="J120" t="s">
        <v>93</v>
      </c>
      <c r="L120" t="str">
        <f t="shared" si="75"/>
        <v>LLC_BI__Loan_Covenant__c</v>
      </c>
      <c r="M120" t="str">
        <f t="shared" si="76"/>
        <v>Active</v>
      </c>
      <c r="N120" t="s">
        <v>153</v>
      </c>
      <c r="O120" t="s">
        <v>94</v>
      </c>
      <c r="P120" t="str">
        <f t="shared" si="61"/>
        <v>LLC_BI__Loan_Covenant__c</v>
      </c>
      <c r="Q120" t="str">
        <f t="shared" si="62"/>
        <v>Active</v>
      </c>
      <c r="R120" t="s">
        <v>1671</v>
      </c>
      <c r="T120" t="str">
        <f t="shared" ref="T120" si="90">IF($O120="","",O120)</f>
        <v>Y</v>
      </c>
      <c r="V120" t="str">
        <f t="shared" ref="V120" si="91">IF(Q120= "", "", IF(F120="Picklist", "Y", "N"))</f>
        <v>N</v>
      </c>
      <c r="W120" t="str">
        <f t="shared" si="63"/>
        <v>LLC_BI__Loan_Covenant__c</v>
      </c>
      <c r="X120" t="str">
        <f t="shared" si="64"/>
        <v>Active</v>
      </c>
      <c r="Y120" t="str">
        <f t="shared" si="65"/>
        <v>Bool</v>
      </c>
      <c r="Z120" t="str">
        <f t="shared" si="66"/>
        <v/>
      </c>
      <c r="AA120" t="str">
        <f t="shared" si="67"/>
        <v>Y</v>
      </c>
      <c r="AB120">
        <f t="shared" si="68"/>
        <v>0</v>
      </c>
      <c r="AG120" t="str">
        <f t="shared" si="69"/>
        <v>LLC_BI__Loan_Covenant__c</v>
      </c>
      <c r="AH120" t="str">
        <f t="shared" si="70"/>
        <v>Active</v>
      </c>
      <c r="AI120" t="str">
        <f t="shared" si="71"/>
        <v>Bool</v>
      </c>
      <c r="AJ120" t="str">
        <f t="shared" si="72"/>
        <v/>
      </c>
      <c r="AK120" t="str">
        <f t="shared" si="73"/>
        <v>Y</v>
      </c>
      <c r="AL120">
        <f t="shared" si="74"/>
        <v>0</v>
      </c>
    </row>
    <row r="121" spans="1:38" x14ac:dyDescent="0.35">
      <c r="A121" t="s">
        <v>1874</v>
      </c>
      <c r="B121" t="s">
        <v>1875</v>
      </c>
      <c r="C121" t="s">
        <v>1870</v>
      </c>
      <c r="D121" t="s">
        <v>1676</v>
      </c>
      <c r="E121" t="s">
        <v>1879</v>
      </c>
      <c r="F121" t="s">
        <v>1831</v>
      </c>
      <c r="G121">
        <v>18</v>
      </c>
      <c r="H121" t="s">
        <v>93</v>
      </c>
      <c r="J121" t="s">
        <v>93</v>
      </c>
      <c r="L121" t="str">
        <f t="shared" si="75"/>
        <v>LLC_BI__Loan_Covenant__c</v>
      </c>
      <c r="M121" t="str">
        <f t="shared" si="76"/>
        <v>Covenant2</v>
      </c>
      <c r="P121" t="str">
        <f t="shared" si="61"/>
        <v>LLC_BI__Loan_Covenant__c</v>
      </c>
      <c r="Q121" t="str">
        <f t="shared" si="62"/>
        <v>Covenant2</v>
      </c>
      <c r="W121" t="str">
        <f t="shared" si="63"/>
        <v>LLC_BI__Loan_Covenant__c</v>
      </c>
      <c r="X121" t="str">
        <f t="shared" si="64"/>
        <v>Covenant2</v>
      </c>
      <c r="Y121">
        <f t="shared" si="65"/>
        <v>0</v>
      </c>
      <c r="Z121" t="str">
        <f t="shared" si="66"/>
        <v/>
      </c>
      <c r="AA121">
        <f t="shared" si="67"/>
        <v>0</v>
      </c>
      <c r="AB121">
        <f t="shared" si="68"/>
        <v>0</v>
      </c>
      <c r="AG121" t="str">
        <f t="shared" si="69"/>
        <v>LLC_BI__Loan_Covenant__c</v>
      </c>
      <c r="AH121" t="str">
        <f t="shared" si="70"/>
        <v>Covenant2</v>
      </c>
      <c r="AI121">
        <f t="shared" si="71"/>
        <v>0</v>
      </c>
      <c r="AJ121" t="str">
        <f t="shared" si="72"/>
        <v/>
      </c>
      <c r="AK121">
        <f t="shared" si="73"/>
        <v>0</v>
      </c>
      <c r="AL121">
        <f t="shared" si="74"/>
        <v>0</v>
      </c>
    </row>
    <row r="122" spans="1:38" x14ac:dyDescent="0.35">
      <c r="A122" t="s">
        <v>1874</v>
      </c>
      <c r="B122" t="s">
        <v>1875</v>
      </c>
      <c r="C122" t="s">
        <v>1880</v>
      </c>
      <c r="D122" t="s">
        <v>1881</v>
      </c>
      <c r="E122" t="s">
        <v>1882</v>
      </c>
      <c r="F122" t="s">
        <v>1883</v>
      </c>
      <c r="G122">
        <v>18</v>
      </c>
      <c r="H122" t="s">
        <v>93</v>
      </c>
      <c r="J122" t="s">
        <v>93</v>
      </c>
      <c r="L122" t="str">
        <f t="shared" si="75"/>
        <v>LLC_BI__Loan_Covenant__c</v>
      </c>
      <c r="M122" t="str">
        <f t="shared" si="76"/>
        <v>Loan</v>
      </c>
      <c r="P122" t="str">
        <f t="shared" si="61"/>
        <v>LLC_BI__Loan_Covenant__c</v>
      </c>
      <c r="Q122" t="str">
        <f t="shared" si="62"/>
        <v>Loan</v>
      </c>
      <c r="W122" t="str">
        <f t="shared" si="63"/>
        <v>LLC_BI__Loan_Covenant__c</v>
      </c>
      <c r="X122" t="str">
        <f t="shared" si="64"/>
        <v>Loan</v>
      </c>
      <c r="Y122">
        <f t="shared" si="65"/>
        <v>0</v>
      </c>
      <c r="Z122" t="str">
        <f t="shared" si="66"/>
        <v/>
      </c>
      <c r="AA122">
        <f t="shared" si="67"/>
        <v>0</v>
      </c>
      <c r="AB122">
        <f t="shared" si="68"/>
        <v>0</v>
      </c>
      <c r="AG122" t="str">
        <f t="shared" si="69"/>
        <v>LLC_BI__Loan_Covenant__c</v>
      </c>
      <c r="AH122" t="str">
        <f t="shared" si="70"/>
        <v>Loan</v>
      </c>
      <c r="AI122">
        <f t="shared" si="71"/>
        <v>0</v>
      </c>
      <c r="AJ122" t="str">
        <f t="shared" si="72"/>
        <v/>
      </c>
      <c r="AK122">
        <f t="shared" si="73"/>
        <v>0</v>
      </c>
      <c r="AL122">
        <f t="shared" si="74"/>
        <v>0</v>
      </c>
    </row>
    <row r="123" spans="1:38" x14ac:dyDescent="0.35">
      <c r="A123" t="s">
        <v>1874</v>
      </c>
      <c r="B123" t="s">
        <v>1875</v>
      </c>
      <c r="C123" t="s">
        <v>1768</v>
      </c>
      <c r="D123" t="s">
        <v>1769</v>
      </c>
      <c r="E123" t="s">
        <v>1884</v>
      </c>
      <c r="F123" t="s">
        <v>1389</v>
      </c>
      <c r="G123" t="s">
        <v>1666</v>
      </c>
      <c r="J123" t="s">
        <v>93</v>
      </c>
      <c r="L123" t="str">
        <f t="shared" si="75"/>
        <v>LLC_BI__Loan_Covenant__c</v>
      </c>
      <c r="M123" t="str">
        <f t="shared" si="76"/>
        <v>Restricted User</v>
      </c>
      <c r="P123" t="str">
        <f t="shared" si="61"/>
        <v>LLC_BI__Loan_Covenant__c</v>
      </c>
      <c r="Q123" t="str">
        <f t="shared" si="62"/>
        <v>Restricted User</v>
      </c>
      <c r="R123" t="s">
        <v>153</v>
      </c>
      <c r="S123">
        <v>255</v>
      </c>
      <c r="T123" t="str">
        <f t="shared" ref="T123:U123" si="92">IF($O123="","",O123)</f>
        <v/>
      </c>
      <c r="U123" t="str">
        <f t="shared" si="92"/>
        <v/>
      </c>
      <c r="V123" t="str">
        <f>IF(Q123= "", "", IF(F123="Picklist", "Y", "N"))</f>
        <v>Y</v>
      </c>
      <c r="W123" t="str">
        <f t="shared" si="63"/>
        <v>LLC_BI__Loan_Covenant__c</v>
      </c>
      <c r="X123" t="str">
        <f t="shared" si="64"/>
        <v>Restricted User</v>
      </c>
      <c r="Y123" t="str">
        <f t="shared" si="65"/>
        <v>String</v>
      </c>
      <c r="Z123">
        <f t="shared" si="66"/>
        <v>255</v>
      </c>
      <c r="AA123" t="str">
        <f t="shared" si="67"/>
        <v/>
      </c>
      <c r="AB123" t="str">
        <f t="shared" si="68"/>
        <v/>
      </c>
      <c r="AG123" t="str">
        <f t="shared" si="69"/>
        <v>LLC_BI__Loan_Covenant__c</v>
      </c>
      <c r="AH123" t="str">
        <f t="shared" si="70"/>
        <v>Restricted User</v>
      </c>
      <c r="AI123" t="str">
        <f t="shared" si="71"/>
        <v>String</v>
      </c>
      <c r="AJ123">
        <f t="shared" si="72"/>
        <v>255</v>
      </c>
      <c r="AK123" t="str">
        <f t="shared" si="73"/>
        <v/>
      </c>
      <c r="AL123" t="str">
        <f t="shared" si="74"/>
        <v/>
      </c>
    </row>
    <row r="124" spans="1:38" x14ac:dyDescent="0.35">
      <c r="A124" t="s">
        <v>1874</v>
      </c>
      <c r="B124" t="s">
        <v>1875</v>
      </c>
      <c r="C124" t="s">
        <v>1885</v>
      </c>
      <c r="D124" t="s">
        <v>1886</v>
      </c>
      <c r="F124" t="s">
        <v>1431</v>
      </c>
      <c r="G124" t="s">
        <v>1887</v>
      </c>
      <c r="H124" t="s">
        <v>94</v>
      </c>
      <c r="J124" t="s">
        <v>94</v>
      </c>
      <c r="K124" t="s">
        <v>1888</v>
      </c>
      <c r="L124" t="str">
        <f t="shared" si="75"/>
        <v>LLC_BI__Loan_Covenant__c</v>
      </c>
      <c r="M124" t="str">
        <f t="shared" si="76"/>
        <v>UserProfile</v>
      </c>
      <c r="N124" t="s">
        <v>153</v>
      </c>
      <c r="O124" t="s">
        <v>94</v>
      </c>
      <c r="P124" t="str">
        <f t="shared" si="61"/>
        <v>LLC_BI__Loan_Covenant__c</v>
      </c>
      <c r="Q124" t="str">
        <f t="shared" si="62"/>
        <v>UserProfile</v>
      </c>
      <c r="R124" t="s">
        <v>153</v>
      </c>
      <c r="S124">
        <v>1300</v>
      </c>
      <c r="T124" t="str">
        <f>J124</f>
        <v>Y</v>
      </c>
      <c r="W124" t="str">
        <f t="shared" si="63"/>
        <v>LLC_BI__Loan_Covenant__c</v>
      </c>
      <c r="X124" t="str">
        <f t="shared" si="64"/>
        <v>UserProfile</v>
      </c>
      <c r="Y124" t="str">
        <f t="shared" si="65"/>
        <v>String</v>
      </c>
      <c r="Z124">
        <f t="shared" si="66"/>
        <v>1300</v>
      </c>
      <c r="AA124" t="str">
        <f t="shared" si="67"/>
        <v>Y</v>
      </c>
      <c r="AB124">
        <f t="shared" si="68"/>
        <v>0</v>
      </c>
      <c r="AG124" t="str">
        <f t="shared" si="69"/>
        <v>LLC_BI__Loan_Covenant__c</v>
      </c>
      <c r="AH124" t="str">
        <f t="shared" si="70"/>
        <v>UserProfile</v>
      </c>
      <c r="AI124" t="str">
        <f t="shared" si="71"/>
        <v>String</v>
      </c>
      <c r="AJ124">
        <f t="shared" si="72"/>
        <v>1300</v>
      </c>
      <c r="AK124" t="str">
        <f t="shared" si="73"/>
        <v>Y</v>
      </c>
      <c r="AL124">
        <f t="shared" si="74"/>
        <v>0</v>
      </c>
    </row>
    <row r="125" spans="1:38" x14ac:dyDescent="0.35">
      <c r="A125" t="s">
        <v>1874</v>
      </c>
      <c r="B125" t="s">
        <v>1875</v>
      </c>
      <c r="C125" t="s">
        <v>1554</v>
      </c>
      <c r="D125" t="s">
        <v>1889</v>
      </c>
      <c r="E125" t="s">
        <v>1556</v>
      </c>
      <c r="F125" t="s">
        <v>1387</v>
      </c>
      <c r="G125">
        <v>255</v>
      </c>
      <c r="I125" t="s">
        <v>1660</v>
      </c>
      <c r="J125" t="s">
        <v>93</v>
      </c>
      <c r="L125" t="str">
        <f t="shared" si="75"/>
        <v>LLC_BI__Loan_Covenant__c</v>
      </c>
      <c r="M125" t="str">
        <f t="shared" si="76"/>
        <v>Migration Id</v>
      </c>
      <c r="N125" t="s">
        <v>153</v>
      </c>
      <c r="O125" t="s">
        <v>94</v>
      </c>
      <c r="P125" t="str">
        <f t="shared" si="61"/>
        <v>LLC_BI__Loan_Covenant__c</v>
      </c>
      <c r="Q125" t="str">
        <f t="shared" si="62"/>
        <v>Migration Id</v>
      </c>
      <c r="R125" t="s">
        <v>153</v>
      </c>
      <c r="S125">
        <v>255</v>
      </c>
      <c r="T125" t="str">
        <f>IF($H125="","",O125)</f>
        <v/>
      </c>
      <c r="U125" t="str">
        <f t="shared" ref="U125" si="93">IF($I125="","",I125)</f>
        <v>F</v>
      </c>
      <c r="V125" t="str">
        <f>IF(Q125= "", "", IF(F125="Picklist", "Y", "N"))</f>
        <v>N</v>
      </c>
      <c r="W125" t="str">
        <f t="shared" si="63"/>
        <v>LLC_BI__Loan_Covenant__c</v>
      </c>
      <c r="X125" t="str">
        <f t="shared" si="64"/>
        <v>Migration Id</v>
      </c>
      <c r="Y125" t="str">
        <f t="shared" si="65"/>
        <v>String</v>
      </c>
      <c r="Z125">
        <f t="shared" si="66"/>
        <v>255</v>
      </c>
      <c r="AA125" t="str">
        <f t="shared" si="67"/>
        <v/>
      </c>
      <c r="AB125" t="str">
        <f t="shared" si="68"/>
        <v>F</v>
      </c>
      <c r="AG125" t="str">
        <f t="shared" si="69"/>
        <v>LLC_BI__Loan_Covenant__c</v>
      </c>
      <c r="AH125" t="str">
        <f t="shared" si="70"/>
        <v>Migration Id</v>
      </c>
      <c r="AI125" t="str">
        <f t="shared" si="71"/>
        <v>String</v>
      </c>
      <c r="AJ125">
        <f t="shared" si="72"/>
        <v>255</v>
      </c>
      <c r="AK125" t="str">
        <f t="shared" si="73"/>
        <v/>
      </c>
      <c r="AL125" t="str">
        <f t="shared" si="74"/>
        <v>F</v>
      </c>
    </row>
  </sheetData>
  <autoFilter ref="A2:AN125" xr:uid="{B4343ED0-79C8-4959-9AB0-8C82BD2490CB}">
    <sortState xmlns:xlrd2="http://schemas.microsoft.com/office/spreadsheetml/2017/richdata2" ref="A34:AN102">
      <sortCondition ref="F2:F125"/>
    </sortState>
  </autoFilter>
  <mergeCells count="5">
    <mergeCell ref="A1:I1"/>
    <mergeCell ref="L1:O1"/>
    <mergeCell ref="P1:V1"/>
    <mergeCell ref="W1:AF1"/>
    <mergeCell ref="AG1:AN1"/>
  </mergeCells>
  <pageMargins left="0.7" right="0.7" top="0.75" bottom="0.75" header="0.3" footer="0.3"/>
  <pageSetup paperSize="9" orientation="portrait" horizontalDpi="90" verticalDpi="90" r:id="rId1"/>
  <headerFooter>
    <oddHeader>&amp;L&amp;"Calibri"&amp;12&amp;K0000FFClassification: Limited&amp;1#</oddHeader>
  </headerFooter>
  <ignoredErrors>
    <ignoredError sqref="Z3:Z16" formula="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0526-FCCA-4627-9138-FE704C5E1AC9}">
  <sheetPr>
    <tabColor rgb="FFFF0000"/>
  </sheetPr>
  <dimension ref="A1:U14"/>
  <sheetViews>
    <sheetView workbookViewId="0">
      <pane ySplit="2" topLeftCell="A3" activePane="bottomLeft" state="frozen"/>
      <selection activeCell="B1" sqref="B1"/>
      <selection pane="bottomLeft" activeCell="D5" sqref="D5"/>
    </sheetView>
  </sheetViews>
  <sheetFormatPr defaultRowHeight="14.5" x14ac:dyDescent="0.35"/>
  <cols>
    <col min="1" max="1" width="20.1796875" customWidth="1"/>
    <col min="2" max="2" width="48.1796875" customWidth="1"/>
    <col min="3" max="3" width="33.81640625" bestFit="1" customWidth="1"/>
    <col min="7" max="7" width="51.81640625" customWidth="1"/>
    <col min="8" max="8" width="9.54296875" bestFit="1" customWidth="1"/>
    <col min="11" max="11" width="11.1796875" customWidth="1"/>
    <col min="12" max="12" width="36.54296875" customWidth="1"/>
    <col min="16" max="16" width="21.81640625" customWidth="1"/>
    <col min="17" max="17" width="21.7265625" customWidth="1"/>
  </cols>
  <sheetData>
    <row r="1" spans="1:21" s="103" customFormat="1" ht="20.149999999999999" customHeight="1" x14ac:dyDescent="0.25">
      <c r="A1" s="307" t="s">
        <v>1890</v>
      </c>
      <c r="B1" s="307"/>
      <c r="C1" s="303" t="s">
        <v>1891</v>
      </c>
      <c r="D1" s="303"/>
      <c r="E1" s="303"/>
      <c r="F1" s="303"/>
      <c r="G1" s="310" t="s">
        <v>1892</v>
      </c>
      <c r="H1" s="310"/>
      <c r="I1" s="310"/>
      <c r="J1" s="310"/>
      <c r="K1" s="310"/>
      <c r="L1" s="304" t="s">
        <v>1893</v>
      </c>
      <c r="M1" s="304"/>
      <c r="N1" s="304"/>
      <c r="O1" s="304"/>
      <c r="P1" s="304"/>
      <c r="Q1" s="305" t="s">
        <v>1894</v>
      </c>
      <c r="R1" s="305"/>
      <c r="S1" s="305"/>
      <c r="T1" s="305"/>
    </row>
    <row r="2" spans="1:21" s="111" customFormat="1" ht="58" x14ac:dyDescent="0.25">
      <c r="A2" s="62" t="s">
        <v>1895</v>
      </c>
      <c r="B2" s="62" t="s">
        <v>148</v>
      </c>
      <c r="C2" s="64" t="s">
        <v>1896</v>
      </c>
      <c r="D2" s="64" t="s">
        <v>1643</v>
      </c>
      <c r="E2" s="64" t="s">
        <v>1636</v>
      </c>
      <c r="F2" s="65" t="s">
        <v>1644</v>
      </c>
      <c r="G2" s="66" t="s">
        <v>1646</v>
      </c>
      <c r="H2" s="66" t="s">
        <v>80</v>
      </c>
      <c r="I2" s="67" t="s">
        <v>1636</v>
      </c>
      <c r="J2" s="66" t="s">
        <v>1638</v>
      </c>
      <c r="K2" s="66" t="s">
        <v>1647</v>
      </c>
      <c r="L2" s="104" t="s">
        <v>1646</v>
      </c>
      <c r="M2" s="104" t="s">
        <v>80</v>
      </c>
      <c r="N2" s="105" t="s">
        <v>1636</v>
      </c>
      <c r="O2" s="104" t="s">
        <v>1638</v>
      </c>
      <c r="P2" s="104" t="s">
        <v>88</v>
      </c>
      <c r="Q2" s="107" t="s">
        <v>1895</v>
      </c>
      <c r="R2" s="107" t="s">
        <v>80</v>
      </c>
      <c r="S2" s="108" t="s">
        <v>1636</v>
      </c>
      <c r="T2" s="107" t="s">
        <v>1638</v>
      </c>
      <c r="U2" s="110"/>
    </row>
    <row r="3" spans="1:21" x14ac:dyDescent="0.35">
      <c r="A3" t="s">
        <v>1897</v>
      </c>
      <c r="B3" t="s">
        <v>1898</v>
      </c>
      <c r="C3" t="str">
        <f>"EventMessage_"&amp;A3</f>
        <v>EventMessage_ReplayId</v>
      </c>
      <c r="D3" t="s">
        <v>251</v>
      </c>
      <c r="E3">
        <v>255</v>
      </c>
      <c r="F3" t="s">
        <v>1899</v>
      </c>
      <c r="G3" t="s">
        <v>1900</v>
      </c>
      <c r="H3" t="s">
        <v>1901</v>
      </c>
      <c r="I3">
        <v>64</v>
      </c>
      <c r="J3" t="s">
        <v>1899</v>
      </c>
      <c r="L3" t="s">
        <v>1902</v>
      </c>
      <c r="M3" t="s">
        <v>1902</v>
      </c>
      <c r="N3" t="s">
        <v>1902</v>
      </c>
      <c r="O3" t="s">
        <v>1902</v>
      </c>
      <c r="P3" t="s">
        <v>1903</v>
      </c>
      <c r="Q3" t="s">
        <v>1902</v>
      </c>
      <c r="R3" t="s">
        <v>1902</v>
      </c>
      <c r="S3" t="s">
        <v>1902</v>
      </c>
      <c r="T3" t="s">
        <v>1902</v>
      </c>
    </row>
    <row r="4" spans="1:21" x14ac:dyDescent="0.35">
      <c r="A4" t="s">
        <v>1904</v>
      </c>
      <c r="B4" t="s">
        <v>1905</v>
      </c>
      <c r="C4" t="str">
        <f>"EventMessage_"&amp;A4</f>
        <v>EventMessage_entitiyName</v>
      </c>
      <c r="D4" t="s">
        <v>251</v>
      </c>
      <c r="E4">
        <v>255</v>
      </c>
      <c r="F4" t="s">
        <v>1899</v>
      </c>
      <c r="G4" t="s">
        <v>1906</v>
      </c>
      <c r="H4" t="s">
        <v>251</v>
      </c>
      <c r="I4">
        <v>255</v>
      </c>
      <c r="J4" t="s">
        <v>1899</v>
      </c>
      <c r="L4" t="s">
        <v>1902</v>
      </c>
      <c r="M4" t="s">
        <v>1902</v>
      </c>
      <c r="N4" t="s">
        <v>1902</v>
      </c>
      <c r="O4" t="s">
        <v>1902</v>
      </c>
      <c r="P4" t="s">
        <v>1903</v>
      </c>
      <c r="Q4" t="s">
        <v>1902</v>
      </c>
      <c r="R4" t="s">
        <v>1902</v>
      </c>
      <c r="S4" t="s">
        <v>1902</v>
      </c>
      <c r="T4" t="s">
        <v>1902</v>
      </c>
    </row>
    <row r="5" spans="1:21" x14ac:dyDescent="0.35">
      <c r="A5" t="s">
        <v>1907</v>
      </c>
      <c r="B5" t="s">
        <v>1905</v>
      </c>
      <c r="C5" t="str">
        <f t="shared" ref="C5:C12" si="0">"EventMessage_"&amp;A5</f>
        <v>EventMessage_recordsIds</v>
      </c>
      <c r="D5" t="s">
        <v>251</v>
      </c>
      <c r="E5">
        <v>255</v>
      </c>
      <c r="F5" t="s">
        <v>1899</v>
      </c>
      <c r="G5" t="s">
        <v>1908</v>
      </c>
      <c r="H5" t="s">
        <v>1909</v>
      </c>
      <c r="I5">
        <v>255</v>
      </c>
      <c r="J5" t="s">
        <v>1899</v>
      </c>
      <c r="L5" t="s">
        <v>1902</v>
      </c>
      <c r="M5" t="s">
        <v>1902</v>
      </c>
      <c r="N5" t="s">
        <v>1902</v>
      </c>
      <c r="O5" t="s">
        <v>1902</v>
      </c>
      <c r="P5" t="s">
        <v>1903</v>
      </c>
      <c r="Q5" t="s">
        <v>1902</v>
      </c>
      <c r="R5" t="s">
        <v>1902</v>
      </c>
      <c r="S5" t="s">
        <v>1902</v>
      </c>
      <c r="T5" t="s">
        <v>1902</v>
      </c>
    </row>
    <row r="6" spans="1:21" x14ac:dyDescent="0.35">
      <c r="A6" t="s">
        <v>1910</v>
      </c>
      <c r="B6" t="s">
        <v>1905</v>
      </c>
      <c r="C6" t="str">
        <f t="shared" si="0"/>
        <v>EventMessage_changeType</v>
      </c>
      <c r="D6" t="s">
        <v>251</v>
      </c>
      <c r="E6">
        <v>255</v>
      </c>
      <c r="F6" t="s">
        <v>1899</v>
      </c>
      <c r="G6" t="s">
        <v>1911</v>
      </c>
      <c r="H6" t="s">
        <v>251</v>
      </c>
      <c r="I6">
        <v>255</v>
      </c>
      <c r="J6" t="s">
        <v>1899</v>
      </c>
      <c r="L6" t="str">
        <f t="shared" ref="L6:N6" si="1">G6</f>
        <v>EventMessage_changeType</v>
      </c>
      <c r="M6" t="str">
        <f t="shared" si="1"/>
        <v>string</v>
      </c>
      <c r="N6">
        <f t="shared" si="1"/>
        <v>255</v>
      </c>
      <c r="O6" t="s">
        <v>93</v>
      </c>
      <c r="P6" t="s">
        <v>1912</v>
      </c>
      <c r="Q6" t="s">
        <v>1911</v>
      </c>
      <c r="R6" t="s">
        <v>251</v>
      </c>
      <c r="S6">
        <v>255</v>
      </c>
      <c r="T6" t="s">
        <v>93</v>
      </c>
    </row>
    <row r="7" spans="1:21" x14ac:dyDescent="0.35">
      <c r="A7" t="s">
        <v>1913</v>
      </c>
      <c r="B7" t="s">
        <v>1905</v>
      </c>
      <c r="C7" t="str">
        <f t="shared" si="0"/>
        <v>EventMessage_changeFields</v>
      </c>
      <c r="D7" t="s">
        <v>251</v>
      </c>
      <c r="E7">
        <v>255</v>
      </c>
      <c r="F7" t="s">
        <v>1899</v>
      </c>
      <c r="G7" t="s">
        <v>1914</v>
      </c>
      <c r="H7" t="s">
        <v>1909</v>
      </c>
      <c r="I7">
        <v>255</v>
      </c>
      <c r="J7" t="s">
        <v>1899</v>
      </c>
      <c r="L7" t="s">
        <v>1902</v>
      </c>
      <c r="M7" t="s">
        <v>1902</v>
      </c>
      <c r="N7" t="s">
        <v>1902</v>
      </c>
      <c r="O7" t="s">
        <v>1902</v>
      </c>
      <c r="P7" t="s">
        <v>1903</v>
      </c>
      <c r="Q7" t="s">
        <v>1902</v>
      </c>
      <c r="R7" t="s">
        <v>1902</v>
      </c>
      <c r="S7" t="s">
        <v>1902</v>
      </c>
      <c r="T7" t="s">
        <v>1902</v>
      </c>
    </row>
    <row r="8" spans="1:21" x14ac:dyDescent="0.35">
      <c r="A8" t="s">
        <v>1915</v>
      </c>
      <c r="B8" t="s">
        <v>1905</v>
      </c>
      <c r="C8" t="str">
        <f t="shared" si="0"/>
        <v>EventMessage_changeOrigin</v>
      </c>
      <c r="D8" t="s">
        <v>251</v>
      </c>
      <c r="E8">
        <v>255</v>
      </c>
      <c r="F8" t="s">
        <v>1899</v>
      </c>
      <c r="G8" t="s">
        <v>1916</v>
      </c>
      <c r="H8" t="s">
        <v>251</v>
      </c>
      <c r="I8">
        <v>255</v>
      </c>
      <c r="J8" t="s">
        <v>1899</v>
      </c>
      <c r="L8" t="s">
        <v>1902</v>
      </c>
      <c r="M8" t="s">
        <v>1902</v>
      </c>
      <c r="N8" t="s">
        <v>1902</v>
      </c>
      <c r="O8" t="s">
        <v>1902</v>
      </c>
      <c r="P8" t="s">
        <v>1903</v>
      </c>
      <c r="Q8" t="s">
        <v>1902</v>
      </c>
      <c r="R8" t="s">
        <v>1902</v>
      </c>
      <c r="S8" t="s">
        <v>1902</v>
      </c>
      <c r="T8" t="s">
        <v>1902</v>
      </c>
    </row>
    <row r="9" spans="1:21" x14ac:dyDescent="0.35">
      <c r="A9" t="s">
        <v>1917</v>
      </c>
      <c r="B9" t="s">
        <v>1905</v>
      </c>
      <c r="C9" t="str">
        <f t="shared" si="0"/>
        <v>EventMessage_transactionKey</v>
      </c>
      <c r="D9" t="s">
        <v>251</v>
      </c>
      <c r="E9">
        <v>255</v>
      </c>
      <c r="F9" t="s">
        <v>1899</v>
      </c>
      <c r="G9" t="s">
        <v>1918</v>
      </c>
      <c r="H9" t="s">
        <v>251</v>
      </c>
      <c r="I9">
        <v>255</v>
      </c>
      <c r="J9" t="s">
        <v>1899</v>
      </c>
      <c r="K9" t="s">
        <v>1660</v>
      </c>
      <c r="L9" t="s">
        <v>1902</v>
      </c>
      <c r="M9" t="s">
        <v>1902</v>
      </c>
      <c r="N9" t="s">
        <v>1902</v>
      </c>
      <c r="O9" t="s">
        <v>1902</v>
      </c>
      <c r="P9" t="s">
        <v>1903</v>
      </c>
      <c r="Q9" t="s">
        <v>1902</v>
      </c>
      <c r="R9" t="s">
        <v>1902</v>
      </c>
      <c r="S9" t="s">
        <v>1902</v>
      </c>
      <c r="T9" t="s">
        <v>1902</v>
      </c>
    </row>
    <row r="10" spans="1:21" x14ac:dyDescent="0.35">
      <c r="A10" t="s">
        <v>1919</v>
      </c>
      <c r="B10" t="s">
        <v>1905</v>
      </c>
      <c r="C10" t="str">
        <f t="shared" si="0"/>
        <v>EventMessage_sequenceNumber</v>
      </c>
      <c r="D10" t="s">
        <v>251</v>
      </c>
      <c r="E10">
        <v>255</v>
      </c>
      <c r="F10" t="s">
        <v>1899</v>
      </c>
      <c r="G10" t="s">
        <v>1920</v>
      </c>
      <c r="H10" t="s">
        <v>1901</v>
      </c>
      <c r="I10">
        <v>64</v>
      </c>
      <c r="J10" t="s">
        <v>1899</v>
      </c>
      <c r="L10" t="s">
        <v>1902</v>
      </c>
      <c r="M10" t="s">
        <v>1902</v>
      </c>
      <c r="N10" t="s">
        <v>1902</v>
      </c>
      <c r="O10" t="s">
        <v>1902</v>
      </c>
      <c r="P10" t="s">
        <v>1903</v>
      </c>
      <c r="Q10" t="s">
        <v>1902</v>
      </c>
      <c r="R10" t="s">
        <v>1902</v>
      </c>
      <c r="S10" t="s">
        <v>1902</v>
      </c>
      <c r="T10" t="s">
        <v>1902</v>
      </c>
    </row>
    <row r="11" spans="1:21" x14ac:dyDescent="0.35">
      <c r="A11" t="s">
        <v>1921</v>
      </c>
      <c r="B11" t="s">
        <v>1905</v>
      </c>
      <c r="C11" t="str">
        <f t="shared" si="0"/>
        <v>EventMessage_commitUser</v>
      </c>
      <c r="D11" t="s">
        <v>251</v>
      </c>
      <c r="E11">
        <v>255</v>
      </c>
      <c r="F11" t="s">
        <v>1899</v>
      </c>
      <c r="G11" t="s">
        <v>1922</v>
      </c>
      <c r="H11" t="s">
        <v>251</v>
      </c>
      <c r="I11">
        <v>255</v>
      </c>
      <c r="J11" t="s">
        <v>1899</v>
      </c>
      <c r="L11" t="s">
        <v>1902</v>
      </c>
      <c r="M11" t="s">
        <v>1902</v>
      </c>
      <c r="N11" t="s">
        <v>1902</v>
      </c>
      <c r="O11" t="s">
        <v>1902</v>
      </c>
      <c r="P11" t="s">
        <v>1903</v>
      </c>
      <c r="Q11" t="s">
        <v>1902</v>
      </c>
      <c r="R11" t="s">
        <v>1902</v>
      </c>
      <c r="S11" t="s">
        <v>1902</v>
      </c>
      <c r="T11" t="s">
        <v>1902</v>
      </c>
    </row>
    <row r="12" spans="1:21" x14ac:dyDescent="0.35">
      <c r="A12" t="s">
        <v>1923</v>
      </c>
      <c r="B12" t="s">
        <v>1905</v>
      </c>
      <c r="C12" t="str">
        <f t="shared" si="0"/>
        <v>EventMessage_commitNumber</v>
      </c>
      <c r="D12" t="s">
        <v>251</v>
      </c>
      <c r="E12">
        <v>255</v>
      </c>
      <c r="F12" t="s">
        <v>1899</v>
      </c>
      <c r="G12" t="s">
        <v>1924</v>
      </c>
      <c r="H12" t="s">
        <v>1901</v>
      </c>
      <c r="I12">
        <v>64</v>
      </c>
      <c r="J12" t="s">
        <v>1899</v>
      </c>
      <c r="K12" t="s">
        <v>1925</v>
      </c>
      <c r="L12" t="s">
        <v>1902</v>
      </c>
      <c r="M12" t="s">
        <v>1902</v>
      </c>
      <c r="N12" t="s">
        <v>1902</v>
      </c>
      <c r="O12" t="s">
        <v>1902</v>
      </c>
      <c r="P12" t="s">
        <v>1903</v>
      </c>
      <c r="Q12" t="s">
        <v>1902</v>
      </c>
      <c r="R12" t="s">
        <v>1902</v>
      </c>
      <c r="S12" t="s">
        <v>1902</v>
      </c>
      <c r="T12" t="s">
        <v>1902</v>
      </c>
    </row>
    <row r="13" spans="1:21" x14ac:dyDescent="0.35">
      <c r="A13" t="s">
        <v>1926</v>
      </c>
      <c r="B13" t="s">
        <v>1898</v>
      </c>
      <c r="C13" t="str">
        <f>"EventMessage"&amp;A13</f>
        <v>EventMessage_ObjectType</v>
      </c>
      <c r="D13" t="s">
        <v>251</v>
      </c>
      <c r="E13">
        <v>255</v>
      </c>
      <c r="F13" t="s">
        <v>1899</v>
      </c>
      <c r="G13" t="s">
        <v>1927</v>
      </c>
      <c r="H13" t="s">
        <v>251</v>
      </c>
      <c r="I13">
        <v>255</v>
      </c>
      <c r="J13" t="s">
        <v>1899</v>
      </c>
      <c r="L13" t="s">
        <v>1902</v>
      </c>
      <c r="M13" t="s">
        <v>1902</v>
      </c>
      <c r="N13" t="s">
        <v>1902</v>
      </c>
      <c r="O13" t="s">
        <v>1902</v>
      </c>
      <c r="P13" t="s">
        <v>1903</v>
      </c>
      <c r="Q13" t="s">
        <v>1902</v>
      </c>
      <c r="R13" t="s">
        <v>1902</v>
      </c>
      <c r="S13" t="s">
        <v>1902</v>
      </c>
      <c r="T13" t="s">
        <v>1902</v>
      </c>
    </row>
    <row r="14" spans="1:21" x14ac:dyDescent="0.35">
      <c r="A14" t="s">
        <v>1928</v>
      </c>
      <c r="B14" t="s">
        <v>1898</v>
      </c>
      <c r="C14" t="str">
        <f>"EventMessage"&amp;A14</f>
        <v>EventMessage_EventType</v>
      </c>
      <c r="D14" t="s">
        <v>251</v>
      </c>
      <c r="E14">
        <v>255</v>
      </c>
      <c r="F14" t="s">
        <v>1899</v>
      </c>
      <c r="G14" t="s">
        <v>1929</v>
      </c>
      <c r="H14" t="s">
        <v>251</v>
      </c>
      <c r="I14">
        <v>255</v>
      </c>
      <c r="J14" t="s">
        <v>1899</v>
      </c>
      <c r="L14" t="s">
        <v>1902</v>
      </c>
      <c r="M14" t="s">
        <v>1902</v>
      </c>
      <c r="N14" t="s">
        <v>1902</v>
      </c>
      <c r="O14" t="s">
        <v>1902</v>
      </c>
      <c r="P14" t="s">
        <v>1903</v>
      </c>
      <c r="Q14" t="s">
        <v>1902</v>
      </c>
      <c r="R14" t="s">
        <v>1902</v>
      </c>
      <c r="S14" t="s">
        <v>1902</v>
      </c>
      <c r="T14" t="s">
        <v>1902</v>
      </c>
    </row>
  </sheetData>
  <autoFilter ref="A2:T14" xr:uid="{B4343ED0-79C8-4959-9AB0-8C82BD2490CB}"/>
  <mergeCells count="5">
    <mergeCell ref="A1:B1"/>
    <mergeCell ref="C1:F1"/>
    <mergeCell ref="G1:K1"/>
    <mergeCell ref="L1:P1"/>
    <mergeCell ref="Q1:T1"/>
  </mergeCells>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E7DA1-CF42-4B3D-9277-A7302A032389}">
  <sheetPr>
    <tabColor rgb="FFFFFF00"/>
  </sheetPr>
  <dimension ref="A1:U14"/>
  <sheetViews>
    <sheetView topLeftCell="B1" workbookViewId="0">
      <pane ySplit="2" topLeftCell="A3" activePane="bottomLeft" state="frozen"/>
      <selection activeCell="B1" sqref="B1"/>
      <selection pane="bottomLeft" activeCell="D2" sqref="D2"/>
    </sheetView>
  </sheetViews>
  <sheetFormatPr defaultRowHeight="14.5" x14ac:dyDescent="0.35"/>
  <cols>
    <col min="1" max="1" width="5" hidden="1" customWidth="1"/>
    <col min="2" max="2" width="24.1796875" customWidth="1"/>
    <col min="3" max="3" width="25" customWidth="1"/>
    <col min="4" max="4" width="46.1796875" bestFit="1" customWidth="1"/>
    <col min="5" max="5" width="13.1796875" customWidth="1"/>
    <col min="6" max="6" width="8.26953125" bestFit="1" customWidth="1"/>
    <col min="7" max="7" width="8.7265625" customWidth="1"/>
    <col min="8" max="8" width="8.1796875" customWidth="1"/>
    <col min="9" max="9" width="10.453125" customWidth="1"/>
    <col min="10" max="10" width="13.81640625" customWidth="1"/>
    <col min="11" max="11" width="6.81640625" customWidth="1"/>
    <col min="12" max="12" width="29.7265625" customWidth="1"/>
    <col min="13" max="14" width="22.7265625" customWidth="1"/>
    <col min="15" max="15" width="51.81640625" style="149" customWidth="1"/>
    <col min="16" max="16" width="13.81640625" bestFit="1" customWidth="1"/>
    <col min="20" max="20" width="23.54296875" bestFit="1" customWidth="1"/>
    <col min="21" max="21" width="6.26953125" customWidth="1"/>
  </cols>
  <sheetData>
    <row r="1" spans="1:21" s="103" customFormat="1" ht="20.149999999999999" customHeight="1" x14ac:dyDescent="0.25">
      <c r="B1" s="315" t="s">
        <v>1894</v>
      </c>
      <c r="C1" s="316"/>
      <c r="D1" s="316"/>
      <c r="E1" s="316"/>
      <c r="F1" s="316"/>
      <c r="G1" s="316"/>
      <c r="H1" s="316"/>
      <c r="I1" s="316"/>
      <c r="J1" s="317"/>
      <c r="K1" s="129"/>
      <c r="L1" s="305" t="s">
        <v>1930</v>
      </c>
      <c r="M1" s="305"/>
      <c r="N1" s="305"/>
      <c r="O1" s="305"/>
      <c r="P1" s="305"/>
      <c r="Q1" s="305"/>
      <c r="R1" s="305"/>
      <c r="S1" s="305"/>
      <c r="T1" s="305"/>
      <c r="U1" s="305"/>
    </row>
    <row r="2" spans="1:21" s="111" customFormat="1" ht="72.5" x14ac:dyDescent="0.25">
      <c r="A2" s="111" t="s">
        <v>217</v>
      </c>
      <c r="B2" s="131" t="s">
        <v>78</v>
      </c>
      <c r="C2" s="148" t="s">
        <v>1895</v>
      </c>
      <c r="D2" s="148" t="s">
        <v>1</v>
      </c>
      <c r="E2" s="131" t="s">
        <v>80</v>
      </c>
      <c r="F2" s="132" t="s">
        <v>1636</v>
      </c>
      <c r="G2" s="131" t="s">
        <v>1638</v>
      </c>
      <c r="H2" s="131" t="s">
        <v>1639</v>
      </c>
      <c r="I2" s="131" t="s">
        <v>1640</v>
      </c>
      <c r="J2" s="131" t="s">
        <v>1931</v>
      </c>
      <c r="K2" s="130" t="s">
        <v>1932</v>
      </c>
      <c r="L2" s="107" t="s">
        <v>1933</v>
      </c>
      <c r="M2" s="107" t="s">
        <v>1934</v>
      </c>
      <c r="N2" s="107" t="s">
        <v>1935</v>
      </c>
      <c r="O2" s="107" t="s">
        <v>1</v>
      </c>
      <c r="P2" s="107" t="s">
        <v>80</v>
      </c>
      <c r="Q2" s="108" t="s">
        <v>1636</v>
      </c>
      <c r="R2" s="107" t="s">
        <v>1638</v>
      </c>
      <c r="S2" s="107" t="s">
        <v>1649</v>
      </c>
      <c r="T2" s="109" t="s">
        <v>1936</v>
      </c>
      <c r="U2" s="109" t="s">
        <v>1652</v>
      </c>
    </row>
    <row r="3" spans="1:21" x14ac:dyDescent="0.35">
      <c r="A3" t="str">
        <f t="shared" ref="A3:A9" si="0">B3&amp;C3</f>
        <v>tblEntityOrgGroupNcinoOCIS_ID</v>
      </c>
      <c r="B3" t="s">
        <v>1937</v>
      </c>
      <c r="C3" s="57" t="s">
        <v>1938</v>
      </c>
      <c r="D3" t="s">
        <v>1939</v>
      </c>
      <c r="E3" t="s">
        <v>92</v>
      </c>
      <c r="F3">
        <v>10</v>
      </c>
      <c r="G3" t="s">
        <v>93</v>
      </c>
      <c r="H3" t="s">
        <v>1658</v>
      </c>
      <c r="J3" t="s">
        <v>1940</v>
      </c>
      <c r="K3" t="s">
        <v>1941</v>
      </c>
      <c r="L3" t="s">
        <v>67</v>
      </c>
      <c r="M3" t="s">
        <v>588</v>
      </c>
      <c r="N3" t="str">
        <f>VLOOKUP($L3&amp;$M3,nCino_DevProc1!$A$1:$S$353,7,0)</f>
        <v>Relationship ID</v>
      </c>
      <c r="O3" t="str">
        <f>VLOOKUP($L3&amp;$M3,Mappings!$A$2:$AL$123,6,0)</f>
        <v>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 For more information, refer to https://developer.salesforce.com/docs/atlas.en-us.apexcode.meta/apexcode/langCon_apex_dml_nested_object.htm</v>
      </c>
      <c r="P3" t="str">
        <f>VLOOKUP($L3&amp;$M3,Mappings!$A$2:$AL$123,30,0)</f>
        <v>LLC_BI__lookupKey__c</v>
      </c>
      <c r="Q3" t="str">
        <f>VLOOKUP($L3&amp;$M3,Mappings!$A$2:$AL$123,31,0)</f>
        <v>STRING</v>
      </c>
      <c r="R3" t="s">
        <v>93</v>
      </c>
      <c r="S3" t="str">
        <f>VLOOKUP($L3&amp;$M3,Mappings!$A$2:$AL$123,33,0)</f>
        <v>N</v>
      </c>
      <c r="T3" t="str">
        <f>IF(VLOOKUP($L3&amp;$M3,Mappings!$A$3:$O$122,15,0)=0,"",VLOOKUP($L3&amp;$M3,Mappings!$A$3:$O$122,15,0))</f>
        <v>OCIS ID</v>
      </c>
    </row>
    <row r="4" spans="1:21" x14ac:dyDescent="0.35">
      <c r="A4" t="str">
        <f t="shared" si="0"/>
        <v>tblEntityOrgGroupNcinoEntityOrgMemberTypeID</v>
      </c>
      <c r="B4" t="s">
        <v>1937</v>
      </c>
      <c r="C4" s="57" t="s">
        <v>99</v>
      </c>
      <c r="D4" t="s">
        <v>100</v>
      </c>
      <c r="E4" t="s">
        <v>92</v>
      </c>
      <c r="F4">
        <v>1</v>
      </c>
      <c r="G4" t="s">
        <v>94</v>
      </c>
      <c r="H4" t="s">
        <v>1677</v>
      </c>
      <c r="J4" t="s">
        <v>1940</v>
      </c>
      <c r="K4" t="s">
        <v>1941</v>
      </c>
      <c r="L4" t="s">
        <v>70</v>
      </c>
      <c r="M4" t="s">
        <v>1325</v>
      </c>
      <c r="N4" t="str">
        <f>VLOOKUP($L4&amp;$M4,nCino_DevProc1!$A$1:$S$353,7,0)</f>
        <v>Is ORG Lead</v>
      </c>
      <c r="O4" s="149" t="str">
        <f>VLOOKUP($L4&amp;$M4,Mappings!$A$2:$AL$123,6,0)</f>
        <v>Used to check whether relationship is 'ORG Lead' or not.</v>
      </c>
      <c r="P4" t="str">
        <f>VLOOKUP($L4&amp;$M4,Mappings!$A$2:$AL$123,30,0)</f>
        <v>CCS_Is_ORG_Lead__c</v>
      </c>
      <c r="Q4" t="str">
        <f>VLOOKUP($L4&amp;$M4,Mappings!$A$2:$AL$123,31,0)</f>
        <v>BOOL</v>
      </c>
      <c r="R4" t="str">
        <f>VLOOKUP($L4&amp;$M4,Mappings!$A$2:$AL$123,32,0)</f>
        <v/>
      </c>
      <c r="S4" t="str">
        <f>VLOOKUP($L4&amp;$M4,Mappings!$A$2:$AL$123,33,0)</f>
        <v>Y</v>
      </c>
      <c r="T4" t="str">
        <f>IF(VLOOKUP($L4&amp;$M4,Mappings!$A$3:$O$122,15,0)=0,"",VLOOKUP($L4&amp;$M4,Mappings!$A$3:$O$122,15,0))</f>
        <v/>
      </c>
      <c r="U4" s="52" t="s">
        <v>1942</v>
      </c>
    </row>
    <row r="5" spans="1:21" x14ac:dyDescent="0.35">
      <c r="A5" t="str">
        <f t="shared" si="0"/>
        <v>tblEntityOrgGroupNcinoOrgName</v>
      </c>
      <c r="B5" t="s">
        <v>1937</v>
      </c>
      <c r="C5" s="57" t="s">
        <v>109</v>
      </c>
      <c r="D5" t="s">
        <v>110</v>
      </c>
      <c r="E5" t="s">
        <v>111</v>
      </c>
      <c r="F5">
        <v>255</v>
      </c>
      <c r="G5" t="s">
        <v>94</v>
      </c>
      <c r="H5" t="s">
        <v>1677</v>
      </c>
      <c r="J5" t="s">
        <v>1940</v>
      </c>
      <c r="K5" t="s">
        <v>1941</v>
      </c>
      <c r="L5" t="s">
        <v>70</v>
      </c>
      <c r="M5" t="s">
        <v>1333</v>
      </c>
      <c r="N5" t="str">
        <f>VLOOKUP($L5&amp;$M5,nCino_DevProc1!$A$1:$S$353,7,0)</f>
        <v>ORG Lead Name</v>
      </c>
      <c r="O5" s="149" t="str">
        <f>VLOOKUP($L5&amp;$M5,Mappings!$A$2:$AL$123,6,0)</f>
        <v>Used to store 'ORG Lead' Id</v>
      </c>
      <c r="P5" t="str">
        <f>VLOOKUP($L5&amp;$M5,Mappings!$A$2:$AL$123,30,0)</f>
        <v>CCS_ORG_Lead_Name__c</v>
      </c>
      <c r="Q5" t="str">
        <f>VLOOKUP($L5&amp;$M5,Mappings!$A$2:$AL$123,31,0)</f>
        <v>STRING</v>
      </c>
      <c r="R5">
        <f>VLOOKUP($L5&amp;$M5,Mappings!$A$2:$AL$123,32,0)</f>
        <v>1300</v>
      </c>
      <c r="S5" t="str">
        <f>VLOOKUP($L5&amp;$M5,Mappings!$A$2:$AL$123,33,0)</f>
        <v>Y</v>
      </c>
      <c r="T5" t="str">
        <f>IF(VLOOKUP($L5&amp;$M5,Mappings!$A$3:$O$122,15,0)=0,"",VLOOKUP($L5&amp;$M5,Mappings!$A$3:$O$122,15,0))</f>
        <v>CCS_ORG_Lead__r.Name</v>
      </c>
      <c r="U5" s="52"/>
    </row>
    <row r="6" spans="1:21" x14ac:dyDescent="0.35">
      <c r="A6" t="str">
        <f t="shared" si="0"/>
        <v>tblEntityOrgGroupNcinoDate Created</v>
      </c>
      <c r="B6" t="s">
        <v>1937</v>
      </c>
      <c r="C6" s="57" t="s">
        <v>116</v>
      </c>
      <c r="D6" t="s">
        <v>117</v>
      </c>
      <c r="E6" t="s">
        <v>105</v>
      </c>
      <c r="F6" t="s">
        <v>1677</v>
      </c>
      <c r="G6" t="s">
        <v>94</v>
      </c>
      <c r="H6" t="s">
        <v>1677</v>
      </c>
      <c r="J6" t="s">
        <v>1940</v>
      </c>
      <c r="K6" t="s">
        <v>1941</v>
      </c>
      <c r="L6" t="s">
        <v>70</v>
      </c>
      <c r="M6" t="s">
        <v>370</v>
      </c>
      <c r="N6" t="str">
        <f>VLOOKUP($L6&amp;$M6,nCino_DevProc1!$A$1:$S$353,7,0)</f>
        <v>Created Date</v>
      </c>
      <c r="O6" s="149" t="str">
        <f>VLOOKUP($L6&amp;$M6,Mappings!$A$2:$AL$123,6,0)</f>
        <v>Record created date.</v>
      </c>
      <c r="P6" t="str">
        <f>VLOOKUP($L6&amp;$M6,Mappings!$A$2:$AL$123,30,0)</f>
        <v>CreatedDate</v>
      </c>
      <c r="Q6" t="str">
        <f>VLOOKUP($L6&amp;$M6,Mappings!$A$2:$AL$123,31,0)</f>
        <v>DATETIME</v>
      </c>
      <c r="R6" t="str">
        <f>VLOOKUP($L6&amp;$M6,Mappings!$A$2:$AL$123,32,0)</f>
        <v/>
      </c>
      <c r="S6" t="str">
        <f>VLOOKUP($L6&amp;$M6,Mappings!$A$2:$AL$123,33,0)</f>
        <v>Y</v>
      </c>
      <c r="T6" t="str">
        <f>IF(VLOOKUP($L6&amp;$M6,Mappings!$A$3:$O$122,15,0)=0,"",VLOOKUP($L6&amp;$M6,Mappings!$A$3:$O$122,15,0))</f>
        <v/>
      </c>
    </row>
    <row r="7" spans="1:21" x14ac:dyDescent="0.35">
      <c r="A7" t="str">
        <f t="shared" si="0"/>
        <v>tblEntityOrgGroupNcinoDateAddedToOrg</v>
      </c>
      <c r="B7" t="s">
        <v>1937</v>
      </c>
      <c r="C7" s="57" t="s">
        <v>103</v>
      </c>
      <c r="D7" t="s">
        <v>104</v>
      </c>
      <c r="E7" t="s">
        <v>105</v>
      </c>
      <c r="F7" t="s">
        <v>1677</v>
      </c>
      <c r="G7" t="s">
        <v>94</v>
      </c>
      <c r="H7" t="s">
        <v>1677</v>
      </c>
      <c r="J7" t="s">
        <v>1940</v>
      </c>
      <c r="K7" t="s">
        <v>1941</v>
      </c>
      <c r="L7" t="s">
        <v>70</v>
      </c>
      <c r="M7" t="s">
        <v>370</v>
      </c>
      <c r="N7" t="str">
        <f>VLOOKUP($L7&amp;$M7,nCino_DevProc1!$A$1:$S$353,7,0)</f>
        <v>Created Date</v>
      </c>
      <c r="O7" s="149" t="str">
        <f>VLOOKUP($L7&amp;$M7,Mappings!$A$2:$AL$123,6,0)</f>
        <v>Record created date.</v>
      </c>
      <c r="P7" t="str">
        <f>VLOOKUP($L7&amp;$M7,Mappings!$A$2:$AL$123,30,0)</f>
        <v>CreatedDate</v>
      </c>
      <c r="Q7" t="str">
        <f>VLOOKUP($L7&amp;$M7,Mappings!$A$2:$AL$123,31,0)</f>
        <v>DATETIME</v>
      </c>
      <c r="R7" t="str">
        <f>VLOOKUP($L7&amp;$M7,Mappings!$A$2:$AL$123,32,0)</f>
        <v/>
      </c>
      <c r="S7" t="str">
        <f>VLOOKUP($L7&amp;$M7,Mappings!$A$2:$AL$123,33,0)</f>
        <v>Y</v>
      </c>
      <c r="T7" t="str">
        <f>IF(VLOOKUP($L7&amp;$M7,Mappings!$A$3:$O$122,15,0)=0,"",VLOOKUP($L7&amp;$M7,Mappings!$A$3:$O$122,15,0))</f>
        <v/>
      </c>
    </row>
    <row r="8" spans="1:21" x14ac:dyDescent="0.35">
      <c r="A8" t="str">
        <f t="shared" si="0"/>
        <v>tblEntityOrgGroupNcinoUpdateDateTime</v>
      </c>
      <c r="B8" t="s">
        <v>1937</v>
      </c>
      <c r="C8" s="57" t="s">
        <v>112</v>
      </c>
      <c r="D8" t="s">
        <v>113</v>
      </c>
      <c r="E8" t="s">
        <v>105</v>
      </c>
      <c r="F8" t="s">
        <v>1677</v>
      </c>
      <c r="G8" t="s">
        <v>93</v>
      </c>
      <c r="H8" t="s">
        <v>1677</v>
      </c>
      <c r="J8" t="s">
        <v>1940</v>
      </c>
      <c r="K8" t="s">
        <v>1941</v>
      </c>
      <c r="L8" t="s">
        <v>70</v>
      </c>
      <c r="M8" t="s">
        <v>377</v>
      </c>
      <c r="N8" t="str">
        <f>VLOOKUP($L8&amp;$M8,nCino_DevProc1!$A$1:$S$353,7,0)</f>
        <v>Last Modified Date</v>
      </c>
      <c r="O8" s="149" t="str">
        <f>VLOOKUP($L8&amp;$M8,Mappings!$A$2:$AL$123,6,0)</f>
        <v>Last modified date.</v>
      </c>
      <c r="P8" t="str">
        <f>VLOOKUP($L8&amp;$M8,Mappings!$A$2:$AL$123,30,0)</f>
        <v>LastModifiedDate</v>
      </c>
      <c r="Q8" t="str">
        <f>VLOOKUP($L8&amp;$M8,Mappings!$A$2:$AL$123,31,0)</f>
        <v>DATETIME</v>
      </c>
      <c r="R8" t="str">
        <f>VLOOKUP($L8&amp;$M8,Mappings!$A$2:$AL$123,32,0)</f>
        <v/>
      </c>
      <c r="S8" t="str">
        <f>VLOOKUP($L8&amp;$M8,Mappings!$A$2:$AL$123,33,0)</f>
        <v>N</v>
      </c>
      <c r="T8" t="str">
        <f>IF(VLOOKUP($L8&amp;$M8,Mappings!$A$3:$O$122,15,0)=0,"",VLOOKUP($L8&amp;$M8,Mappings!$A$3:$O$122,15,0))</f>
        <v/>
      </c>
    </row>
    <row r="9" spans="1:21" x14ac:dyDescent="0.35">
      <c r="A9" t="str">
        <f t="shared" si="0"/>
        <v>tblEntityOrgGroupNcinoResolvedByDate</v>
      </c>
      <c r="B9" t="s">
        <v>1937</v>
      </c>
      <c r="C9" s="57" t="s">
        <v>120</v>
      </c>
      <c r="D9" t="s">
        <v>121</v>
      </c>
      <c r="E9" t="s">
        <v>105</v>
      </c>
      <c r="F9" t="s">
        <v>1677</v>
      </c>
      <c r="G9" t="s">
        <v>93</v>
      </c>
      <c r="H9" t="s">
        <v>1677</v>
      </c>
      <c r="J9" t="s">
        <v>1940</v>
      </c>
      <c r="K9" t="s">
        <v>1941</v>
      </c>
      <c r="L9" t="s">
        <v>70</v>
      </c>
      <c r="M9" t="s">
        <v>377</v>
      </c>
      <c r="N9" t="str">
        <f>VLOOKUP($L9&amp;$M9,nCino_DevProc1!$A$1:$S$353,7,0)</f>
        <v>Last Modified Date</v>
      </c>
      <c r="O9" s="149" t="str">
        <f>VLOOKUP($L9&amp;$M9,Mappings!$A$2:$AL$123,6,0)</f>
        <v>Last modified date.</v>
      </c>
      <c r="P9" t="str">
        <f>VLOOKUP($L9&amp;$M9,Mappings!$A$2:$AL$123,30,0)</f>
        <v>LastModifiedDate</v>
      </c>
      <c r="Q9" t="str">
        <f>VLOOKUP($L9&amp;$M9,Mappings!$A$2:$AL$123,31,0)</f>
        <v>DATETIME</v>
      </c>
      <c r="R9" t="str">
        <f>VLOOKUP($L9&amp;$M9,Mappings!$A$2:$AL$123,32,0)</f>
        <v/>
      </c>
      <c r="S9" t="str">
        <f>VLOOKUP($L9&amp;$M9,Mappings!$A$2:$AL$123,33,0)</f>
        <v>N</v>
      </c>
      <c r="T9" t="str">
        <f>IF(VLOOKUP($L9&amp;$M9,Mappings!$A$3:$O$122,15,0)=0,"",VLOOKUP($L9&amp;$M9,Mappings!$A$3:$O$122,15,0))</f>
        <v/>
      </c>
    </row>
    <row r="10" spans="1:21" x14ac:dyDescent="0.35">
      <c r="O10"/>
    </row>
    <row r="11" spans="1:21" x14ac:dyDescent="0.35">
      <c r="C11" s="57"/>
    </row>
    <row r="12" spans="1:21" x14ac:dyDescent="0.35">
      <c r="C12" s="57"/>
    </row>
    <row r="13" spans="1:21" x14ac:dyDescent="0.35">
      <c r="C13" s="57"/>
    </row>
    <row r="14" spans="1:21" x14ac:dyDescent="0.35">
      <c r="C14" s="57"/>
    </row>
  </sheetData>
  <autoFilter ref="B2:U10" xr:uid="{B4343ED0-79C8-4959-9AB0-8C82BD2490CB}"/>
  <mergeCells count="2">
    <mergeCell ref="B1:J1"/>
    <mergeCell ref="L1:U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C031-F4E6-496F-B02C-C9D01FA7FA5E}">
  <sheetPr>
    <tabColor rgb="FFFFFF00"/>
  </sheetPr>
  <dimension ref="A1:W23"/>
  <sheetViews>
    <sheetView topLeftCell="B1" workbookViewId="0">
      <pane ySplit="2" topLeftCell="A3" activePane="bottomLeft" state="frozen"/>
      <selection activeCell="B1" sqref="B1"/>
      <selection pane="bottomLeft" activeCell="B2" sqref="B2"/>
    </sheetView>
  </sheetViews>
  <sheetFormatPr defaultRowHeight="14.5" x14ac:dyDescent="0.35"/>
  <cols>
    <col min="1" max="1" width="5" hidden="1" customWidth="1"/>
    <col min="2" max="2" width="24.1796875" customWidth="1"/>
    <col min="3" max="3" width="25" customWidth="1"/>
    <col min="4" max="4" width="46.1796875" bestFit="1" customWidth="1"/>
    <col min="5" max="5" width="13.1796875" customWidth="1"/>
    <col min="6" max="6" width="8.26953125" bestFit="1" customWidth="1"/>
    <col min="7" max="7" width="8.7265625" customWidth="1"/>
    <col min="8" max="8" width="8.1796875" customWidth="1"/>
    <col min="9" max="9" width="10.453125" customWidth="1"/>
    <col min="10" max="10" width="13.81640625" customWidth="1"/>
    <col min="11" max="11" width="6.81640625" customWidth="1"/>
    <col min="12" max="12" width="29.7265625" customWidth="1"/>
    <col min="13" max="14" width="22.7265625" customWidth="1"/>
    <col min="15" max="15" width="51.81640625" style="149" customWidth="1"/>
    <col min="16" max="16" width="13.81640625" bestFit="1" customWidth="1"/>
    <col min="21" max="21" width="6.26953125" customWidth="1"/>
    <col min="22" max="22" width="25" customWidth="1"/>
  </cols>
  <sheetData>
    <row r="1" spans="1:23" s="103" customFormat="1" ht="20.149999999999999" customHeight="1" x14ac:dyDescent="0.25">
      <c r="B1" s="315" t="s">
        <v>155</v>
      </c>
      <c r="C1" s="316"/>
      <c r="D1" s="316"/>
      <c r="E1" s="316"/>
      <c r="F1" s="316"/>
      <c r="G1" s="316"/>
      <c r="H1" s="316"/>
      <c r="I1" s="316"/>
      <c r="J1" s="317"/>
      <c r="K1" s="129"/>
      <c r="L1" s="305" t="s">
        <v>1930</v>
      </c>
      <c r="M1" s="305"/>
      <c r="N1" s="305"/>
      <c r="O1" s="305"/>
      <c r="P1" s="305"/>
      <c r="Q1" s="305"/>
      <c r="R1" s="305"/>
      <c r="S1" s="305"/>
      <c r="T1" s="305"/>
      <c r="U1" s="305"/>
    </row>
    <row r="2" spans="1:23" s="111" customFormat="1" ht="72.5" x14ac:dyDescent="0.25">
      <c r="A2" s="111" t="s">
        <v>217</v>
      </c>
      <c r="B2" s="131" t="s">
        <v>78</v>
      </c>
      <c r="C2" s="148" t="s">
        <v>1895</v>
      </c>
      <c r="D2" s="148" t="s">
        <v>1</v>
      </c>
      <c r="E2" s="131" t="s">
        <v>80</v>
      </c>
      <c r="F2" s="132" t="s">
        <v>1636</v>
      </c>
      <c r="G2" s="131" t="s">
        <v>1638</v>
      </c>
      <c r="H2" s="131" t="s">
        <v>1639</v>
      </c>
      <c r="I2" s="131" t="s">
        <v>1640</v>
      </c>
      <c r="J2" s="131" t="s">
        <v>1931</v>
      </c>
      <c r="K2" s="130" t="s">
        <v>1932</v>
      </c>
      <c r="L2" s="107" t="s">
        <v>1933</v>
      </c>
      <c r="M2" s="107" t="s">
        <v>1934</v>
      </c>
      <c r="N2" s="107" t="s">
        <v>1935</v>
      </c>
      <c r="O2" s="107" t="s">
        <v>1</v>
      </c>
      <c r="P2" s="107" t="s">
        <v>80</v>
      </c>
      <c r="Q2" s="108" t="s">
        <v>1636</v>
      </c>
      <c r="R2" s="107" t="s">
        <v>1638</v>
      </c>
      <c r="S2" s="107" t="s">
        <v>1649</v>
      </c>
      <c r="T2" s="109" t="s">
        <v>1936</v>
      </c>
      <c r="U2" s="109" t="s">
        <v>1652</v>
      </c>
      <c r="V2" s="110" t="s">
        <v>88</v>
      </c>
      <c r="W2" s="111" t="s">
        <v>1943</v>
      </c>
    </row>
    <row r="3" spans="1:23" x14ac:dyDescent="0.35">
      <c r="A3" t="str">
        <f t="shared" ref="A3:A5" si="0">B3&amp;C3</f>
        <v>tblEntityOrgGroupMembersEntityOrgGroupMemberID</v>
      </c>
      <c r="B3" t="s">
        <v>89</v>
      </c>
      <c r="C3" s="57" t="s">
        <v>90</v>
      </c>
      <c r="D3" t="str">
        <f>VLOOKUP($A3,'Target - COG'!$A$2:$H$156,4,0)</f>
        <v>Unique ORG Group ID</v>
      </c>
      <c r="E3" t="str">
        <f>VLOOKUP($A3,'Target - COG'!$A$2:$H$156,5,0)</f>
        <v>Integer</v>
      </c>
      <c r="F3">
        <f>IF(VLOOKUP($A3,'Target - COG'!$A$2:$H$156,6,0)=0, "", VLOOKUP($A3,'Target - COG'!$A$2:$H$156,6,0))</f>
        <v>5</v>
      </c>
      <c r="G3" t="str">
        <f>IF(VLOOKUP($A3,'Target - COG'!$A$2:$H$156,7,0)="N", "N", IF(VLOOKUP($A3,'Target - COG'!$A$2:$H$156,7,0)="Y", "Y",""))</f>
        <v>N</v>
      </c>
      <c r="H3" t="s">
        <v>1658</v>
      </c>
      <c r="J3" t="s">
        <v>1944</v>
      </c>
      <c r="K3" t="s">
        <v>1902</v>
      </c>
      <c r="L3" t="s">
        <v>1902</v>
      </c>
      <c r="M3" t="s">
        <v>1902</v>
      </c>
      <c r="P3" s="52"/>
      <c r="Q3" s="52"/>
      <c r="R3" s="52"/>
      <c r="S3" s="52"/>
      <c r="T3" s="52"/>
    </row>
    <row r="4" spans="1:23" ht="13.5" customHeight="1" x14ac:dyDescent="0.35">
      <c r="A4" t="str">
        <f t="shared" si="0"/>
        <v>tblEntityOrgGroupMembersEntityOrgGroupID</v>
      </c>
      <c r="B4" t="s">
        <v>89</v>
      </c>
      <c r="C4" s="57" t="s">
        <v>95</v>
      </c>
      <c r="D4" t="str">
        <f>VLOOKUP($A4,'Target - COG'!$A$2:$H$156,4,0)</f>
        <v>Common identifier for all members of an ORG group</v>
      </c>
      <c r="E4" t="str">
        <f>VLOOKUP($A4,'Target - COG'!$A$2:$H$156,5,0)</f>
        <v>Integer</v>
      </c>
      <c r="F4">
        <f>IF(VLOOKUP($A4,'Target - COG'!$A$2:$H$156,6,0)=0, "", VLOOKUP($A4,'Target - COG'!$A$2:$H$156,6,0))</f>
        <v>4</v>
      </c>
      <c r="G4" t="str">
        <f>IF(VLOOKUP($A4,'Target - COG'!$A$2:$H$156,7,0)="N", "N", IF(VLOOKUP($A4,'Target - COG'!$A$2:$H$156,7,0)="Y", "Y",""))</f>
        <v>N</v>
      </c>
      <c r="H4" t="str">
        <f>IF(VLOOKUP($A4,'Target - COG'!$A$2:$H$156,8,0)="Y", "Y", IF(VLOOKUP($A4,'Target - COG'!$A$2:$H$156,8,0)="Y", "Y",""))</f>
        <v/>
      </c>
      <c r="J4" t="s">
        <v>1945</v>
      </c>
      <c r="K4" t="s">
        <v>1902</v>
      </c>
      <c r="L4" t="s">
        <v>1902</v>
      </c>
      <c r="M4" t="s">
        <v>1902</v>
      </c>
    </row>
    <row r="5" spans="1:23" x14ac:dyDescent="0.35">
      <c r="A5" t="str">
        <f t="shared" si="0"/>
        <v>tblEntityOrgGroupMembersEntityID</v>
      </c>
      <c r="B5" t="s">
        <v>89</v>
      </c>
      <c r="C5" s="57" t="s">
        <v>97</v>
      </c>
      <c r="D5" t="str">
        <f>VLOOKUP($A5,'Target - COG'!$A$2:$H$156,4,0)</f>
        <v>Unique COG ID</v>
      </c>
      <c r="E5" t="str">
        <f>VLOOKUP($A5,'Target - COG'!$A$2:$H$156,5,0)</f>
        <v>Integer</v>
      </c>
      <c r="F5">
        <f>IF(VLOOKUP($A5,'Target - COG'!$A$2:$H$156,6,0)=0, "", VLOOKUP($A5,'Target - COG'!$A$2:$H$156,6,0))</f>
        <v>10</v>
      </c>
      <c r="G5" t="str">
        <f>IF(VLOOKUP($A5,'Target - COG'!$A$2:$H$156,7,0)="N", "N", IF(VLOOKUP($A5,'Target - COG'!$A$2:$H$156,7,0)="Y", "Y",""))</f>
        <v>N</v>
      </c>
      <c r="H5" t="str">
        <f>IF(VLOOKUP($A5,'Target - COG'!$A$2:$H$156,8,0)="Y", "Y", IF(VLOOKUP($A5,'Target - COG'!$A$2:$H$156,8,0)="Y", "Y",""))</f>
        <v/>
      </c>
      <c r="J5" t="s">
        <v>1946</v>
      </c>
      <c r="K5" t="s">
        <v>1902</v>
      </c>
      <c r="L5" t="s">
        <v>1902</v>
      </c>
      <c r="M5" t="s">
        <v>1902</v>
      </c>
    </row>
    <row r="6" spans="1:23" x14ac:dyDescent="0.35">
      <c r="A6" t="str">
        <f>B6&amp;C6</f>
        <v>tblEntityOrgGroupMembersEntityOrgMemberTypeID</v>
      </c>
      <c r="B6" t="s">
        <v>89</v>
      </c>
      <c r="C6" s="57" t="s">
        <v>99</v>
      </c>
      <c r="D6" t="s">
        <v>100</v>
      </c>
      <c r="E6" t="s">
        <v>92</v>
      </c>
      <c r="F6">
        <v>1</v>
      </c>
      <c r="G6" t="s">
        <v>93</v>
      </c>
      <c r="H6" t="s">
        <v>1677</v>
      </c>
      <c r="J6" t="s">
        <v>1940</v>
      </c>
      <c r="K6" t="s">
        <v>1941</v>
      </c>
      <c r="L6" t="s">
        <v>70</v>
      </c>
      <c r="M6" t="s">
        <v>1325</v>
      </c>
      <c r="N6" t="str">
        <f>VLOOKUP($L6&amp;$M6,nCino_DevProc1!$A$1:$S$353,7,0)</f>
        <v>Is ORG Lead</v>
      </c>
      <c r="O6" s="149" t="str">
        <f>VLOOKUP($L6&amp;$M6,Mappings!$A$2:$AL$123,6,0)</f>
        <v>Used to check whether relationship is 'ORG Lead' or not.</v>
      </c>
      <c r="P6" t="str">
        <f>VLOOKUP($L6&amp;$M6,Mappings!$A$2:$AL$123,30,0)</f>
        <v>CCS_Is_ORG_Lead__c</v>
      </c>
      <c r="Q6" t="str">
        <f>VLOOKUP($L6&amp;$M6,Mappings!$A$2:$AL$123,31,0)</f>
        <v>BOOL</v>
      </c>
      <c r="R6" t="str">
        <f>VLOOKUP($L6&amp;$M6,Mappings!$A$2:$AL$123,32,0)</f>
        <v/>
      </c>
      <c r="S6" t="str">
        <f>VLOOKUP($L6&amp;$M6,Mappings!$A$2:$AL$123,33,0)</f>
        <v>Y</v>
      </c>
      <c r="T6" t="str">
        <f>IF(VLOOKUP($L6&amp;$M6,Mappings!$A$3:$O$122,15,0)=0,"",VLOOKUP($L6&amp;$M6,Mappings!$A$3:$O$122,15,0))</f>
        <v/>
      </c>
      <c r="U6" s="52" t="s">
        <v>1942</v>
      </c>
    </row>
    <row r="7" spans="1:23" x14ac:dyDescent="0.35">
      <c r="A7" t="str">
        <f>B7&amp;C7</f>
        <v>tblEntityOrgGroupMembersCOGGroupID</v>
      </c>
      <c r="B7" t="s">
        <v>89</v>
      </c>
      <c r="C7" s="57" t="s">
        <v>101</v>
      </c>
      <c r="D7" t="s">
        <v>102</v>
      </c>
      <c r="E7" t="s">
        <v>92</v>
      </c>
      <c r="F7">
        <v>5</v>
      </c>
      <c r="G7" t="s">
        <v>93</v>
      </c>
      <c r="H7" t="s">
        <v>1677</v>
      </c>
      <c r="I7" t="s">
        <v>94</v>
      </c>
      <c r="J7" t="s">
        <v>1947</v>
      </c>
      <c r="K7" t="s">
        <v>1902</v>
      </c>
      <c r="L7" t="s">
        <v>1902</v>
      </c>
      <c r="M7" t="s">
        <v>1902</v>
      </c>
    </row>
    <row r="8" spans="1:23" x14ac:dyDescent="0.35">
      <c r="A8" t="str">
        <f>B8&amp;C8</f>
        <v>tblEntityOrgGroupMembersDateAddedToOrg</v>
      </c>
      <c r="B8" t="s">
        <v>89</v>
      </c>
      <c r="C8" s="57" t="s">
        <v>103</v>
      </c>
      <c r="D8" t="s">
        <v>104</v>
      </c>
      <c r="E8" t="s">
        <v>105</v>
      </c>
      <c r="F8" t="s">
        <v>1677</v>
      </c>
      <c r="G8" t="s">
        <v>93</v>
      </c>
      <c r="H8" t="s">
        <v>1677</v>
      </c>
      <c r="J8" t="s">
        <v>1940</v>
      </c>
      <c r="K8" t="s">
        <v>1941</v>
      </c>
      <c r="L8" t="s">
        <v>70</v>
      </c>
      <c r="M8" t="s">
        <v>370</v>
      </c>
      <c r="N8" t="str">
        <f>VLOOKUP($L8&amp;$M8,nCino_DevProc1!$A$1:$S$353,7,0)</f>
        <v>Created Date</v>
      </c>
      <c r="O8" s="149" t="str">
        <f>VLOOKUP($L8&amp;$M8,Mappings!$A$2:$AL$123,6,0)</f>
        <v>Record created date.</v>
      </c>
      <c r="P8" t="str">
        <f>VLOOKUP($L8&amp;$M8,Mappings!$A$2:$AL$123,30,0)</f>
        <v>CreatedDate</v>
      </c>
      <c r="Q8" t="str">
        <f>VLOOKUP($L8&amp;$M8,Mappings!$A$2:$AL$123,31,0)</f>
        <v>DATETIME</v>
      </c>
      <c r="R8" t="str">
        <f>VLOOKUP($L8&amp;$M8,Mappings!$A$2:$AL$123,32,0)</f>
        <v/>
      </c>
      <c r="S8" t="str">
        <f>VLOOKUP($L8&amp;$M8,Mappings!$A$2:$AL$123,33,0)</f>
        <v>Y</v>
      </c>
      <c r="T8" t="str">
        <f>IF(VLOOKUP($L8&amp;$M8,Mappings!$A$3:$O$122,15,0)=0,"",VLOOKUP($L8&amp;$M8,Mappings!$A$3:$O$122,15,0))</f>
        <v/>
      </c>
    </row>
    <row r="9" spans="1:23" x14ac:dyDescent="0.35">
      <c r="A9" t="str">
        <f>B9&amp;C9</f>
        <v>tblEntityOrgGroupMembersLastUpdatedBySessionID</v>
      </c>
      <c r="B9" t="s">
        <v>89</v>
      </c>
      <c r="C9" s="57" t="s">
        <v>106</v>
      </c>
      <c r="D9" t="s">
        <v>107</v>
      </c>
      <c r="E9" t="s">
        <v>92</v>
      </c>
      <c r="F9">
        <v>8</v>
      </c>
      <c r="G9" t="s">
        <v>93</v>
      </c>
      <c r="H9" t="s">
        <v>1677</v>
      </c>
      <c r="I9" t="s">
        <v>94</v>
      </c>
      <c r="J9" t="s">
        <v>1948</v>
      </c>
      <c r="K9" t="s">
        <v>1902</v>
      </c>
      <c r="L9" t="s">
        <v>1902</v>
      </c>
      <c r="M9" t="s">
        <v>1902</v>
      </c>
    </row>
    <row r="10" spans="1:23" x14ac:dyDescent="0.35">
      <c r="A10" t="str">
        <f>B10&amp;C10</f>
        <v>tblEntityOrgGroupMembersOCIS_ID</v>
      </c>
      <c r="B10" t="s">
        <v>89</v>
      </c>
      <c r="C10" s="57" t="s">
        <v>1938</v>
      </c>
      <c r="D10" t="s">
        <v>1949</v>
      </c>
      <c r="E10" t="s">
        <v>92</v>
      </c>
      <c r="F10">
        <v>10</v>
      </c>
      <c r="G10" t="s">
        <v>93</v>
      </c>
      <c r="J10" t="s">
        <v>1940</v>
      </c>
      <c r="K10" t="s">
        <v>1941</v>
      </c>
      <c r="L10" t="s">
        <v>67</v>
      </c>
      <c r="M10" t="s">
        <v>588</v>
      </c>
      <c r="N10" t="str">
        <f>VLOOKUP($L10&amp;$M10,nCino_DevProc1!$A$1:$S$353,7,0)</f>
        <v>Relationship ID</v>
      </c>
      <c r="O10" t="str">
        <f>VLOOKUP($L10&amp;$M10,Mappings!$A$2:$AL$123,6,0)</f>
        <v>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 For more information, refer to https://developer.salesforce.com/docs/atlas.en-us.apexcode.meta/apexcode/langCon_apex_dml_nested_object.htm</v>
      </c>
      <c r="P10" t="str">
        <f>VLOOKUP($L10&amp;$M10,Mappings!$A$2:$AL$123,30,0)</f>
        <v>LLC_BI__lookupKey__c</v>
      </c>
      <c r="Q10" t="str">
        <f>VLOOKUP($L10&amp;$M10,Mappings!$A$2:$AL$123,31,0)</f>
        <v>STRING</v>
      </c>
      <c r="R10">
        <f>VLOOKUP($L10&amp;$M10,Mappings!$A$2:$AL$123,32,0)</f>
        <v>255</v>
      </c>
      <c r="S10" t="str">
        <f>VLOOKUP($L10&amp;$M10,Mappings!$A$2:$AL$123,33,0)</f>
        <v>N</v>
      </c>
      <c r="T10" t="str">
        <f>IF(VLOOKUP($L10&amp;$M10,Mappings!$A$3:$O$122,15,0)=0,"",VLOOKUP($L10&amp;$M10,Mappings!$A$3:$O$122,15,0))</f>
        <v>OCIS ID</v>
      </c>
    </row>
    <row r="11" spans="1:23" x14ac:dyDescent="0.35">
      <c r="C11" s="57"/>
      <c r="O11"/>
    </row>
    <row r="12" spans="1:23" x14ac:dyDescent="0.35">
      <c r="A12" t="str">
        <f t="shared" ref="A12:A18" si="1">B12&amp;C12</f>
        <v>tblEntityOrgGroupsEntityOrgGroupID</v>
      </c>
      <c r="B12" t="s">
        <v>108</v>
      </c>
      <c r="C12" s="57" t="s">
        <v>95</v>
      </c>
      <c r="D12" t="s">
        <v>96</v>
      </c>
      <c r="E12" t="s">
        <v>92</v>
      </c>
      <c r="F12">
        <v>4</v>
      </c>
      <c r="G12" t="s">
        <v>93</v>
      </c>
      <c r="H12" t="s">
        <v>1658</v>
      </c>
      <c r="J12" t="s">
        <v>1950</v>
      </c>
      <c r="K12" t="s">
        <v>1902</v>
      </c>
      <c r="L12" t="s">
        <v>1902</v>
      </c>
      <c r="M12" t="s">
        <v>1902</v>
      </c>
    </row>
    <row r="13" spans="1:23" x14ac:dyDescent="0.35">
      <c r="A13" t="str">
        <f t="shared" si="1"/>
        <v>tblEntityOrgGroupsOrgName</v>
      </c>
      <c r="B13" t="s">
        <v>108</v>
      </c>
      <c r="C13" s="57" t="s">
        <v>109</v>
      </c>
      <c r="D13" t="s">
        <v>110</v>
      </c>
      <c r="E13" t="s">
        <v>111</v>
      </c>
      <c r="F13">
        <v>255</v>
      </c>
      <c r="G13" t="s">
        <v>93</v>
      </c>
      <c r="H13" t="s">
        <v>1677</v>
      </c>
      <c r="J13" t="s">
        <v>1940</v>
      </c>
      <c r="K13" t="s">
        <v>1941</v>
      </c>
      <c r="L13" t="s">
        <v>70</v>
      </c>
      <c r="M13" t="s">
        <v>1333</v>
      </c>
      <c r="N13" t="str">
        <f>VLOOKUP($L13&amp;$M13,nCino_DevProc1!$A$1:$S$353,7,0)</f>
        <v>ORG Lead Name</v>
      </c>
      <c r="O13" s="149" t="str">
        <f>VLOOKUP($L13&amp;$M13,Mappings!$A$2:$AL$123,6,0)</f>
        <v>Used to store 'ORG Lead' Id</v>
      </c>
      <c r="P13" t="str">
        <f>VLOOKUP($L13&amp;$M13,Mappings!$A$2:$AL$123,30,0)</f>
        <v>CCS_ORG_Lead_Name__c</v>
      </c>
      <c r="Q13" t="str">
        <f>VLOOKUP($L13&amp;$M13,Mappings!$A$2:$AL$123,31,0)</f>
        <v>STRING</v>
      </c>
      <c r="R13">
        <f>VLOOKUP($L13&amp;$M13,Mappings!$A$2:$AL$123,32,0)</f>
        <v>1300</v>
      </c>
      <c r="S13" t="str">
        <f>VLOOKUP($L13&amp;$M13,Mappings!$A$2:$AL$123,33,0)</f>
        <v>Y</v>
      </c>
      <c r="T13" t="str">
        <f>IF(VLOOKUP($L13&amp;$M13,Mappings!$A$3:$O$122,15,0)=0,"",VLOOKUP($L13&amp;$M13,Mappings!$A$3:$O$122,15,0))</f>
        <v>CCS_ORG_Lead__r.Name</v>
      </c>
      <c r="U13" s="52"/>
    </row>
    <row r="14" spans="1:23" x14ac:dyDescent="0.35">
      <c r="A14" t="str">
        <f t="shared" si="1"/>
        <v>tblEntityOrgGroupsUpdateDateTime</v>
      </c>
      <c r="B14" t="s">
        <v>108</v>
      </c>
      <c r="C14" s="57" t="s">
        <v>112</v>
      </c>
      <c r="D14" t="s">
        <v>113</v>
      </c>
      <c r="E14" t="s">
        <v>105</v>
      </c>
      <c r="F14" t="s">
        <v>1677</v>
      </c>
      <c r="G14" t="s">
        <v>93</v>
      </c>
      <c r="H14" t="s">
        <v>1677</v>
      </c>
      <c r="J14" t="s">
        <v>1940</v>
      </c>
      <c r="K14" t="s">
        <v>1941</v>
      </c>
      <c r="L14" t="s">
        <v>70</v>
      </c>
      <c r="M14" t="s">
        <v>377</v>
      </c>
      <c r="N14" t="str">
        <f>VLOOKUP($L14&amp;$M14,nCino_DevProc1!$A$1:$S$353,7,0)</f>
        <v>Last Modified Date</v>
      </c>
      <c r="O14" s="149" t="str">
        <f>VLOOKUP($L14&amp;$M14,Mappings!$A$2:$AL$123,6,0)</f>
        <v>Last modified date.</v>
      </c>
      <c r="P14" t="str">
        <f>VLOOKUP($L14&amp;$M14,Mappings!$A$2:$AL$123,30,0)</f>
        <v>LastModifiedDate</v>
      </c>
      <c r="Q14" t="str">
        <f>VLOOKUP($L14&amp;$M14,Mappings!$A$2:$AL$123,31,0)</f>
        <v>DATETIME</v>
      </c>
      <c r="R14" t="str">
        <f>VLOOKUP($L14&amp;$M14,Mappings!$A$2:$AL$123,32,0)</f>
        <v/>
      </c>
      <c r="S14" t="str">
        <f>VLOOKUP($L14&amp;$M14,Mappings!$A$2:$AL$123,33,0)</f>
        <v>N</v>
      </c>
      <c r="T14" t="str">
        <f>IF(VLOOKUP($L14&amp;$M14,Mappings!$A$3:$O$122,15,0)=0,"",VLOOKUP($L14&amp;$M14,Mappings!$A$3:$O$122,15,0))</f>
        <v/>
      </c>
    </row>
    <row r="15" spans="1:23" x14ac:dyDescent="0.35">
      <c r="A15" t="str">
        <f t="shared" si="1"/>
        <v>tblEntityOrgGroupsInitiatedBy</v>
      </c>
      <c r="B15" t="s">
        <v>108</v>
      </c>
      <c r="C15" s="57" t="s">
        <v>114</v>
      </c>
      <c r="D15" t="s">
        <v>115</v>
      </c>
      <c r="E15" t="s">
        <v>111</v>
      </c>
      <c r="F15">
        <v>255</v>
      </c>
      <c r="G15" t="s">
        <v>93</v>
      </c>
      <c r="H15" t="s">
        <v>1677</v>
      </c>
      <c r="J15" t="s">
        <v>1951</v>
      </c>
      <c r="K15" t="s">
        <v>1902</v>
      </c>
      <c r="L15" t="s">
        <v>1902</v>
      </c>
      <c r="M15" t="s">
        <v>1902</v>
      </c>
    </row>
    <row r="16" spans="1:23" x14ac:dyDescent="0.35">
      <c r="A16" t="str">
        <f t="shared" si="1"/>
        <v>tblEntityOrgGroupsDate Created</v>
      </c>
      <c r="B16" t="s">
        <v>108</v>
      </c>
      <c r="C16" s="57" t="s">
        <v>116</v>
      </c>
      <c r="D16" t="s">
        <v>117</v>
      </c>
      <c r="E16" t="s">
        <v>105</v>
      </c>
      <c r="F16" t="s">
        <v>1677</v>
      </c>
      <c r="G16" t="s">
        <v>93</v>
      </c>
      <c r="H16" t="s">
        <v>1677</v>
      </c>
      <c r="J16" t="s">
        <v>1940</v>
      </c>
      <c r="K16" t="s">
        <v>1941</v>
      </c>
      <c r="L16" t="s">
        <v>70</v>
      </c>
      <c r="M16" t="s">
        <v>370</v>
      </c>
      <c r="N16" t="str">
        <f>VLOOKUP($L16&amp;$M16,nCino_DevProc1!$A$1:$S$353,7,0)</f>
        <v>Created Date</v>
      </c>
      <c r="O16" s="149" t="str">
        <f>VLOOKUP($L16&amp;$M16,Mappings!$A$2:$AL$123,6,0)</f>
        <v>Record created date.</v>
      </c>
      <c r="P16" t="str">
        <f>VLOOKUP($L16&amp;$M16,Mappings!$A$2:$AL$123,30,0)</f>
        <v>CreatedDate</v>
      </c>
      <c r="Q16" t="str">
        <f>VLOOKUP($L16&amp;$M16,Mappings!$A$2:$AL$123,31,0)</f>
        <v>DATETIME</v>
      </c>
      <c r="R16" t="str">
        <f>VLOOKUP($L16&amp;$M16,Mappings!$A$2:$AL$123,32,0)</f>
        <v/>
      </c>
      <c r="S16" t="str">
        <f>VLOOKUP($L16&amp;$M16,Mappings!$A$2:$AL$123,33,0)</f>
        <v>Y</v>
      </c>
      <c r="T16" t="str">
        <f>IF(VLOOKUP($L16&amp;$M16,Mappings!$A$3:$O$122,15,0)=0,"",VLOOKUP($L16&amp;$M16,Mappings!$A$3:$O$122,15,0))</f>
        <v/>
      </c>
    </row>
    <row r="17" spans="1:21" x14ac:dyDescent="0.35">
      <c r="A17" t="str">
        <f t="shared" si="1"/>
        <v>tblEntityOrgGroupsResolvedBy</v>
      </c>
      <c r="B17" t="s">
        <v>108</v>
      </c>
      <c r="C17" s="57" t="s">
        <v>118</v>
      </c>
      <c r="D17" t="s">
        <v>119</v>
      </c>
      <c r="E17" t="s">
        <v>111</v>
      </c>
      <c r="F17">
        <v>255</v>
      </c>
      <c r="G17" t="s">
        <v>93</v>
      </c>
      <c r="H17" t="s">
        <v>1677</v>
      </c>
      <c r="J17" t="s">
        <v>1952</v>
      </c>
      <c r="K17" t="s">
        <v>1902</v>
      </c>
      <c r="L17" t="s">
        <v>1902</v>
      </c>
      <c r="M17" t="s">
        <v>1902</v>
      </c>
      <c r="U17" t="s">
        <v>1951</v>
      </c>
    </row>
    <row r="18" spans="1:21" x14ac:dyDescent="0.35">
      <c r="A18" t="str">
        <f t="shared" si="1"/>
        <v>tblEntityOrgGroupsResolvedByDate</v>
      </c>
      <c r="B18" t="s">
        <v>108</v>
      </c>
      <c r="C18" s="57" t="s">
        <v>120</v>
      </c>
      <c r="D18" t="s">
        <v>121</v>
      </c>
      <c r="E18" t="s">
        <v>105</v>
      </c>
      <c r="F18" t="s">
        <v>1677</v>
      </c>
      <c r="G18" t="s">
        <v>93</v>
      </c>
      <c r="H18" t="s">
        <v>1677</v>
      </c>
      <c r="J18" t="s">
        <v>1940</v>
      </c>
      <c r="K18" t="s">
        <v>1941</v>
      </c>
      <c r="L18" t="s">
        <v>70</v>
      </c>
      <c r="M18" t="s">
        <v>377</v>
      </c>
      <c r="N18" t="str">
        <f>VLOOKUP($L18&amp;$M18,nCino_DevProc1!$A$1:$S$353,7,0)</f>
        <v>Last Modified Date</v>
      </c>
      <c r="O18" s="149" t="str">
        <f>VLOOKUP($L18&amp;$M18,Mappings!$A$2:$AL$123,6,0)</f>
        <v>Last modified date.</v>
      </c>
      <c r="P18" t="str">
        <f>VLOOKUP($L18&amp;$M18,Mappings!$A$2:$AL$123,30,0)</f>
        <v>LastModifiedDate</v>
      </c>
      <c r="Q18" t="str">
        <f>VLOOKUP($L18&amp;$M18,Mappings!$A$2:$AL$123,31,0)</f>
        <v>DATETIME</v>
      </c>
      <c r="R18" t="str">
        <f>VLOOKUP($L18&amp;$M18,Mappings!$A$2:$AL$123,32,0)</f>
        <v/>
      </c>
      <c r="S18" t="str">
        <f>VLOOKUP($L18&amp;$M18,Mappings!$A$2:$AL$123,33,0)</f>
        <v>N</v>
      </c>
      <c r="T18" t="str">
        <f>IF(VLOOKUP($L18&amp;$M18,Mappings!$A$3:$O$122,15,0)=0,"",VLOOKUP($L18&amp;$M18,Mappings!$A$3:$O$122,15,0))</f>
        <v/>
      </c>
    </row>
    <row r="19" spans="1:21" x14ac:dyDescent="0.35">
      <c r="B19" t="s">
        <v>108</v>
      </c>
      <c r="C19" t="s">
        <v>106</v>
      </c>
      <c r="D19" t="s">
        <v>107</v>
      </c>
      <c r="E19" t="s">
        <v>92</v>
      </c>
      <c r="F19">
        <v>8</v>
      </c>
      <c r="G19" t="s">
        <v>93</v>
      </c>
      <c r="H19" t="s">
        <v>1677</v>
      </c>
      <c r="I19" t="s">
        <v>94</v>
      </c>
      <c r="J19" t="s">
        <v>1948</v>
      </c>
      <c r="K19" t="s">
        <v>1902</v>
      </c>
      <c r="L19" t="s">
        <v>1902</v>
      </c>
      <c r="M19" t="s">
        <v>1902</v>
      </c>
    </row>
    <row r="20" spans="1:21" x14ac:dyDescent="0.35">
      <c r="C20" s="57"/>
    </row>
    <row r="21" spans="1:21" x14ac:dyDescent="0.35">
      <c r="C21" s="57"/>
    </row>
    <row r="22" spans="1:21" x14ac:dyDescent="0.35">
      <c r="C22" s="57"/>
    </row>
    <row r="23" spans="1:21" x14ac:dyDescent="0.35">
      <c r="C23" s="57"/>
    </row>
  </sheetData>
  <autoFilter ref="B2:U19" xr:uid="{B4343ED0-79C8-4959-9AB0-8C82BD2490CB}"/>
  <mergeCells count="2">
    <mergeCell ref="B1:J1"/>
    <mergeCell ref="L1:U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7BFAA-D20E-40FA-8E65-90F3B56C1EF2}">
  <dimension ref="A1:J1212"/>
  <sheetViews>
    <sheetView workbookViewId="0">
      <pane ySplit="2" topLeftCell="A512" activePane="bottomLeft" state="frozenSplit"/>
      <selection pane="bottomLeft" activeCell="F1215" sqref="F1215"/>
    </sheetView>
  </sheetViews>
  <sheetFormatPr defaultRowHeight="14.5" x14ac:dyDescent="0.35"/>
  <cols>
    <col min="1" max="1" width="43.81640625" style="248" customWidth="1"/>
    <col min="2" max="2" width="15" style="248" hidden="1" customWidth="1"/>
    <col min="3" max="3" width="24.453125" style="248" customWidth="1"/>
    <col min="4" max="4" width="45.1796875" style="248" bestFit="1" customWidth="1"/>
    <col min="5" max="5" width="16.1796875" style="248" customWidth="1"/>
    <col min="6" max="6" width="55" style="248" bestFit="1" customWidth="1"/>
    <col min="7" max="7" width="11.1796875" style="248" customWidth="1"/>
    <col min="8" max="8" width="10.453125" style="248" customWidth="1"/>
    <col min="9" max="9" width="11.54296875" style="248" customWidth="1"/>
  </cols>
  <sheetData>
    <row r="1" spans="1:10" x14ac:dyDescent="0.35">
      <c r="A1" s="318" t="s">
        <v>1953</v>
      </c>
      <c r="B1" s="318"/>
      <c r="C1" s="318"/>
      <c r="D1" s="318"/>
      <c r="E1" s="318"/>
      <c r="F1" s="318"/>
      <c r="J1" t="s">
        <v>155</v>
      </c>
    </row>
    <row r="2" spans="1:10" x14ac:dyDescent="0.35">
      <c r="A2" s="247" t="s">
        <v>219</v>
      </c>
      <c r="B2" s="247" t="s">
        <v>220</v>
      </c>
      <c r="C2" s="247" t="s">
        <v>221</v>
      </c>
      <c r="D2" s="247" t="s">
        <v>222</v>
      </c>
      <c r="E2" s="247" t="s">
        <v>223</v>
      </c>
      <c r="F2" s="247" t="s">
        <v>1776</v>
      </c>
      <c r="G2" s="247" t="s">
        <v>437</v>
      </c>
      <c r="H2" s="247" t="s">
        <v>1954</v>
      </c>
      <c r="I2" s="247" t="s">
        <v>1955</v>
      </c>
    </row>
    <row r="3" spans="1:10" x14ac:dyDescent="0.35">
      <c r="A3" s="248" t="s">
        <v>67</v>
      </c>
      <c r="B3" s="248" t="s">
        <v>234</v>
      </c>
      <c r="C3" s="248" t="s">
        <v>252</v>
      </c>
      <c r="D3" s="248" t="s">
        <v>143</v>
      </c>
      <c r="E3" s="248" t="s">
        <v>1956</v>
      </c>
      <c r="F3" s="248" t="s">
        <v>1956</v>
      </c>
      <c r="G3" s="248" t="s">
        <v>248</v>
      </c>
      <c r="H3" s="248" t="s">
        <v>239</v>
      </c>
    </row>
    <row r="4" spans="1:10" x14ac:dyDescent="0.35">
      <c r="A4" s="248" t="s">
        <v>67</v>
      </c>
      <c r="B4" s="248" t="s">
        <v>234</v>
      </c>
      <c r="C4" s="248" t="s">
        <v>252</v>
      </c>
      <c r="D4" s="248" t="s">
        <v>143</v>
      </c>
      <c r="E4" s="248" t="s">
        <v>1957</v>
      </c>
      <c r="F4" s="248" t="s">
        <v>1957</v>
      </c>
      <c r="G4" s="248" t="s">
        <v>248</v>
      </c>
      <c r="H4" s="248" t="s">
        <v>239</v>
      </c>
    </row>
    <row r="5" spans="1:10" x14ac:dyDescent="0.35">
      <c r="A5" s="248" t="s">
        <v>67</v>
      </c>
      <c r="B5" s="248" t="s">
        <v>234</v>
      </c>
      <c r="C5" s="248" t="s">
        <v>252</v>
      </c>
      <c r="D5" s="248" t="s">
        <v>143</v>
      </c>
      <c r="E5" s="248" t="s">
        <v>1958</v>
      </c>
      <c r="F5" s="248" t="s">
        <v>1958</v>
      </c>
      <c r="G5" s="248" t="s">
        <v>248</v>
      </c>
      <c r="H5" s="248" t="s">
        <v>239</v>
      </c>
    </row>
    <row r="6" spans="1:10" x14ac:dyDescent="0.35">
      <c r="A6" s="248" t="s">
        <v>67</v>
      </c>
      <c r="B6" s="248" t="s">
        <v>234</v>
      </c>
      <c r="C6" s="248" t="s">
        <v>252</v>
      </c>
      <c r="D6" s="248" t="s">
        <v>143</v>
      </c>
      <c r="E6" s="248" t="s">
        <v>1959</v>
      </c>
      <c r="F6" s="248" t="s">
        <v>1959</v>
      </c>
      <c r="G6" s="248" t="s">
        <v>248</v>
      </c>
      <c r="H6" s="248" t="s">
        <v>239</v>
      </c>
    </row>
    <row r="7" spans="1:10" x14ac:dyDescent="0.35">
      <c r="A7" s="248" t="s">
        <v>67</v>
      </c>
      <c r="B7" s="248" t="s">
        <v>234</v>
      </c>
      <c r="C7" s="248" t="s">
        <v>252</v>
      </c>
      <c r="D7" s="248" t="s">
        <v>143</v>
      </c>
      <c r="E7" s="248" t="s">
        <v>1960</v>
      </c>
      <c r="F7" s="248" t="s">
        <v>1960</v>
      </c>
      <c r="G7" s="248" t="s">
        <v>248</v>
      </c>
      <c r="H7" s="248" t="s">
        <v>239</v>
      </c>
    </row>
    <row r="8" spans="1:10" x14ac:dyDescent="0.35">
      <c r="A8" s="248" t="s">
        <v>67</v>
      </c>
      <c r="B8" s="248" t="s">
        <v>234</v>
      </c>
      <c r="C8" s="248" t="s">
        <v>252</v>
      </c>
      <c r="D8" s="248" t="s">
        <v>143</v>
      </c>
      <c r="E8" s="248" t="s">
        <v>1961</v>
      </c>
      <c r="F8" s="248" t="s">
        <v>1961</v>
      </c>
      <c r="G8" s="248" t="s">
        <v>248</v>
      </c>
      <c r="H8" s="248" t="s">
        <v>239</v>
      </c>
    </row>
    <row r="9" spans="1:10" x14ac:dyDescent="0.35">
      <c r="A9" s="248" t="s">
        <v>67</v>
      </c>
      <c r="B9" s="248" t="s">
        <v>234</v>
      </c>
      <c r="C9" s="248" t="s">
        <v>252</v>
      </c>
      <c r="D9" s="248" t="s">
        <v>143</v>
      </c>
      <c r="E9" s="248" t="s">
        <v>1962</v>
      </c>
      <c r="F9" s="248" t="s">
        <v>1962</v>
      </c>
      <c r="G9" s="248" t="s">
        <v>248</v>
      </c>
      <c r="H9" s="248" t="s">
        <v>239</v>
      </c>
    </row>
    <row r="10" spans="1:10" x14ac:dyDescent="0.35">
      <c r="A10" s="248" t="s">
        <v>67</v>
      </c>
      <c r="B10" s="248" t="s">
        <v>234</v>
      </c>
      <c r="C10" s="248" t="s">
        <v>252</v>
      </c>
      <c r="D10" s="248" t="s">
        <v>143</v>
      </c>
      <c r="E10" s="248" t="s">
        <v>1963</v>
      </c>
      <c r="F10" s="248" t="s">
        <v>1963</v>
      </c>
      <c r="G10" s="248" t="s">
        <v>248</v>
      </c>
      <c r="H10" s="248" t="s">
        <v>239</v>
      </c>
    </row>
    <row r="11" spans="1:10" x14ac:dyDescent="0.35">
      <c r="A11" s="248" t="s">
        <v>67</v>
      </c>
      <c r="B11" s="248" t="s">
        <v>234</v>
      </c>
      <c r="C11" s="248" t="s">
        <v>252</v>
      </c>
      <c r="D11" s="248" t="s">
        <v>143</v>
      </c>
      <c r="E11" s="248" t="s">
        <v>1964</v>
      </c>
      <c r="F11" s="248" t="s">
        <v>1964</v>
      </c>
      <c r="G11" s="248" t="s">
        <v>248</v>
      </c>
      <c r="H11" s="248" t="s">
        <v>239</v>
      </c>
    </row>
    <row r="12" spans="1:10" x14ac:dyDescent="0.35">
      <c r="A12" s="248" t="s">
        <v>67</v>
      </c>
      <c r="B12" s="248" t="s">
        <v>234</v>
      </c>
      <c r="C12" s="248" t="s">
        <v>252</v>
      </c>
      <c r="D12" s="248" t="s">
        <v>143</v>
      </c>
      <c r="E12" s="248" t="s">
        <v>1965</v>
      </c>
      <c r="F12" s="248" t="s">
        <v>1965</v>
      </c>
      <c r="G12" s="248" t="s">
        <v>248</v>
      </c>
      <c r="H12" s="248" t="s">
        <v>239</v>
      </c>
    </row>
    <row r="13" spans="1:10" x14ac:dyDescent="0.35">
      <c r="A13" s="248" t="s">
        <v>67</v>
      </c>
      <c r="B13" s="248" t="s">
        <v>234</v>
      </c>
      <c r="C13" s="248" t="s">
        <v>252</v>
      </c>
      <c r="D13" s="248" t="s">
        <v>143</v>
      </c>
      <c r="E13" s="248" t="s">
        <v>1966</v>
      </c>
      <c r="F13" s="248" t="s">
        <v>1966</v>
      </c>
      <c r="G13" s="248" t="s">
        <v>248</v>
      </c>
      <c r="H13" s="248" t="s">
        <v>239</v>
      </c>
    </row>
    <row r="14" spans="1:10" x14ac:dyDescent="0.35">
      <c r="A14" s="248" t="s">
        <v>67</v>
      </c>
      <c r="B14" s="248" t="s">
        <v>234</v>
      </c>
      <c r="C14" s="248" t="s">
        <v>252</v>
      </c>
      <c r="D14" s="248" t="s">
        <v>143</v>
      </c>
      <c r="E14" s="248" t="s">
        <v>1967</v>
      </c>
      <c r="F14" s="248" t="s">
        <v>1967</v>
      </c>
      <c r="G14" s="248" t="s">
        <v>248</v>
      </c>
      <c r="H14" s="248" t="s">
        <v>239</v>
      </c>
    </row>
    <row r="15" spans="1:10" x14ac:dyDescent="0.35">
      <c r="A15" s="248" t="s">
        <v>67</v>
      </c>
      <c r="B15" s="248" t="s">
        <v>234</v>
      </c>
      <c r="C15" s="248" t="s">
        <v>252</v>
      </c>
      <c r="D15" s="248" t="s">
        <v>143</v>
      </c>
      <c r="E15" s="248" t="s">
        <v>1968</v>
      </c>
      <c r="F15" s="248" t="s">
        <v>1968</v>
      </c>
      <c r="G15" s="248" t="s">
        <v>248</v>
      </c>
      <c r="H15" s="248" t="s">
        <v>239</v>
      </c>
    </row>
    <row r="16" spans="1:10" x14ac:dyDescent="0.35">
      <c r="A16" s="248" t="s">
        <v>67</v>
      </c>
      <c r="B16" s="248" t="s">
        <v>234</v>
      </c>
      <c r="C16" s="248" t="s">
        <v>252</v>
      </c>
      <c r="D16" s="248" t="s">
        <v>143</v>
      </c>
      <c r="E16" s="248" t="s">
        <v>1969</v>
      </c>
      <c r="F16" s="248" t="s">
        <v>1969</v>
      </c>
      <c r="G16" s="248" t="s">
        <v>248</v>
      </c>
      <c r="H16" s="248" t="s">
        <v>239</v>
      </c>
    </row>
    <row r="17" spans="1:8" x14ac:dyDescent="0.35">
      <c r="A17" s="248" t="s">
        <v>67</v>
      </c>
      <c r="B17" s="248" t="s">
        <v>234</v>
      </c>
      <c r="C17" s="248" t="s">
        <v>252</v>
      </c>
      <c r="D17" s="248" t="s">
        <v>143</v>
      </c>
      <c r="E17" s="248" t="s">
        <v>1970</v>
      </c>
      <c r="F17" s="248" t="s">
        <v>1971</v>
      </c>
      <c r="G17" s="248" t="s">
        <v>248</v>
      </c>
      <c r="H17" s="248" t="s">
        <v>239</v>
      </c>
    </row>
    <row r="18" spans="1:8" x14ac:dyDescent="0.35">
      <c r="A18" s="248" t="s">
        <v>67</v>
      </c>
      <c r="B18" s="248" t="s">
        <v>234</v>
      </c>
      <c r="C18" s="248" t="s">
        <v>286</v>
      </c>
      <c r="D18" s="248" t="s">
        <v>287</v>
      </c>
      <c r="E18" s="248" t="s">
        <v>733</v>
      </c>
      <c r="F18" s="248" t="s">
        <v>733</v>
      </c>
      <c r="G18" s="248" t="s">
        <v>248</v>
      </c>
      <c r="H18" s="248" t="s">
        <v>239</v>
      </c>
    </row>
    <row r="19" spans="1:8" x14ac:dyDescent="0.35">
      <c r="A19" s="248" t="s">
        <v>67</v>
      </c>
      <c r="B19" s="248" t="s">
        <v>234</v>
      </c>
      <c r="C19" s="248" t="s">
        <v>286</v>
      </c>
      <c r="D19" s="248" t="s">
        <v>287</v>
      </c>
      <c r="E19" s="248" t="s">
        <v>1972</v>
      </c>
      <c r="F19" s="248" t="s">
        <v>1972</v>
      </c>
      <c r="G19" s="248" t="s">
        <v>248</v>
      </c>
      <c r="H19" s="248" t="s">
        <v>239</v>
      </c>
    </row>
    <row r="20" spans="1:8" x14ac:dyDescent="0.35">
      <c r="A20" s="248" t="s">
        <v>67</v>
      </c>
      <c r="B20" s="248" t="s">
        <v>234</v>
      </c>
      <c r="C20" s="248" t="s">
        <v>286</v>
      </c>
      <c r="D20" s="248" t="s">
        <v>287</v>
      </c>
      <c r="E20" s="248" t="s">
        <v>1973</v>
      </c>
      <c r="F20" s="248" t="s">
        <v>1973</v>
      </c>
      <c r="G20" s="248" t="s">
        <v>248</v>
      </c>
      <c r="H20" s="248" t="s">
        <v>239</v>
      </c>
    </row>
    <row r="21" spans="1:8" x14ac:dyDescent="0.35">
      <c r="A21" s="248" t="s">
        <v>67</v>
      </c>
      <c r="B21" s="248" t="s">
        <v>234</v>
      </c>
      <c r="C21" s="248" t="s">
        <v>286</v>
      </c>
      <c r="D21" s="248" t="s">
        <v>287</v>
      </c>
      <c r="E21" s="248" t="s">
        <v>1542</v>
      </c>
      <c r="F21" s="248" t="s">
        <v>1542</v>
      </c>
      <c r="G21" s="248" t="s">
        <v>248</v>
      </c>
      <c r="H21" s="248" t="s">
        <v>239</v>
      </c>
    </row>
    <row r="22" spans="1:8" x14ac:dyDescent="0.35">
      <c r="A22" s="248" t="s">
        <v>67</v>
      </c>
      <c r="B22" s="248" t="s">
        <v>234</v>
      </c>
      <c r="C22" s="248" t="s">
        <v>286</v>
      </c>
      <c r="D22" s="248" t="s">
        <v>287</v>
      </c>
      <c r="E22" s="248" t="s">
        <v>1974</v>
      </c>
      <c r="F22" s="248" t="s">
        <v>1974</v>
      </c>
      <c r="G22" s="248" t="s">
        <v>248</v>
      </c>
      <c r="H22" s="248" t="s">
        <v>239</v>
      </c>
    </row>
    <row r="23" spans="1:8" x14ac:dyDescent="0.35">
      <c r="A23" s="248" t="s">
        <v>67</v>
      </c>
      <c r="B23" s="248" t="s">
        <v>234</v>
      </c>
      <c r="C23" s="248" t="s">
        <v>286</v>
      </c>
      <c r="D23" s="248" t="s">
        <v>287</v>
      </c>
      <c r="E23" s="248" t="s">
        <v>1975</v>
      </c>
      <c r="F23" s="248" t="s">
        <v>1975</v>
      </c>
      <c r="G23" s="248" t="s">
        <v>248</v>
      </c>
      <c r="H23" s="248" t="s">
        <v>239</v>
      </c>
    </row>
    <row r="24" spans="1:8" x14ac:dyDescent="0.35">
      <c r="A24" s="248" t="s">
        <v>67</v>
      </c>
      <c r="B24" s="248" t="s">
        <v>234</v>
      </c>
      <c r="C24" s="248" t="s">
        <v>286</v>
      </c>
      <c r="D24" s="248" t="s">
        <v>287</v>
      </c>
      <c r="E24" s="248" t="s">
        <v>1976</v>
      </c>
      <c r="F24" s="248" t="s">
        <v>1976</v>
      </c>
      <c r="G24" s="248" t="s">
        <v>248</v>
      </c>
      <c r="H24" s="248" t="s">
        <v>239</v>
      </c>
    </row>
    <row r="25" spans="1:8" x14ac:dyDescent="0.35">
      <c r="A25" s="248" t="s">
        <v>67</v>
      </c>
      <c r="B25" s="248" t="s">
        <v>234</v>
      </c>
      <c r="C25" s="248" t="s">
        <v>286</v>
      </c>
      <c r="D25" s="248" t="s">
        <v>287</v>
      </c>
      <c r="E25" s="248" t="s">
        <v>1515</v>
      </c>
      <c r="F25" s="248" t="s">
        <v>1515</v>
      </c>
      <c r="G25" s="248" t="s">
        <v>248</v>
      </c>
      <c r="H25" s="248" t="s">
        <v>239</v>
      </c>
    </row>
    <row r="26" spans="1:8" x14ac:dyDescent="0.35">
      <c r="A26" s="248" t="s">
        <v>67</v>
      </c>
      <c r="B26" s="248" t="s">
        <v>234</v>
      </c>
      <c r="C26" s="248" t="s">
        <v>286</v>
      </c>
      <c r="D26" s="248" t="s">
        <v>287</v>
      </c>
      <c r="E26" s="248" t="s">
        <v>1977</v>
      </c>
      <c r="F26" s="248" t="s">
        <v>1977</v>
      </c>
      <c r="G26" s="248" t="s">
        <v>248</v>
      </c>
      <c r="H26" s="248" t="s">
        <v>239</v>
      </c>
    </row>
    <row r="27" spans="1:8" x14ac:dyDescent="0.35">
      <c r="A27" s="248" t="s">
        <v>67</v>
      </c>
      <c r="B27" s="248" t="s">
        <v>234</v>
      </c>
      <c r="C27" s="248" t="s">
        <v>286</v>
      </c>
      <c r="D27" s="248" t="s">
        <v>287</v>
      </c>
      <c r="E27" s="248" t="s">
        <v>1539</v>
      </c>
      <c r="F27" s="248" t="s">
        <v>1539</v>
      </c>
      <c r="G27" s="248" t="s">
        <v>248</v>
      </c>
      <c r="H27" s="248" t="s">
        <v>239</v>
      </c>
    </row>
    <row r="28" spans="1:8" x14ac:dyDescent="0.35">
      <c r="A28" s="248" t="s">
        <v>67</v>
      </c>
      <c r="B28" s="248" t="s">
        <v>234</v>
      </c>
      <c r="C28" s="248" t="s">
        <v>286</v>
      </c>
      <c r="D28" s="248" t="s">
        <v>287</v>
      </c>
      <c r="E28" s="248" t="s">
        <v>1978</v>
      </c>
      <c r="F28" s="248" t="s">
        <v>1978</v>
      </c>
      <c r="G28" s="248" t="s">
        <v>248</v>
      </c>
      <c r="H28" s="248" t="s">
        <v>239</v>
      </c>
    </row>
    <row r="29" spans="1:8" x14ac:dyDescent="0.35">
      <c r="A29" s="248" t="s">
        <v>67</v>
      </c>
      <c r="B29" s="248" t="s">
        <v>234</v>
      </c>
      <c r="C29" s="248" t="s">
        <v>314</v>
      </c>
      <c r="D29" s="248" t="s">
        <v>315</v>
      </c>
      <c r="E29" s="248" t="s">
        <v>733</v>
      </c>
      <c r="F29" s="248" t="s">
        <v>733</v>
      </c>
      <c r="G29" s="248" t="s">
        <v>248</v>
      </c>
      <c r="H29" s="248" t="s">
        <v>239</v>
      </c>
    </row>
    <row r="30" spans="1:8" x14ac:dyDescent="0.35">
      <c r="A30" s="248" t="s">
        <v>67</v>
      </c>
      <c r="B30" s="248" t="s">
        <v>234</v>
      </c>
      <c r="C30" s="248" t="s">
        <v>314</v>
      </c>
      <c r="D30" s="248" t="s">
        <v>315</v>
      </c>
      <c r="E30" s="248" t="s">
        <v>1972</v>
      </c>
      <c r="F30" s="248" t="s">
        <v>1972</v>
      </c>
      <c r="G30" s="248" t="s">
        <v>248</v>
      </c>
      <c r="H30" s="248" t="s">
        <v>239</v>
      </c>
    </row>
    <row r="31" spans="1:8" x14ac:dyDescent="0.35">
      <c r="A31" s="248" t="s">
        <v>67</v>
      </c>
      <c r="B31" s="248" t="s">
        <v>234</v>
      </c>
      <c r="C31" s="248" t="s">
        <v>314</v>
      </c>
      <c r="D31" s="248" t="s">
        <v>315</v>
      </c>
      <c r="E31" s="248" t="s">
        <v>1973</v>
      </c>
      <c r="F31" s="248" t="s">
        <v>1973</v>
      </c>
      <c r="G31" s="248" t="s">
        <v>248</v>
      </c>
      <c r="H31" s="248" t="s">
        <v>239</v>
      </c>
    </row>
    <row r="32" spans="1:8" x14ac:dyDescent="0.35">
      <c r="A32" s="248" t="s">
        <v>67</v>
      </c>
      <c r="B32" s="248" t="s">
        <v>234</v>
      </c>
      <c r="C32" s="248" t="s">
        <v>314</v>
      </c>
      <c r="D32" s="248" t="s">
        <v>315</v>
      </c>
      <c r="E32" s="248" t="s">
        <v>1542</v>
      </c>
      <c r="F32" s="248" t="s">
        <v>1542</v>
      </c>
      <c r="G32" s="248" t="s">
        <v>248</v>
      </c>
      <c r="H32" s="248" t="s">
        <v>239</v>
      </c>
    </row>
    <row r="33" spans="1:8" x14ac:dyDescent="0.35">
      <c r="A33" s="248" t="s">
        <v>67</v>
      </c>
      <c r="B33" s="248" t="s">
        <v>234</v>
      </c>
      <c r="C33" s="248" t="s">
        <v>314</v>
      </c>
      <c r="D33" s="248" t="s">
        <v>315</v>
      </c>
      <c r="E33" s="248" t="s">
        <v>1974</v>
      </c>
      <c r="F33" s="248" t="s">
        <v>1974</v>
      </c>
      <c r="G33" s="248" t="s">
        <v>248</v>
      </c>
      <c r="H33" s="248" t="s">
        <v>239</v>
      </c>
    </row>
    <row r="34" spans="1:8" x14ac:dyDescent="0.35">
      <c r="A34" s="248" t="s">
        <v>67</v>
      </c>
      <c r="B34" s="248" t="s">
        <v>234</v>
      </c>
      <c r="C34" s="248" t="s">
        <v>314</v>
      </c>
      <c r="D34" s="248" t="s">
        <v>315</v>
      </c>
      <c r="E34" s="248" t="s">
        <v>1975</v>
      </c>
      <c r="F34" s="248" t="s">
        <v>1975</v>
      </c>
      <c r="G34" s="248" t="s">
        <v>248</v>
      </c>
      <c r="H34" s="248" t="s">
        <v>239</v>
      </c>
    </row>
    <row r="35" spans="1:8" x14ac:dyDescent="0.35">
      <c r="A35" s="248" t="s">
        <v>67</v>
      </c>
      <c r="B35" s="248" t="s">
        <v>234</v>
      </c>
      <c r="C35" s="248" t="s">
        <v>314</v>
      </c>
      <c r="D35" s="248" t="s">
        <v>315</v>
      </c>
      <c r="E35" s="248" t="s">
        <v>1976</v>
      </c>
      <c r="F35" s="248" t="s">
        <v>1976</v>
      </c>
      <c r="G35" s="248" t="s">
        <v>248</v>
      </c>
      <c r="H35" s="248" t="s">
        <v>239</v>
      </c>
    </row>
    <row r="36" spans="1:8" x14ac:dyDescent="0.35">
      <c r="A36" s="248" t="s">
        <v>67</v>
      </c>
      <c r="B36" s="248" t="s">
        <v>234</v>
      </c>
      <c r="C36" s="248" t="s">
        <v>314</v>
      </c>
      <c r="D36" s="248" t="s">
        <v>315</v>
      </c>
      <c r="E36" s="248" t="s">
        <v>1515</v>
      </c>
      <c r="F36" s="248" t="s">
        <v>1515</v>
      </c>
      <c r="G36" s="248" t="s">
        <v>248</v>
      </c>
      <c r="H36" s="248" t="s">
        <v>239</v>
      </c>
    </row>
    <row r="37" spans="1:8" x14ac:dyDescent="0.35">
      <c r="A37" s="248" t="s">
        <v>67</v>
      </c>
      <c r="B37" s="248" t="s">
        <v>234</v>
      </c>
      <c r="C37" s="248" t="s">
        <v>314</v>
      </c>
      <c r="D37" s="248" t="s">
        <v>315</v>
      </c>
      <c r="E37" s="248" t="s">
        <v>1977</v>
      </c>
      <c r="F37" s="248" t="s">
        <v>1977</v>
      </c>
      <c r="G37" s="248" t="s">
        <v>248</v>
      </c>
      <c r="H37" s="248" t="s">
        <v>239</v>
      </c>
    </row>
    <row r="38" spans="1:8" x14ac:dyDescent="0.35">
      <c r="A38" s="248" t="s">
        <v>67</v>
      </c>
      <c r="B38" s="248" t="s">
        <v>234</v>
      </c>
      <c r="C38" s="248" t="s">
        <v>314</v>
      </c>
      <c r="D38" s="248" t="s">
        <v>315</v>
      </c>
      <c r="E38" s="248" t="s">
        <v>1539</v>
      </c>
      <c r="F38" s="248" t="s">
        <v>1539</v>
      </c>
      <c r="G38" s="248" t="s">
        <v>248</v>
      </c>
      <c r="H38" s="248" t="s">
        <v>239</v>
      </c>
    </row>
    <row r="39" spans="1:8" x14ac:dyDescent="0.35">
      <c r="A39" s="248" t="s">
        <v>67</v>
      </c>
      <c r="B39" s="248" t="s">
        <v>234</v>
      </c>
      <c r="C39" s="248" t="s">
        <v>314</v>
      </c>
      <c r="D39" s="248" t="s">
        <v>315</v>
      </c>
      <c r="E39" s="248" t="s">
        <v>1978</v>
      </c>
      <c r="F39" s="248" t="s">
        <v>1978</v>
      </c>
      <c r="G39" s="248" t="s">
        <v>248</v>
      </c>
      <c r="H39" s="248" t="s">
        <v>239</v>
      </c>
    </row>
    <row r="40" spans="1:8" x14ac:dyDescent="0.35">
      <c r="A40" s="248" t="s">
        <v>67</v>
      </c>
      <c r="B40" s="248" t="s">
        <v>234</v>
      </c>
      <c r="C40" s="248" t="s">
        <v>339</v>
      </c>
      <c r="D40" s="248" t="s">
        <v>340</v>
      </c>
      <c r="E40" s="248" t="s">
        <v>1979</v>
      </c>
      <c r="F40" s="248" t="s">
        <v>1979</v>
      </c>
      <c r="G40" s="248" t="s">
        <v>248</v>
      </c>
      <c r="H40" s="248" t="s">
        <v>239</v>
      </c>
    </row>
    <row r="41" spans="1:8" x14ac:dyDescent="0.35">
      <c r="A41" s="248" t="s">
        <v>67</v>
      </c>
      <c r="B41" s="248" t="s">
        <v>234</v>
      </c>
      <c r="C41" s="248" t="s">
        <v>339</v>
      </c>
      <c r="D41" s="248" t="s">
        <v>340</v>
      </c>
      <c r="E41" s="248" t="s">
        <v>1980</v>
      </c>
      <c r="F41" s="248" t="s">
        <v>1980</v>
      </c>
      <c r="G41" s="248" t="s">
        <v>248</v>
      </c>
      <c r="H41" s="248" t="s">
        <v>239</v>
      </c>
    </row>
    <row r="42" spans="1:8" x14ac:dyDescent="0.35">
      <c r="A42" s="248" t="s">
        <v>67</v>
      </c>
      <c r="B42" s="248" t="s">
        <v>234</v>
      </c>
      <c r="C42" s="248" t="s">
        <v>339</v>
      </c>
      <c r="D42" s="248" t="s">
        <v>340</v>
      </c>
      <c r="E42" s="248" t="s">
        <v>1981</v>
      </c>
      <c r="F42" s="248" t="s">
        <v>1981</v>
      </c>
      <c r="G42" s="248" t="s">
        <v>248</v>
      </c>
      <c r="H42" s="248" t="s">
        <v>239</v>
      </c>
    </row>
    <row r="43" spans="1:8" x14ac:dyDescent="0.35">
      <c r="A43" s="248" t="s">
        <v>67</v>
      </c>
      <c r="B43" s="248" t="s">
        <v>234</v>
      </c>
      <c r="C43" s="248" t="s">
        <v>339</v>
      </c>
      <c r="D43" s="248" t="s">
        <v>340</v>
      </c>
      <c r="E43" s="248" t="s">
        <v>1982</v>
      </c>
      <c r="F43" s="248" t="s">
        <v>1982</v>
      </c>
      <c r="G43" s="248" t="s">
        <v>248</v>
      </c>
      <c r="H43" s="248" t="s">
        <v>239</v>
      </c>
    </row>
    <row r="44" spans="1:8" x14ac:dyDescent="0.35">
      <c r="A44" s="248" t="s">
        <v>67</v>
      </c>
      <c r="B44" s="248" t="s">
        <v>234</v>
      </c>
      <c r="C44" s="248" t="s">
        <v>339</v>
      </c>
      <c r="D44" s="248" t="s">
        <v>340</v>
      </c>
      <c r="E44" s="248" t="s">
        <v>1983</v>
      </c>
      <c r="F44" s="248" t="s">
        <v>1983</v>
      </c>
      <c r="G44" s="248" t="s">
        <v>248</v>
      </c>
      <c r="H44" s="248" t="s">
        <v>239</v>
      </c>
    </row>
    <row r="45" spans="1:8" x14ac:dyDescent="0.35">
      <c r="A45" s="248" t="s">
        <v>67</v>
      </c>
      <c r="B45" s="248" t="s">
        <v>234</v>
      </c>
      <c r="C45" s="248" t="s">
        <v>339</v>
      </c>
      <c r="D45" s="248" t="s">
        <v>340</v>
      </c>
      <c r="E45" s="248" t="s">
        <v>1984</v>
      </c>
      <c r="F45" s="248" t="s">
        <v>1984</v>
      </c>
      <c r="G45" s="248" t="s">
        <v>248</v>
      </c>
      <c r="H45" s="248" t="s">
        <v>239</v>
      </c>
    </row>
    <row r="46" spans="1:8" x14ac:dyDescent="0.35">
      <c r="A46" s="248" t="s">
        <v>67</v>
      </c>
      <c r="B46" s="248" t="s">
        <v>234</v>
      </c>
      <c r="C46" s="248" t="s">
        <v>339</v>
      </c>
      <c r="D46" s="248" t="s">
        <v>340</v>
      </c>
      <c r="E46" s="248" t="s">
        <v>1985</v>
      </c>
      <c r="F46" s="248" t="s">
        <v>1985</v>
      </c>
      <c r="G46" s="248" t="s">
        <v>248</v>
      </c>
      <c r="H46" s="248" t="s">
        <v>239</v>
      </c>
    </row>
    <row r="47" spans="1:8" x14ac:dyDescent="0.35">
      <c r="A47" s="248" t="s">
        <v>67</v>
      </c>
      <c r="B47" s="248" t="s">
        <v>234</v>
      </c>
      <c r="C47" s="248" t="s">
        <v>339</v>
      </c>
      <c r="D47" s="248" t="s">
        <v>340</v>
      </c>
      <c r="E47" s="248" t="s">
        <v>1986</v>
      </c>
      <c r="F47" s="248" t="s">
        <v>1986</v>
      </c>
      <c r="G47" s="248" t="s">
        <v>248</v>
      </c>
      <c r="H47" s="248" t="s">
        <v>239</v>
      </c>
    </row>
    <row r="48" spans="1:8" x14ac:dyDescent="0.35">
      <c r="A48" s="248" t="s">
        <v>67</v>
      </c>
      <c r="B48" s="248" t="s">
        <v>234</v>
      </c>
      <c r="C48" s="248" t="s">
        <v>339</v>
      </c>
      <c r="D48" s="248" t="s">
        <v>340</v>
      </c>
      <c r="E48" s="248" t="s">
        <v>1987</v>
      </c>
      <c r="F48" s="248" t="s">
        <v>1987</v>
      </c>
      <c r="G48" s="248" t="s">
        <v>248</v>
      </c>
      <c r="H48" s="248" t="s">
        <v>239</v>
      </c>
    </row>
    <row r="49" spans="1:8" x14ac:dyDescent="0.35">
      <c r="A49" s="248" t="s">
        <v>67</v>
      </c>
      <c r="B49" s="248" t="s">
        <v>234</v>
      </c>
      <c r="C49" s="248" t="s">
        <v>339</v>
      </c>
      <c r="D49" s="248" t="s">
        <v>340</v>
      </c>
      <c r="E49" s="248" t="s">
        <v>1988</v>
      </c>
      <c r="F49" s="248" t="s">
        <v>1988</v>
      </c>
      <c r="G49" s="248" t="s">
        <v>248</v>
      </c>
      <c r="H49" s="248" t="s">
        <v>239</v>
      </c>
    </row>
    <row r="50" spans="1:8" x14ac:dyDescent="0.35">
      <c r="A50" s="248" t="s">
        <v>67</v>
      </c>
      <c r="B50" s="248" t="s">
        <v>234</v>
      </c>
      <c r="C50" s="248" t="s">
        <v>339</v>
      </c>
      <c r="D50" s="248" t="s">
        <v>340</v>
      </c>
      <c r="E50" s="248" t="s">
        <v>1989</v>
      </c>
      <c r="F50" s="248" t="s">
        <v>1989</v>
      </c>
      <c r="G50" s="248" t="s">
        <v>248</v>
      </c>
      <c r="H50" s="248" t="s">
        <v>239</v>
      </c>
    </row>
    <row r="51" spans="1:8" x14ac:dyDescent="0.35">
      <c r="A51" s="248" t="s">
        <v>67</v>
      </c>
      <c r="B51" s="248" t="s">
        <v>234</v>
      </c>
      <c r="C51" s="248" t="s">
        <v>339</v>
      </c>
      <c r="D51" s="248" t="s">
        <v>340</v>
      </c>
      <c r="E51" s="248" t="s">
        <v>1990</v>
      </c>
      <c r="F51" s="248" t="s">
        <v>1990</v>
      </c>
      <c r="G51" s="248" t="s">
        <v>248</v>
      </c>
      <c r="H51" s="248" t="s">
        <v>239</v>
      </c>
    </row>
    <row r="52" spans="1:8" x14ac:dyDescent="0.35">
      <c r="A52" s="248" t="s">
        <v>67</v>
      </c>
      <c r="B52" s="248" t="s">
        <v>234</v>
      </c>
      <c r="C52" s="248" t="s">
        <v>339</v>
      </c>
      <c r="D52" s="248" t="s">
        <v>340</v>
      </c>
      <c r="E52" s="248" t="s">
        <v>1991</v>
      </c>
      <c r="F52" s="248" t="s">
        <v>1991</v>
      </c>
      <c r="G52" s="248" t="s">
        <v>248</v>
      </c>
      <c r="H52" s="248" t="s">
        <v>239</v>
      </c>
    </row>
    <row r="53" spans="1:8" x14ac:dyDescent="0.35">
      <c r="A53" s="248" t="s">
        <v>67</v>
      </c>
      <c r="B53" s="248" t="s">
        <v>234</v>
      </c>
      <c r="C53" s="248" t="s">
        <v>339</v>
      </c>
      <c r="D53" s="248" t="s">
        <v>340</v>
      </c>
      <c r="E53" s="248" t="s">
        <v>1992</v>
      </c>
      <c r="F53" s="248" t="s">
        <v>1992</v>
      </c>
      <c r="G53" s="248" t="s">
        <v>248</v>
      </c>
      <c r="H53" s="248" t="s">
        <v>239</v>
      </c>
    </row>
    <row r="54" spans="1:8" x14ac:dyDescent="0.35">
      <c r="A54" s="248" t="s">
        <v>67</v>
      </c>
      <c r="B54" s="248" t="s">
        <v>234</v>
      </c>
      <c r="C54" s="248" t="s">
        <v>339</v>
      </c>
      <c r="D54" s="248" t="s">
        <v>340</v>
      </c>
      <c r="E54" s="248" t="s">
        <v>1993</v>
      </c>
      <c r="F54" s="248" t="s">
        <v>1993</v>
      </c>
      <c r="G54" s="248" t="s">
        <v>248</v>
      </c>
      <c r="H54" s="248" t="s">
        <v>239</v>
      </c>
    </row>
    <row r="55" spans="1:8" x14ac:dyDescent="0.35">
      <c r="A55" s="248" t="s">
        <v>67</v>
      </c>
      <c r="B55" s="248" t="s">
        <v>234</v>
      </c>
      <c r="C55" s="248" t="s">
        <v>339</v>
      </c>
      <c r="D55" s="248" t="s">
        <v>340</v>
      </c>
      <c r="E55" s="248" t="s">
        <v>1994</v>
      </c>
      <c r="F55" s="248" t="s">
        <v>1994</v>
      </c>
      <c r="G55" s="248" t="s">
        <v>248</v>
      </c>
      <c r="H55" s="248" t="s">
        <v>239</v>
      </c>
    </row>
    <row r="56" spans="1:8" x14ac:dyDescent="0.35">
      <c r="A56" s="248" t="s">
        <v>67</v>
      </c>
      <c r="B56" s="248" t="s">
        <v>234</v>
      </c>
      <c r="C56" s="248" t="s">
        <v>339</v>
      </c>
      <c r="D56" s="248" t="s">
        <v>340</v>
      </c>
      <c r="E56" s="248" t="s">
        <v>1995</v>
      </c>
      <c r="F56" s="248" t="s">
        <v>1995</v>
      </c>
      <c r="G56" s="248" t="s">
        <v>248</v>
      </c>
      <c r="H56" s="248" t="s">
        <v>239</v>
      </c>
    </row>
    <row r="57" spans="1:8" x14ac:dyDescent="0.35">
      <c r="A57" s="248" t="s">
        <v>67</v>
      </c>
      <c r="B57" s="248" t="s">
        <v>234</v>
      </c>
      <c r="C57" s="248" t="s">
        <v>339</v>
      </c>
      <c r="D57" s="248" t="s">
        <v>340</v>
      </c>
      <c r="E57" s="248" t="s">
        <v>1996</v>
      </c>
      <c r="F57" s="248" t="s">
        <v>1996</v>
      </c>
      <c r="G57" s="248" t="s">
        <v>248</v>
      </c>
      <c r="H57" s="248" t="s">
        <v>239</v>
      </c>
    </row>
    <row r="58" spans="1:8" x14ac:dyDescent="0.35">
      <c r="A58" s="248" t="s">
        <v>67</v>
      </c>
      <c r="B58" s="248" t="s">
        <v>234</v>
      </c>
      <c r="C58" s="248" t="s">
        <v>339</v>
      </c>
      <c r="D58" s="248" t="s">
        <v>340</v>
      </c>
      <c r="E58" s="248" t="s">
        <v>1997</v>
      </c>
      <c r="F58" s="248" t="s">
        <v>1997</v>
      </c>
      <c r="G58" s="248" t="s">
        <v>248</v>
      </c>
      <c r="H58" s="248" t="s">
        <v>239</v>
      </c>
    </row>
    <row r="59" spans="1:8" x14ac:dyDescent="0.35">
      <c r="A59" s="248" t="s">
        <v>67</v>
      </c>
      <c r="B59" s="248" t="s">
        <v>234</v>
      </c>
      <c r="C59" s="248" t="s">
        <v>339</v>
      </c>
      <c r="D59" s="248" t="s">
        <v>340</v>
      </c>
      <c r="E59" s="248" t="s">
        <v>1998</v>
      </c>
      <c r="F59" s="248" t="s">
        <v>1998</v>
      </c>
      <c r="G59" s="248" t="s">
        <v>248</v>
      </c>
      <c r="H59" s="248" t="s">
        <v>239</v>
      </c>
    </row>
    <row r="60" spans="1:8" x14ac:dyDescent="0.35">
      <c r="A60" s="248" t="s">
        <v>67</v>
      </c>
      <c r="B60" s="248" t="s">
        <v>234</v>
      </c>
      <c r="C60" s="248" t="s">
        <v>339</v>
      </c>
      <c r="D60" s="248" t="s">
        <v>340</v>
      </c>
      <c r="E60" s="248" t="s">
        <v>1999</v>
      </c>
      <c r="F60" s="248" t="s">
        <v>1999</v>
      </c>
      <c r="G60" s="248" t="s">
        <v>248</v>
      </c>
      <c r="H60" s="248" t="s">
        <v>239</v>
      </c>
    </row>
    <row r="61" spans="1:8" x14ac:dyDescent="0.35">
      <c r="A61" s="248" t="s">
        <v>67</v>
      </c>
      <c r="B61" s="248" t="s">
        <v>234</v>
      </c>
      <c r="C61" s="248" t="s">
        <v>339</v>
      </c>
      <c r="D61" s="248" t="s">
        <v>340</v>
      </c>
      <c r="E61" s="248" t="s">
        <v>2000</v>
      </c>
      <c r="F61" s="248" t="s">
        <v>2000</v>
      </c>
      <c r="G61" s="248" t="s">
        <v>248</v>
      </c>
      <c r="H61" s="248" t="s">
        <v>239</v>
      </c>
    </row>
    <row r="62" spans="1:8" x14ac:dyDescent="0.35">
      <c r="A62" s="248" t="s">
        <v>67</v>
      </c>
      <c r="B62" s="248" t="s">
        <v>234</v>
      </c>
      <c r="C62" s="248" t="s">
        <v>339</v>
      </c>
      <c r="D62" s="248" t="s">
        <v>340</v>
      </c>
      <c r="E62" s="248" t="s">
        <v>2001</v>
      </c>
      <c r="F62" s="248" t="s">
        <v>2001</v>
      </c>
      <c r="G62" s="248" t="s">
        <v>248</v>
      </c>
      <c r="H62" s="248" t="s">
        <v>239</v>
      </c>
    </row>
    <row r="63" spans="1:8" x14ac:dyDescent="0.35">
      <c r="A63" s="248" t="s">
        <v>67</v>
      </c>
      <c r="B63" s="248" t="s">
        <v>234</v>
      </c>
      <c r="C63" s="248" t="s">
        <v>339</v>
      </c>
      <c r="D63" s="248" t="s">
        <v>340</v>
      </c>
      <c r="E63" s="248" t="s">
        <v>2002</v>
      </c>
      <c r="F63" s="248" t="s">
        <v>2002</v>
      </c>
      <c r="G63" s="248" t="s">
        <v>248</v>
      </c>
      <c r="H63" s="248" t="s">
        <v>239</v>
      </c>
    </row>
    <row r="64" spans="1:8" x14ac:dyDescent="0.35">
      <c r="A64" s="248" t="s">
        <v>67</v>
      </c>
      <c r="B64" s="248" t="s">
        <v>234</v>
      </c>
      <c r="C64" s="248" t="s">
        <v>339</v>
      </c>
      <c r="D64" s="248" t="s">
        <v>340</v>
      </c>
      <c r="E64" s="248" t="s">
        <v>1969</v>
      </c>
      <c r="F64" s="248" t="s">
        <v>1969</v>
      </c>
      <c r="G64" s="248" t="s">
        <v>248</v>
      </c>
      <c r="H64" s="248" t="s">
        <v>239</v>
      </c>
    </row>
    <row r="65" spans="1:8" x14ac:dyDescent="0.35">
      <c r="A65" s="248" t="s">
        <v>67</v>
      </c>
      <c r="B65" s="248" t="s">
        <v>234</v>
      </c>
      <c r="C65" s="248" t="s">
        <v>339</v>
      </c>
      <c r="D65" s="248" t="s">
        <v>340</v>
      </c>
      <c r="E65" s="248" t="s">
        <v>2003</v>
      </c>
      <c r="F65" s="248" t="s">
        <v>2003</v>
      </c>
      <c r="G65" s="248" t="s">
        <v>248</v>
      </c>
      <c r="H65" s="248" t="s">
        <v>239</v>
      </c>
    </row>
    <row r="66" spans="1:8" x14ac:dyDescent="0.35">
      <c r="A66" s="248" t="s">
        <v>67</v>
      </c>
      <c r="B66" s="248" t="s">
        <v>234</v>
      </c>
      <c r="C66" s="248" t="s">
        <v>339</v>
      </c>
      <c r="D66" s="248" t="s">
        <v>340</v>
      </c>
      <c r="E66" s="248" t="s">
        <v>2004</v>
      </c>
      <c r="F66" s="248" t="s">
        <v>2004</v>
      </c>
      <c r="G66" s="248" t="s">
        <v>248</v>
      </c>
      <c r="H66" s="248" t="s">
        <v>239</v>
      </c>
    </row>
    <row r="67" spans="1:8" x14ac:dyDescent="0.35">
      <c r="A67" s="248" t="s">
        <v>67</v>
      </c>
      <c r="B67" s="248" t="s">
        <v>234</v>
      </c>
      <c r="C67" s="248" t="s">
        <v>339</v>
      </c>
      <c r="D67" s="248" t="s">
        <v>340</v>
      </c>
      <c r="E67" s="248" t="s">
        <v>2005</v>
      </c>
      <c r="F67" s="248" t="s">
        <v>2005</v>
      </c>
      <c r="G67" s="248" t="s">
        <v>248</v>
      </c>
      <c r="H67" s="248" t="s">
        <v>239</v>
      </c>
    </row>
    <row r="68" spans="1:8" x14ac:dyDescent="0.35">
      <c r="A68" s="248" t="s">
        <v>67</v>
      </c>
      <c r="B68" s="248" t="s">
        <v>234</v>
      </c>
      <c r="C68" s="248" t="s">
        <v>339</v>
      </c>
      <c r="D68" s="248" t="s">
        <v>340</v>
      </c>
      <c r="E68" s="248" t="s">
        <v>2006</v>
      </c>
      <c r="F68" s="248" t="s">
        <v>2006</v>
      </c>
      <c r="G68" s="248" t="s">
        <v>248</v>
      </c>
      <c r="H68" s="248" t="s">
        <v>239</v>
      </c>
    </row>
    <row r="69" spans="1:8" x14ac:dyDescent="0.35">
      <c r="A69" s="248" t="s">
        <v>67</v>
      </c>
      <c r="B69" s="248" t="s">
        <v>234</v>
      </c>
      <c r="C69" s="248" t="s">
        <v>339</v>
      </c>
      <c r="D69" s="248" t="s">
        <v>340</v>
      </c>
      <c r="E69" s="248" t="s">
        <v>2007</v>
      </c>
      <c r="F69" s="248" t="s">
        <v>2007</v>
      </c>
      <c r="G69" s="248" t="s">
        <v>248</v>
      </c>
      <c r="H69" s="248" t="s">
        <v>239</v>
      </c>
    </row>
    <row r="70" spans="1:8" x14ac:dyDescent="0.35">
      <c r="A70" s="248" t="s">
        <v>67</v>
      </c>
      <c r="B70" s="248" t="s">
        <v>234</v>
      </c>
      <c r="C70" s="248" t="s">
        <v>339</v>
      </c>
      <c r="D70" s="248" t="s">
        <v>340</v>
      </c>
      <c r="E70" s="248" t="s">
        <v>2008</v>
      </c>
      <c r="F70" s="248" t="s">
        <v>2008</v>
      </c>
      <c r="G70" s="248" t="s">
        <v>248</v>
      </c>
      <c r="H70" s="248" t="s">
        <v>239</v>
      </c>
    </row>
    <row r="71" spans="1:8" x14ac:dyDescent="0.35">
      <c r="A71" s="248" t="s">
        <v>67</v>
      </c>
      <c r="B71" s="248" t="s">
        <v>234</v>
      </c>
      <c r="C71" s="248" t="s">
        <v>339</v>
      </c>
      <c r="D71" s="248" t="s">
        <v>340</v>
      </c>
      <c r="E71" s="248" t="s">
        <v>2009</v>
      </c>
      <c r="F71" s="248" t="s">
        <v>2009</v>
      </c>
      <c r="G71" s="248" t="s">
        <v>248</v>
      </c>
      <c r="H71" s="248" t="s">
        <v>239</v>
      </c>
    </row>
    <row r="72" spans="1:8" x14ac:dyDescent="0.35">
      <c r="A72" s="248" t="s">
        <v>67</v>
      </c>
      <c r="B72" s="248" t="s">
        <v>234</v>
      </c>
      <c r="C72" s="248" t="s">
        <v>349</v>
      </c>
      <c r="D72" s="248" t="s">
        <v>350</v>
      </c>
      <c r="E72" s="248" t="s">
        <v>2010</v>
      </c>
      <c r="F72" s="248" t="s">
        <v>2010</v>
      </c>
      <c r="G72" s="248" t="s">
        <v>248</v>
      </c>
      <c r="H72" s="248" t="s">
        <v>239</v>
      </c>
    </row>
    <row r="73" spans="1:8" x14ac:dyDescent="0.35">
      <c r="A73" s="248" t="s">
        <v>67</v>
      </c>
      <c r="B73" s="248" t="s">
        <v>234</v>
      </c>
      <c r="C73" s="248" t="s">
        <v>349</v>
      </c>
      <c r="D73" s="248" t="s">
        <v>350</v>
      </c>
      <c r="E73" s="248" t="s">
        <v>2011</v>
      </c>
      <c r="F73" s="248" t="s">
        <v>2011</v>
      </c>
      <c r="G73" s="248" t="s">
        <v>248</v>
      </c>
      <c r="H73" s="248" t="s">
        <v>239</v>
      </c>
    </row>
    <row r="74" spans="1:8" x14ac:dyDescent="0.35">
      <c r="A74" s="248" t="s">
        <v>67</v>
      </c>
      <c r="B74" s="248" t="s">
        <v>234</v>
      </c>
      <c r="C74" s="248" t="s">
        <v>349</v>
      </c>
      <c r="D74" s="248" t="s">
        <v>350</v>
      </c>
      <c r="E74" s="248" t="s">
        <v>2012</v>
      </c>
      <c r="F74" s="248" t="s">
        <v>2012</v>
      </c>
      <c r="G74" s="248" t="s">
        <v>248</v>
      </c>
      <c r="H74" s="248" t="s">
        <v>239</v>
      </c>
    </row>
    <row r="75" spans="1:8" x14ac:dyDescent="0.35">
      <c r="A75" s="248" t="s">
        <v>67</v>
      </c>
      <c r="B75" s="248" t="s">
        <v>234</v>
      </c>
      <c r="C75" s="248" t="s">
        <v>349</v>
      </c>
      <c r="D75" s="248" t="s">
        <v>350</v>
      </c>
      <c r="E75" s="248" t="s">
        <v>1969</v>
      </c>
      <c r="F75" s="248" t="s">
        <v>1969</v>
      </c>
      <c r="G75" s="248" t="s">
        <v>248</v>
      </c>
      <c r="H75" s="248" t="s">
        <v>239</v>
      </c>
    </row>
    <row r="76" spans="1:8" x14ac:dyDescent="0.35">
      <c r="A76" s="248" t="s">
        <v>67</v>
      </c>
      <c r="B76" s="248" t="s">
        <v>234</v>
      </c>
      <c r="C76" s="248" t="s">
        <v>356</v>
      </c>
      <c r="D76" s="248" t="s">
        <v>357</v>
      </c>
      <c r="E76" s="248" t="s">
        <v>2013</v>
      </c>
      <c r="F76" s="248" t="s">
        <v>2013</v>
      </c>
      <c r="G76" s="248" t="s">
        <v>248</v>
      </c>
      <c r="H76" s="248" t="s">
        <v>239</v>
      </c>
    </row>
    <row r="77" spans="1:8" x14ac:dyDescent="0.35">
      <c r="A77" s="248" t="s">
        <v>67</v>
      </c>
      <c r="B77" s="248" t="s">
        <v>234</v>
      </c>
      <c r="C77" s="248" t="s">
        <v>356</v>
      </c>
      <c r="D77" s="248" t="s">
        <v>357</v>
      </c>
      <c r="E77" s="248" t="s">
        <v>2014</v>
      </c>
      <c r="F77" s="248" t="s">
        <v>2014</v>
      </c>
      <c r="G77" s="248" t="s">
        <v>248</v>
      </c>
      <c r="H77" s="248" t="s">
        <v>239</v>
      </c>
    </row>
    <row r="78" spans="1:8" x14ac:dyDescent="0.35">
      <c r="A78" s="248" t="s">
        <v>67</v>
      </c>
      <c r="B78" s="248" t="s">
        <v>234</v>
      </c>
      <c r="C78" s="248" t="s">
        <v>356</v>
      </c>
      <c r="D78" s="248" t="s">
        <v>357</v>
      </c>
      <c r="E78" s="248" t="s">
        <v>2015</v>
      </c>
      <c r="F78" s="248" t="s">
        <v>2015</v>
      </c>
      <c r="G78" s="248" t="s">
        <v>248</v>
      </c>
      <c r="H78" s="248" t="s">
        <v>239</v>
      </c>
    </row>
    <row r="79" spans="1:8" x14ac:dyDescent="0.35">
      <c r="A79" s="248" t="s">
        <v>67</v>
      </c>
      <c r="B79" s="248" t="s">
        <v>234</v>
      </c>
      <c r="C79" s="248" t="s">
        <v>362</v>
      </c>
      <c r="D79" s="248" t="s">
        <v>363</v>
      </c>
      <c r="E79" s="248" t="s">
        <v>2016</v>
      </c>
      <c r="F79" s="248" t="s">
        <v>2017</v>
      </c>
      <c r="G79" s="248" t="s">
        <v>248</v>
      </c>
      <c r="H79" s="248" t="s">
        <v>239</v>
      </c>
    </row>
    <row r="80" spans="1:8" x14ac:dyDescent="0.35">
      <c r="A80" s="248" t="s">
        <v>67</v>
      </c>
      <c r="B80" s="248" t="s">
        <v>234</v>
      </c>
      <c r="C80" s="248" t="s">
        <v>362</v>
      </c>
      <c r="D80" s="248" t="s">
        <v>363</v>
      </c>
      <c r="E80" s="248" t="s">
        <v>2018</v>
      </c>
      <c r="F80" s="248" t="s">
        <v>2019</v>
      </c>
      <c r="G80" s="248" t="s">
        <v>248</v>
      </c>
      <c r="H80" s="248" t="s">
        <v>248</v>
      </c>
    </row>
    <row r="81" spans="1:8" x14ac:dyDescent="0.35">
      <c r="A81" s="248" t="s">
        <v>67</v>
      </c>
      <c r="B81" s="248" t="s">
        <v>234</v>
      </c>
      <c r="C81" s="248" t="s">
        <v>362</v>
      </c>
      <c r="D81" s="248" t="s">
        <v>363</v>
      </c>
      <c r="E81" s="248" t="s">
        <v>2020</v>
      </c>
      <c r="F81" s="248" t="s">
        <v>2021</v>
      </c>
      <c r="G81" s="248" t="s">
        <v>248</v>
      </c>
      <c r="H81" s="248" t="s">
        <v>239</v>
      </c>
    </row>
    <row r="82" spans="1:8" x14ac:dyDescent="0.35">
      <c r="A82" s="248" t="s">
        <v>67</v>
      </c>
      <c r="B82" s="248" t="s">
        <v>234</v>
      </c>
      <c r="C82" s="248" t="s">
        <v>362</v>
      </c>
      <c r="D82" s="248" t="s">
        <v>363</v>
      </c>
      <c r="E82" s="248" t="s">
        <v>2022</v>
      </c>
      <c r="F82" s="248" t="s">
        <v>2023</v>
      </c>
      <c r="G82" s="248" t="s">
        <v>248</v>
      </c>
      <c r="H82" s="248" t="s">
        <v>239</v>
      </c>
    </row>
    <row r="83" spans="1:8" x14ac:dyDescent="0.35">
      <c r="A83" s="248" t="s">
        <v>67</v>
      </c>
      <c r="B83" s="248" t="s">
        <v>234</v>
      </c>
      <c r="C83" s="248" t="s">
        <v>362</v>
      </c>
      <c r="D83" s="248" t="s">
        <v>363</v>
      </c>
      <c r="E83" s="248" t="s">
        <v>2024</v>
      </c>
      <c r="F83" s="248" t="s">
        <v>2025</v>
      </c>
      <c r="G83" s="248" t="s">
        <v>248</v>
      </c>
      <c r="H83" s="248" t="s">
        <v>239</v>
      </c>
    </row>
    <row r="84" spans="1:8" x14ac:dyDescent="0.35">
      <c r="A84" s="248" t="s">
        <v>67</v>
      </c>
      <c r="B84" s="248" t="s">
        <v>234</v>
      </c>
      <c r="C84" s="248" t="s">
        <v>362</v>
      </c>
      <c r="D84" s="248" t="s">
        <v>363</v>
      </c>
      <c r="E84" s="248" t="s">
        <v>2026</v>
      </c>
      <c r="F84" s="248" t="s">
        <v>2027</v>
      </c>
      <c r="G84" s="248" t="s">
        <v>248</v>
      </c>
      <c r="H84" s="248" t="s">
        <v>239</v>
      </c>
    </row>
    <row r="85" spans="1:8" x14ac:dyDescent="0.35">
      <c r="A85" s="248" t="s">
        <v>67</v>
      </c>
      <c r="B85" s="248" t="s">
        <v>234</v>
      </c>
      <c r="C85" s="248" t="s">
        <v>362</v>
      </c>
      <c r="D85" s="248" t="s">
        <v>363</v>
      </c>
      <c r="E85" s="248" t="s">
        <v>2028</v>
      </c>
      <c r="F85" s="248" t="s">
        <v>2029</v>
      </c>
      <c r="G85" s="248" t="s">
        <v>248</v>
      </c>
      <c r="H85" s="248" t="s">
        <v>239</v>
      </c>
    </row>
    <row r="86" spans="1:8" x14ac:dyDescent="0.35">
      <c r="A86" s="248" t="s">
        <v>67</v>
      </c>
      <c r="B86" s="248" t="s">
        <v>234</v>
      </c>
      <c r="C86" s="248" t="s">
        <v>362</v>
      </c>
      <c r="D86" s="248" t="s">
        <v>363</v>
      </c>
      <c r="E86" s="248" t="s">
        <v>2030</v>
      </c>
      <c r="F86" s="248" t="s">
        <v>2031</v>
      </c>
      <c r="G86" s="248" t="s">
        <v>248</v>
      </c>
      <c r="H86" s="248" t="s">
        <v>239</v>
      </c>
    </row>
    <row r="87" spans="1:8" x14ac:dyDescent="0.35">
      <c r="A87" s="248" t="s">
        <v>67</v>
      </c>
      <c r="B87" s="248" t="s">
        <v>234</v>
      </c>
      <c r="C87" s="248" t="s">
        <v>362</v>
      </c>
      <c r="D87" s="248" t="s">
        <v>363</v>
      </c>
      <c r="E87" s="248" t="s">
        <v>2032</v>
      </c>
      <c r="F87" s="248" t="s">
        <v>2033</v>
      </c>
      <c r="G87" s="248" t="s">
        <v>248</v>
      </c>
      <c r="H87" s="248" t="s">
        <v>239</v>
      </c>
    </row>
    <row r="88" spans="1:8" x14ac:dyDescent="0.35">
      <c r="A88" s="248" t="s">
        <v>67</v>
      </c>
      <c r="B88" s="248" t="s">
        <v>234</v>
      </c>
      <c r="C88" s="248" t="s">
        <v>362</v>
      </c>
      <c r="D88" s="248" t="s">
        <v>363</v>
      </c>
      <c r="E88" s="248" t="s">
        <v>2034</v>
      </c>
      <c r="F88" s="248" t="s">
        <v>2035</v>
      </c>
      <c r="G88" s="248" t="s">
        <v>248</v>
      </c>
      <c r="H88" s="248" t="s">
        <v>239</v>
      </c>
    </row>
    <row r="89" spans="1:8" x14ac:dyDescent="0.35">
      <c r="A89" s="248" t="s">
        <v>67</v>
      </c>
      <c r="B89" s="248" t="s">
        <v>234</v>
      </c>
      <c r="C89" s="248" t="s">
        <v>362</v>
      </c>
      <c r="D89" s="248" t="s">
        <v>363</v>
      </c>
      <c r="E89" s="248" t="s">
        <v>2036</v>
      </c>
      <c r="F89" s="248" t="s">
        <v>2037</v>
      </c>
      <c r="G89" s="248" t="s">
        <v>248</v>
      </c>
      <c r="H89" s="248" t="s">
        <v>239</v>
      </c>
    </row>
    <row r="90" spans="1:8" x14ac:dyDescent="0.35">
      <c r="A90" s="248" t="s">
        <v>67</v>
      </c>
      <c r="B90" s="248" t="s">
        <v>234</v>
      </c>
      <c r="C90" s="248" t="s">
        <v>362</v>
      </c>
      <c r="D90" s="248" t="s">
        <v>363</v>
      </c>
      <c r="E90" s="248" t="s">
        <v>2038</v>
      </c>
      <c r="F90" s="248" t="s">
        <v>2039</v>
      </c>
      <c r="G90" s="248" t="s">
        <v>248</v>
      </c>
      <c r="H90" s="248" t="s">
        <v>239</v>
      </c>
    </row>
    <row r="91" spans="1:8" x14ac:dyDescent="0.35">
      <c r="A91" s="248" t="s">
        <v>67</v>
      </c>
      <c r="B91" s="248" t="s">
        <v>234</v>
      </c>
      <c r="C91" s="248" t="s">
        <v>362</v>
      </c>
      <c r="D91" s="248" t="s">
        <v>363</v>
      </c>
      <c r="E91" s="248" t="s">
        <v>2040</v>
      </c>
      <c r="F91" s="248" t="s">
        <v>2041</v>
      </c>
      <c r="G91" s="248" t="s">
        <v>248</v>
      </c>
      <c r="H91" s="248" t="s">
        <v>239</v>
      </c>
    </row>
    <row r="92" spans="1:8" x14ac:dyDescent="0.35">
      <c r="A92" s="248" t="s">
        <v>67</v>
      </c>
      <c r="B92" s="248" t="s">
        <v>234</v>
      </c>
      <c r="C92" s="248" t="s">
        <v>362</v>
      </c>
      <c r="D92" s="248" t="s">
        <v>363</v>
      </c>
      <c r="E92" s="248" t="s">
        <v>2042</v>
      </c>
      <c r="F92" s="248" t="s">
        <v>2043</v>
      </c>
      <c r="G92" s="248" t="s">
        <v>248</v>
      </c>
      <c r="H92" s="248" t="s">
        <v>239</v>
      </c>
    </row>
    <row r="93" spans="1:8" x14ac:dyDescent="0.35">
      <c r="A93" s="248" t="s">
        <v>67</v>
      </c>
      <c r="B93" s="248" t="s">
        <v>234</v>
      </c>
      <c r="C93" s="248" t="s">
        <v>362</v>
      </c>
      <c r="D93" s="248" t="s">
        <v>363</v>
      </c>
      <c r="E93" s="248" t="s">
        <v>2044</v>
      </c>
      <c r="F93" s="248" t="s">
        <v>2045</v>
      </c>
      <c r="G93" s="248" t="s">
        <v>248</v>
      </c>
      <c r="H93" s="248" t="s">
        <v>239</v>
      </c>
    </row>
    <row r="94" spans="1:8" x14ac:dyDescent="0.35">
      <c r="A94" s="248" t="s">
        <v>67</v>
      </c>
      <c r="B94" s="248" t="s">
        <v>234</v>
      </c>
      <c r="C94" s="248" t="s">
        <v>362</v>
      </c>
      <c r="D94" s="248" t="s">
        <v>363</v>
      </c>
      <c r="E94" s="248" t="s">
        <v>2046</v>
      </c>
      <c r="F94" s="248" t="s">
        <v>2047</v>
      </c>
      <c r="G94" s="248" t="s">
        <v>248</v>
      </c>
      <c r="H94" s="248" t="s">
        <v>239</v>
      </c>
    </row>
    <row r="95" spans="1:8" x14ac:dyDescent="0.35">
      <c r="A95" s="248" t="s">
        <v>67</v>
      </c>
      <c r="B95" s="248" t="s">
        <v>234</v>
      </c>
      <c r="C95" s="248" t="s">
        <v>362</v>
      </c>
      <c r="D95" s="248" t="s">
        <v>363</v>
      </c>
      <c r="E95" s="248" t="s">
        <v>2048</v>
      </c>
      <c r="F95" s="248" t="s">
        <v>2049</v>
      </c>
      <c r="G95" s="248" t="s">
        <v>248</v>
      </c>
      <c r="H95" s="248" t="s">
        <v>239</v>
      </c>
    </row>
    <row r="96" spans="1:8" x14ac:dyDescent="0.35">
      <c r="A96" s="248" t="s">
        <v>67</v>
      </c>
      <c r="B96" s="248" t="s">
        <v>234</v>
      </c>
      <c r="C96" s="248" t="s">
        <v>362</v>
      </c>
      <c r="D96" s="248" t="s">
        <v>363</v>
      </c>
      <c r="E96" s="248" t="s">
        <v>2050</v>
      </c>
      <c r="F96" s="248" t="s">
        <v>2051</v>
      </c>
      <c r="G96" s="248" t="s">
        <v>248</v>
      </c>
      <c r="H96" s="248" t="s">
        <v>239</v>
      </c>
    </row>
    <row r="97" spans="1:8" x14ac:dyDescent="0.35">
      <c r="A97" s="248" t="s">
        <v>67</v>
      </c>
      <c r="B97" s="248" t="s">
        <v>234</v>
      </c>
      <c r="C97" s="248" t="s">
        <v>362</v>
      </c>
      <c r="D97" s="248" t="s">
        <v>363</v>
      </c>
      <c r="E97" s="248" t="s">
        <v>2052</v>
      </c>
      <c r="F97" s="248" t="s">
        <v>2053</v>
      </c>
      <c r="G97" s="248" t="s">
        <v>248</v>
      </c>
      <c r="H97" s="248" t="s">
        <v>239</v>
      </c>
    </row>
    <row r="98" spans="1:8" x14ac:dyDescent="0.35">
      <c r="A98" s="248" t="s">
        <v>67</v>
      </c>
      <c r="B98" s="248" t="s">
        <v>234</v>
      </c>
      <c r="C98" s="248" t="s">
        <v>362</v>
      </c>
      <c r="D98" s="248" t="s">
        <v>363</v>
      </c>
      <c r="E98" s="248" t="s">
        <v>2054</v>
      </c>
      <c r="F98" s="248" t="s">
        <v>2055</v>
      </c>
      <c r="G98" s="248" t="s">
        <v>248</v>
      </c>
      <c r="H98" s="248" t="s">
        <v>239</v>
      </c>
    </row>
    <row r="99" spans="1:8" x14ac:dyDescent="0.35">
      <c r="A99" s="248" t="s">
        <v>67</v>
      </c>
      <c r="B99" s="248" t="s">
        <v>234</v>
      </c>
      <c r="C99" s="248" t="s">
        <v>362</v>
      </c>
      <c r="D99" s="248" t="s">
        <v>363</v>
      </c>
      <c r="E99" s="248" t="s">
        <v>2056</v>
      </c>
      <c r="F99" s="248" t="s">
        <v>2057</v>
      </c>
      <c r="G99" s="248" t="s">
        <v>248</v>
      </c>
      <c r="H99" s="248" t="s">
        <v>239</v>
      </c>
    </row>
    <row r="100" spans="1:8" x14ac:dyDescent="0.35">
      <c r="A100" s="248" t="s">
        <v>67</v>
      </c>
      <c r="B100" s="248" t="s">
        <v>234</v>
      </c>
      <c r="C100" s="248" t="s">
        <v>362</v>
      </c>
      <c r="D100" s="248" t="s">
        <v>363</v>
      </c>
      <c r="E100" s="248" t="s">
        <v>2058</v>
      </c>
      <c r="F100" s="248" t="s">
        <v>2059</v>
      </c>
      <c r="G100" s="248" t="s">
        <v>248</v>
      </c>
      <c r="H100" s="248" t="s">
        <v>239</v>
      </c>
    </row>
    <row r="101" spans="1:8" x14ac:dyDescent="0.35">
      <c r="A101" s="248" t="s">
        <v>67</v>
      </c>
      <c r="B101" s="248" t="s">
        <v>234</v>
      </c>
      <c r="C101" s="248" t="s">
        <v>362</v>
      </c>
      <c r="D101" s="248" t="s">
        <v>363</v>
      </c>
      <c r="E101" s="248" t="s">
        <v>2060</v>
      </c>
      <c r="F101" s="248" t="s">
        <v>2061</v>
      </c>
      <c r="G101" s="248" t="s">
        <v>248</v>
      </c>
      <c r="H101" s="248" t="s">
        <v>239</v>
      </c>
    </row>
    <row r="102" spans="1:8" x14ac:dyDescent="0.35">
      <c r="A102" s="248" t="s">
        <v>67</v>
      </c>
      <c r="B102" s="248" t="s">
        <v>234</v>
      </c>
      <c r="C102" s="248" t="s">
        <v>362</v>
      </c>
      <c r="D102" s="248" t="s">
        <v>363</v>
      </c>
      <c r="E102" s="248" t="s">
        <v>2062</v>
      </c>
      <c r="F102" s="248" t="s">
        <v>2063</v>
      </c>
      <c r="G102" s="248" t="s">
        <v>248</v>
      </c>
      <c r="H102" s="248" t="s">
        <v>239</v>
      </c>
    </row>
    <row r="103" spans="1:8" x14ac:dyDescent="0.35">
      <c r="A103" s="248" t="s">
        <v>67</v>
      </c>
      <c r="B103" s="248" t="s">
        <v>234</v>
      </c>
      <c r="C103" s="248" t="s">
        <v>362</v>
      </c>
      <c r="D103" s="248" t="s">
        <v>363</v>
      </c>
      <c r="E103" s="248" t="s">
        <v>2064</v>
      </c>
      <c r="F103" s="248" t="s">
        <v>2065</v>
      </c>
      <c r="G103" s="248" t="s">
        <v>248</v>
      </c>
      <c r="H103" s="248" t="s">
        <v>239</v>
      </c>
    </row>
    <row r="104" spans="1:8" x14ac:dyDescent="0.35">
      <c r="A104" s="248" t="s">
        <v>67</v>
      </c>
      <c r="B104" s="248" t="s">
        <v>234</v>
      </c>
      <c r="C104" s="248" t="s">
        <v>413</v>
      </c>
      <c r="D104" s="248" t="s">
        <v>414</v>
      </c>
      <c r="E104" s="248" t="s">
        <v>2066</v>
      </c>
      <c r="F104" s="248" t="s">
        <v>2066</v>
      </c>
      <c r="G104" s="248" t="s">
        <v>248</v>
      </c>
      <c r="H104" s="248" t="s">
        <v>239</v>
      </c>
    </row>
    <row r="105" spans="1:8" x14ac:dyDescent="0.35">
      <c r="A105" s="248" t="s">
        <v>67</v>
      </c>
      <c r="B105" s="248" t="s">
        <v>234</v>
      </c>
      <c r="C105" s="248" t="s">
        <v>413</v>
      </c>
      <c r="D105" s="248" t="s">
        <v>414</v>
      </c>
      <c r="E105" s="248" t="s">
        <v>2067</v>
      </c>
      <c r="F105" s="248" t="s">
        <v>2067</v>
      </c>
      <c r="G105" s="248" t="s">
        <v>248</v>
      </c>
      <c r="H105" s="248" t="s">
        <v>239</v>
      </c>
    </row>
    <row r="106" spans="1:8" x14ac:dyDescent="0.35">
      <c r="A106" s="248" t="s">
        <v>67</v>
      </c>
      <c r="B106" s="248" t="s">
        <v>234</v>
      </c>
      <c r="C106" s="248" t="s">
        <v>413</v>
      </c>
      <c r="D106" s="248" t="s">
        <v>414</v>
      </c>
      <c r="E106" s="248" t="s">
        <v>2068</v>
      </c>
      <c r="F106" s="248" t="s">
        <v>2068</v>
      </c>
      <c r="G106" s="248" t="s">
        <v>248</v>
      </c>
      <c r="H106" s="248" t="s">
        <v>239</v>
      </c>
    </row>
    <row r="107" spans="1:8" x14ac:dyDescent="0.35">
      <c r="A107" s="248" t="s">
        <v>67</v>
      </c>
      <c r="B107" s="248" t="s">
        <v>234</v>
      </c>
      <c r="C107" s="248" t="s">
        <v>413</v>
      </c>
      <c r="D107" s="248" t="s">
        <v>414</v>
      </c>
      <c r="E107" s="248" t="s">
        <v>2069</v>
      </c>
      <c r="F107" s="248" t="s">
        <v>2069</v>
      </c>
      <c r="G107" s="248" t="s">
        <v>248</v>
      </c>
      <c r="H107" s="248" t="s">
        <v>239</v>
      </c>
    </row>
    <row r="108" spans="1:8" x14ac:dyDescent="0.35">
      <c r="A108" s="248" t="s">
        <v>67</v>
      </c>
      <c r="B108" s="248" t="s">
        <v>234</v>
      </c>
      <c r="C108" s="248" t="s">
        <v>413</v>
      </c>
      <c r="D108" s="248" t="s">
        <v>414</v>
      </c>
      <c r="E108" s="248" t="s">
        <v>2070</v>
      </c>
      <c r="F108" s="248" t="s">
        <v>2070</v>
      </c>
      <c r="G108" s="248" t="s">
        <v>248</v>
      </c>
      <c r="H108" s="248" t="s">
        <v>239</v>
      </c>
    </row>
    <row r="109" spans="1:8" x14ac:dyDescent="0.35">
      <c r="A109" s="248" t="s">
        <v>67</v>
      </c>
      <c r="B109" s="248" t="s">
        <v>234</v>
      </c>
      <c r="C109" s="248" t="s">
        <v>413</v>
      </c>
      <c r="D109" s="248" t="s">
        <v>414</v>
      </c>
      <c r="E109" s="248" t="s">
        <v>2071</v>
      </c>
      <c r="F109" s="248" t="s">
        <v>2071</v>
      </c>
      <c r="G109" s="248" t="s">
        <v>248</v>
      </c>
      <c r="H109" s="248" t="s">
        <v>239</v>
      </c>
    </row>
    <row r="110" spans="1:8" x14ac:dyDescent="0.35">
      <c r="A110" s="248" t="s">
        <v>67</v>
      </c>
      <c r="B110" s="248" t="s">
        <v>234</v>
      </c>
      <c r="C110" s="248" t="s">
        <v>413</v>
      </c>
      <c r="D110" s="248" t="s">
        <v>414</v>
      </c>
      <c r="E110" s="248" t="s">
        <v>2072</v>
      </c>
      <c r="F110" s="248" t="s">
        <v>2072</v>
      </c>
      <c r="G110" s="248" t="s">
        <v>248</v>
      </c>
      <c r="H110" s="248" t="s">
        <v>239</v>
      </c>
    </row>
    <row r="111" spans="1:8" x14ac:dyDescent="0.35">
      <c r="A111" s="248" t="s">
        <v>67</v>
      </c>
      <c r="B111" s="248" t="s">
        <v>234</v>
      </c>
      <c r="C111" s="248" t="s">
        <v>413</v>
      </c>
      <c r="D111" s="248" t="s">
        <v>414</v>
      </c>
      <c r="E111" s="248" t="s">
        <v>2073</v>
      </c>
      <c r="F111" s="248" t="s">
        <v>2073</v>
      </c>
      <c r="G111" s="248" t="s">
        <v>248</v>
      </c>
      <c r="H111" s="248" t="s">
        <v>239</v>
      </c>
    </row>
    <row r="112" spans="1:8" x14ac:dyDescent="0.35">
      <c r="A112" s="248" t="s">
        <v>67</v>
      </c>
      <c r="B112" s="248" t="s">
        <v>234</v>
      </c>
      <c r="C112" s="248" t="s">
        <v>413</v>
      </c>
      <c r="D112" s="248" t="s">
        <v>414</v>
      </c>
      <c r="E112" s="248" t="s">
        <v>2074</v>
      </c>
      <c r="F112" s="248" t="s">
        <v>2074</v>
      </c>
      <c r="G112" s="248" t="s">
        <v>248</v>
      </c>
      <c r="H112" s="248" t="s">
        <v>239</v>
      </c>
    </row>
    <row r="113" spans="1:9" x14ac:dyDescent="0.35">
      <c r="A113" s="248" t="s">
        <v>67</v>
      </c>
      <c r="B113" s="248" t="s">
        <v>234</v>
      </c>
      <c r="C113" s="248" t="s">
        <v>413</v>
      </c>
      <c r="D113" s="248" t="s">
        <v>414</v>
      </c>
      <c r="E113" s="248" t="s">
        <v>2075</v>
      </c>
      <c r="F113" s="248" t="s">
        <v>2075</v>
      </c>
      <c r="G113" s="248" t="s">
        <v>248</v>
      </c>
      <c r="H113" s="248" t="s">
        <v>239</v>
      </c>
    </row>
    <row r="114" spans="1:9" x14ac:dyDescent="0.35">
      <c r="A114" s="248" t="s">
        <v>67</v>
      </c>
      <c r="B114" s="248" t="s">
        <v>234</v>
      </c>
      <c r="C114" s="248" t="s">
        <v>413</v>
      </c>
      <c r="D114" s="248" t="s">
        <v>414</v>
      </c>
      <c r="E114" s="248" t="s">
        <v>2076</v>
      </c>
      <c r="F114" s="248" t="s">
        <v>2076</v>
      </c>
      <c r="G114" s="248" t="s">
        <v>248</v>
      </c>
      <c r="H114" s="248" t="s">
        <v>239</v>
      </c>
    </row>
    <row r="115" spans="1:9" x14ac:dyDescent="0.35">
      <c r="A115" s="248" t="s">
        <v>67</v>
      </c>
      <c r="B115" s="248" t="s">
        <v>234</v>
      </c>
      <c r="C115" s="248" t="s">
        <v>413</v>
      </c>
      <c r="D115" s="248" t="s">
        <v>414</v>
      </c>
      <c r="E115" s="248" t="s">
        <v>1969</v>
      </c>
      <c r="F115" s="248" t="s">
        <v>1969</v>
      </c>
      <c r="G115" s="248" t="s">
        <v>248</v>
      </c>
      <c r="H115" s="248" t="s">
        <v>239</v>
      </c>
    </row>
    <row r="116" spans="1:9" x14ac:dyDescent="0.35">
      <c r="A116" s="248" t="s">
        <v>67</v>
      </c>
      <c r="B116" s="248" t="s">
        <v>234</v>
      </c>
      <c r="C116" s="248" t="s">
        <v>435</v>
      </c>
      <c r="D116" s="248" t="s">
        <v>436</v>
      </c>
      <c r="E116" s="248" t="s">
        <v>1375</v>
      </c>
      <c r="F116" s="248" t="s">
        <v>1375</v>
      </c>
      <c r="G116" s="248" t="s">
        <v>248</v>
      </c>
      <c r="H116" s="248" t="s">
        <v>239</v>
      </c>
    </row>
    <row r="117" spans="1:9" x14ac:dyDescent="0.35">
      <c r="A117" s="248" t="s">
        <v>67</v>
      </c>
      <c r="B117" s="248" t="s">
        <v>234</v>
      </c>
      <c r="C117" s="248" t="s">
        <v>435</v>
      </c>
      <c r="D117" s="248" t="s">
        <v>436</v>
      </c>
      <c r="E117" s="248" t="s">
        <v>1512</v>
      </c>
      <c r="F117" s="248" t="s">
        <v>1512</v>
      </c>
      <c r="G117" s="248" t="s">
        <v>248</v>
      </c>
      <c r="H117" s="248" t="s">
        <v>239</v>
      </c>
    </row>
    <row r="118" spans="1:9" x14ac:dyDescent="0.35">
      <c r="A118" s="248" t="s">
        <v>67</v>
      </c>
      <c r="B118" s="248" t="s">
        <v>234</v>
      </c>
      <c r="C118" s="248" t="s">
        <v>468</v>
      </c>
      <c r="D118" s="248" t="s">
        <v>469</v>
      </c>
      <c r="E118" s="248" t="s">
        <v>2077</v>
      </c>
      <c r="F118" s="248" t="s">
        <v>2077</v>
      </c>
      <c r="G118" s="248" t="s">
        <v>248</v>
      </c>
      <c r="H118" s="248" t="s">
        <v>239</v>
      </c>
    </row>
    <row r="119" spans="1:9" x14ac:dyDescent="0.35">
      <c r="A119" s="248" t="s">
        <v>67</v>
      </c>
      <c r="B119" s="248" t="s">
        <v>234</v>
      </c>
      <c r="C119" s="248" t="s">
        <v>468</v>
      </c>
      <c r="D119" s="248" t="s">
        <v>469</v>
      </c>
      <c r="E119" s="248" t="s">
        <v>2078</v>
      </c>
      <c r="F119" s="248" t="s">
        <v>2078</v>
      </c>
      <c r="G119" s="248" t="s">
        <v>248</v>
      </c>
      <c r="H119" s="248" t="s">
        <v>239</v>
      </c>
    </row>
    <row r="120" spans="1:9" x14ac:dyDescent="0.35">
      <c r="A120" s="248" t="s">
        <v>67</v>
      </c>
      <c r="B120" s="248" t="s">
        <v>234</v>
      </c>
      <c r="C120" s="248" t="s">
        <v>468</v>
      </c>
      <c r="D120" s="248" t="s">
        <v>469</v>
      </c>
      <c r="E120" s="248" t="s">
        <v>2079</v>
      </c>
      <c r="F120" s="248" t="s">
        <v>2079</v>
      </c>
      <c r="G120" s="248" t="s">
        <v>248</v>
      </c>
      <c r="H120" s="248" t="s">
        <v>239</v>
      </c>
    </row>
    <row r="121" spans="1:9" x14ac:dyDescent="0.35">
      <c r="A121" s="248" t="s">
        <v>67</v>
      </c>
      <c r="B121" s="248" t="s">
        <v>234</v>
      </c>
      <c r="C121" s="248" t="s">
        <v>489</v>
      </c>
      <c r="D121" s="248" t="s">
        <v>490</v>
      </c>
      <c r="E121" s="248" t="s">
        <v>2080</v>
      </c>
      <c r="F121" s="248" t="s">
        <v>2080</v>
      </c>
      <c r="G121" s="248" t="s">
        <v>248</v>
      </c>
      <c r="H121" s="248" t="s">
        <v>239</v>
      </c>
    </row>
    <row r="122" spans="1:9" x14ac:dyDescent="0.35">
      <c r="A122" s="248" t="s">
        <v>67</v>
      </c>
      <c r="B122" s="248" t="s">
        <v>234</v>
      </c>
      <c r="C122" s="248" t="s">
        <v>489</v>
      </c>
      <c r="D122" s="248" t="s">
        <v>490</v>
      </c>
      <c r="E122" s="248" t="s">
        <v>2081</v>
      </c>
      <c r="F122" s="248" t="s">
        <v>2081</v>
      </c>
      <c r="G122" s="248" t="s">
        <v>248</v>
      </c>
      <c r="H122" s="248" t="s">
        <v>239</v>
      </c>
    </row>
    <row r="123" spans="1:9" x14ac:dyDescent="0.35">
      <c r="A123" s="248" t="s">
        <v>67</v>
      </c>
      <c r="B123" s="248" t="s">
        <v>234</v>
      </c>
      <c r="C123" s="248" t="s">
        <v>528</v>
      </c>
      <c r="D123" s="248" t="s">
        <v>529</v>
      </c>
      <c r="E123" s="248" t="s">
        <v>2082</v>
      </c>
      <c r="F123" s="248" t="s">
        <v>2082</v>
      </c>
      <c r="G123" s="248" t="s">
        <v>248</v>
      </c>
      <c r="H123" s="248" t="s">
        <v>239</v>
      </c>
      <c r="I123" s="248" t="s">
        <v>2083</v>
      </c>
    </row>
    <row r="124" spans="1:9" x14ac:dyDescent="0.35">
      <c r="A124" s="248" t="s">
        <v>67</v>
      </c>
      <c r="B124" s="248" t="s">
        <v>234</v>
      </c>
      <c r="C124" s="248" t="s">
        <v>528</v>
      </c>
      <c r="D124" s="248" t="s">
        <v>529</v>
      </c>
      <c r="E124" s="248" t="s">
        <v>1965</v>
      </c>
      <c r="F124" s="248" t="s">
        <v>1965</v>
      </c>
      <c r="G124" s="248" t="s">
        <v>248</v>
      </c>
      <c r="H124" s="248" t="s">
        <v>239</v>
      </c>
      <c r="I124" s="248" t="s">
        <v>2083</v>
      </c>
    </row>
    <row r="125" spans="1:9" x14ac:dyDescent="0.35">
      <c r="A125" s="248" t="s">
        <v>67</v>
      </c>
      <c r="B125" s="248" t="s">
        <v>234</v>
      </c>
      <c r="C125" s="248" t="s">
        <v>528</v>
      </c>
      <c r="D125" s="248" t="s">
        <v>529</v>
      </c>
      <c r="E125" s="248" t="s">
        <v>1958</v>
      </c>
      <c r="F125" s="248" t="s">
        <v>1958</v>
      </c>
      <c r="G125" s="248" t="s">
        <v>248</v>
      </c>
      <c r="H125" s="248" t="s">
        <v>239</v>
      </c>
      <c r="I125" s="248" t="s">
        <v>2083</v>
      </c>
    </row>
    <row r="126" spans="1:9" x14ac:dyDescent="0.35">
      <c r="A126" s="248" t="s">
        <v>67</v>
      </c>
      <c r="B126" s="248" t="s">
        <v>234</v>
      </c>
      <c r="C126" s="248" t="s">
        <v>540</v>
      </c>
      <c r="D126" s="248" t="s">
        <v>541</v>
      </c>
      <c r="E126" s="248" t="s">
        <v>2084</v>
      </c>
      <c r="F126" s="248" t="s">
        <v>2084</v>
      </c>
      <c r="G126" s="248" t="s">
        <v>248</v>
      </c>
      <c r="H126" s="248" t="s">
        <v>239</v>
      </c>
    </row>
    <row r="127" spans="1:9" x14ac:dyDescent="0.35">
      <c r="A127" s="248" t="s">
        <v>67</v>
      </c>
      <c r="B127" s="248" t="s">
        <v>234</v>
      </c>
      <c r="C127" s="248" t="s">
        <v>540</v>
      </c>
      <c r="D127" s="248" t="s">
        <v>541</v>
      </c>
      <c r="E127" s="248" t="s">
        <v>2085</v>
      </c>
      <c r="F127" s="248" t="s">
        <v>2085</v>
      </c>
      <c r="G127" s="248" t="s">
        <v>248</v>
      </c>
      <c r="H127" s="248" t="s">
        <v>239</v>
      </c>
    </row>
    <row r="128" spans="1:9" x14ac:dyDescent="0.35">
      <c r="A128" s="248" t="s">
        <v>67</v>
      </c>
      <c r="B128" s="248" t="s">
        <v>234</v>
      </c>
      <c r="C128" s="248" t="s">
        <v>549</v>
      </c>
      <c r="D128" s="248" t="s">
        <v>550</v>
      </c>
      <c r="E128" s="248" t="s">
        <v>2086</v>
      </c>
      <c r="F128" s="248" t="s">
        <v>2086</v>
      </c>
      <c r="G128" s="248" t="s">
        <v>248</v>
      </c>
      <c r="H128" s="248" t="s">
        <v>239</v>
      </c>
    </row>
    <row r="129" spans="1:8" x14ac:dyDescent="0.35">
      <c r="A129" s="248" t="s">
        <v>67</v>
      </c>
      <c r="B129" s="248" t="s">
        <v>234</v>
      </c>
      <c r="C129" s="248" t="s">
        <v>549</v>
      </c>
      <c r="D129" s="248" t="s">
        <v>550</v>
      </c>
      <c r="E129" s="248" t="s">
        <v>2087</v>
      </c>
      <c r="F129" s="248" t="s">
        <v>2087</v>
      </c>
      <c r="G129" s="248" t="s">
        <v>248</v>
      </c>
      <c r="H129" s="248" t="s">
        <v>239</v>
      </c>
    </row>
    <row r="130" spans="1:8" x14ac:dyDescent="0.35">
      <c r="A130" s="248" t="s">
        <v>67</v>
      </c>
      <c r="B130" s="248" t="s">
        <v>234</v>
      </c>
      <c r="C130" s="248" t="s">
        <v>549</v>
      </c>
      <c r="D130" s="248" t="s">
        <v>550</v>
      </c>
      <c r="E130" s="248" t="s">
        <v>2088</v>
      </c>
      <c r="F130" s="248" t="s">
        <v>2088</v>
      </c>
      <c r="G130" s="248" t="s">
        <v>248</v>
      </c>
      <c r="H130" s="248" t="s">
        <v>239</v>
      </c>
    </row>
    <row r="131" spans="1:8" x14ac:dyDescent="0.35">
      <c r="A131" s="248" t="s">
        <v>67</v>
      </c>
      <c r="B131" s="248" t="s">
        <v>234</v>
      </c>
      <c r="C131" s="248" t="s">
        <v>549</v>
      </c>
      <c r="D131" s="248" t="s">
        <v>550</v>
      </c>
      <c r="E131" s="248" t="s">
        <v>2089</v>
      </c>
      <c r="F131" s="248" t="s">
        <v>2089</v>
      </c>
      <c r="G131" s="248" t="s">
        <v>248</v>
      </c>
      <c r="H131" s="248" t="s">
        <v>239</v>
      </c>
    </row>
    <row r="132" spans="1:8" x14ac:dyDescent="0.35">
      <c r="A132" s="248" t="s">
        <v>67</v>
      </c>
      <c r="B132" s="248" t="s">
        <v>234</v>
      </c>
      <c r="C132" s="248" t="s">
        <v>566</v>
      </c>
      <c r="D132" s="248" t="s">
        <v>567</v>
      </c>
      <c r="E132" s="248" t="s">
        <v>2090</v>
      </c>
      <c r="F132" s="248" t="s">
        <v>2090</v>
      </c>
      <c r="G132" s="248" t="s">
        <v>248</v>
      </c>
      <c r="H132" s="248" t="s">
        <v>239</v>
      </c>
    </row>
    <row r="133" spans="1:8" x14ac:dyDescent="0.35">
      <c r="A133" s="248" t="s">
        <v>67</v>
      </c>
      <c r="B133" s="248" t="s">
        <v>234</v>
      </c>
      <c r="C133" s="248" t="s">
        <v>566</v>
      </c>
      <c r="D133" s="248" t="s">
        <v>567</v>
      </c>
      <c r="E133" s="248" t="s">
        <v>2091</v>
      </c>
      <c r="F133" s="248" t="s">
        <v>2091</v>
      </c>
      <c r="G133" s="248" t="s">
        <v>248</v>
      </c>
      <c r="H133" s="248" t="s">
        <v>239</v>
      </c>
    </row>
    <row r="134" spans="1:8" x14ac:dyDescent="0.35">
      <c r="A134" s="248" t="s">
        <v>67</v>
      </c>
      <c r="B134" s="248" t="s">
        <v>234</v>
      </c>
      <c r="C134" s="248" t="s">
        <v>566</v>
      </c>
      <c r="D134" s="248" t="s">
        <v>567</v>
      </c>
      <c r="E134" s="248" t="s">
        <v>2092</v>
      </c>
      <c r="F134" s="248" t="s">
        <v>2092</v>
      </c>
      <c r="G134" s="248" t="s">
        <v>248</v>
      </c>
      <c r="H134" s="248" t="s">
        <v>239</v>
      </c>
    </row>
    <row r="135" spans="1:8" x14ac:dyDescent="0.35">
      <c r="A135" s="248" t="s">
        <v>67</v>
      </c>
      <c r="B135" s="248" t="s">
        <v>234</v>
      </c>
      <c r="C135" s="248" t="s">
        <v>566</v>
      </c>
      <c r="D135" s="248" t="s">
        <v>567</v>
      </c>
      <c r="E135" s="248" t="s">
        <v>2093</v>
      </c>
      <c r="F135" s="248" t="s">
        <v>2093</v>
      </c>
      <c r="G135" s="248" t="s">
        <v>248</v>
      </c>
      <c r="H135" s="248" t="s">
        <v>239</v>
      </c>
    </row>
    <row r="136" spans="1:8" x14ac:dyDescent="0.35">
      <c r="A136" s="248" t="s">
        <v>67</v>
      </c>
      <c r="B136" s="248" t="s">
        <v>234</v>
      </c>
      <c r="C136" s="248" t="s">
        <v>577</v>
      </c>
      <c r="D136" s="248" t="s">
        <v>578</v>
      </c>
      <c r="E136" s="248" t="s">
        <v>2094</v>
      </c>
      <c r="F136" s="248" t="s">
        <v>2094</v>
      </c>
      <c r="G136" s="248" t="s">
        <v>248</v>
      </c>
      <c r="H136" s="248" t="s">
        <v>239</v>
      </c>
    </row>
    <row r="137" spans="1:8" x14ac:dyDescent="0.35">
      <c r="A137" s="248" t="s">
        <v>67</v>
      </c>
      <c r="B137" s="248" t="s">
        <v>234</v>
      </c>
      <c r="C137" s="248" t="s">
        <v>577</v>
      </c>
      <c r="D137" s="248" t="s">
        <v>578</v>
      </c>
      <c r="E137" s="248" t="s">
        <v>2095</v>
      </c>
      <c r="F137" s="248" t="s">
        <v>2095</v>
      </c>
      <c r="G137" s="248" t="s">
        <v>248</v>
      </c>
      <c r="H137" s="248" t="s">
        <v>239</v>
      </c>
    </row>
    <row r="138" spans="1:8" x14ac:dyDescent="0.35">
      <c r="A138" s="248" t="s">
        <v>67</v>
      </c>
      <c r="B138" s="248" t="s">
        <v>234</v>
      </c>
      <c r="C138" s="248" t="s">
        <v>577</v>
      </c>
      <c r="D138" s="248" t="s">
        <v>578</v>
      </c>
      <c r="E138" s="248" t="s">
        <v>1967</v>
      </c>
      <c r="F138" s="248" t="s">
        <v>1967</v>
      </c>
      <c r="G138" s="248" t="s">
        <v>248</v>
      </c>
      <c r="H138" s="248" t="s">
        <v>239</v>
      </c>
    </row>
    <row r="139" spans="1:8" x14ac:dyDescent="0.35">
      <c r="A139" s="248" t="s">
        <v>67</v>
      </c>
      <c r="B139" s="248" t="s">
        <v>234</v>
      </c>
      <c r="C139" s="248" t="s">
        <v>577</v>
      </c>
      <c r="D139" s="248" t="s">
        <v>578</v>
      </c>
      <c r="E139" s="248" t="s">
        <v>2096</v>
      </c>
      <c r="F139" s="248" t="s">
        <v>2096</v>
      </c>
      <c r="G139" s="248" t="s">
        <v>248</v>
      </c>
      <c r="H139" s="248" t="s">
        <v>239</v>
      </c>
    </row>
    <row r="140" spans="1:8" x14ac:dyDescent="0.35">
      <c r="A140" s="248" t="s">
        <v>67</v>
      </c>
      <c r="B140" s="248" t="s">
        <v>234</v>
      </c>
      <c r="C140" s="248" t="s">
        <v>584</v>
      </c>
      <c r="D140" s="248" t="s">
        <v>585</v>
      </c>
      <c r="E140" s="248" t="s">
        <v>2097</v>
      </c>
      <c r="F140" s="248" t="s">
        <v>2097</v>
      </c>
      <c r="G140" s="248" t="s">
        <v>248</v>
      </c>
      <c r="H140" s="248" t="s">
        <v>239</v>
      </c>
    </row>
    <row r="141" spans="1:8" x14ac:dyDescent="0.35">
      <c r="A141" s="248" t="s">
        <v>67</v>
      </c>
      <c r="B141" s="248" t="s">
        <v>234</v>
      </c>
      <c r="C141" s="248" t="s">
        <v>584</v>
      </c>
      <c r="D141" s="248" t="s">
        <v>585</v>
      </c>
      <c r="E141" s="248" t="s">
        <v>1375</v>
      </c>
      <c r="F141" s="248" t="s">
        <v>1375</v>
      </c>
      <c r="G141" s="248" t="s">
        <v>248</v>
      </c>
      <c r="H141" s="248" t="s">
        <v>239</v>
      </c>
    </row>
    <row r="142" spans="1:8" x14ac:dyDescent="0.35">
      <c r="A142" s="248" t="s">
        <v>67</v>
      </c>
      <c r="B142" s="248" t="s">
        <v>234</v>
      </c>
      <c r="C142" s="248" t="s">
        <v>584</v>
      </c>
      <c r="D142" s="248" t="s">
        <v>585</v>
      </c>
      <c r="E142" s="248" t="s">
        <v>1512</v>
      </c>
      <c r="F142" s="248" t="s">
        <v>1512</v>
      </c>
      <c r="G142" s="248" t="s">
        <v>248</v>
      </c>
      <c r="H142" s="248" t="s">
        <v>239</v>
      </c>
    </row>
    <row r="143" spans="1:8" x14ac:dyDescent="0.35">
      <c r="A143" s="248" t="s">
        <v>67</v>
      </c>
      <c r="B143" s="248" t="s">
        <v>234</v>
      </c>
      <c r="C143" s="248" t="s">
        <v>603</v>
      </c>
      <c r="D143" s="248" t="s">
        <v>604</v>
      </c>
      <c r="E143" s="248" t="s">
        <v>2098</v>
      </c>
      <c r="F143" s="248" t="s">
        <v>2098</v>
      </c>
      <c r="G143" s="248" t="s">
        <v>248</v>
      </c>
      <c r="H143" s="248" t="s">
        <v>239</v>
      </c>
    </row>
    <row r="144" spans="1:8" x14ac:dyDescent="0.35">
      <c r="A144" s="248" t="s">
        <v>67</v>
      </c>
      <c r="B144" s="248" t="s">
        <v>234</v>
      </c>
      <c r="C144" s="248" t="s">
        <v>603</v>
      </c>
      <c r="D144" s="248" t="s">
        <v>604</v>
      </c>
      <c r="E144" s="248" t="s">
        <v>2099</v>
      </c>
      <c r="F144" s="248" t="s">
        <v>2099</v>
      </c>
      <c r="G144" s="248" t="s">
        <v>248</v>
      </c>
      <c r="H144" s="248" t="s">
        <v>239</v>
      </c>
    </row>
    <row r="145" spans="1:8" x14ac:dyDescent="0.35">
      <c r="A145" s="248" t="s">
        <v>67</v>
      </c>
      <c r="B145" s="248" t="s">
        <v>234</v>
      </c>
      <c r="C145" s="248" t="s">
        <v>603</v>
      </c>
      <c r="D145" s="248" t="s">
        <v>604</v>
      </c>
      <c r="E145" s="248" t="s">
        <v>2100</v>
      </c>
      <c r="F145" s="248" t="s">
        <v>2100</v>
      </c>
      <c r="G145" s="248" t="s">
        <v>248</v>
      </c>
      <c r="H145" s="248" t="s">
        <v>239</v>
      </c>
    </row>
    <row r="146" spans="1:8" x14ac:dyDescent="0.35">
      <c r="A146" s="248" t="s">
        <v>67</v>
      </c>
      <c r="B146" s="248" t="s">
        <v>234</v>
      </c>
      <c r="C146" s="248" t="s">
        <v>603</v>
      </c>
      <c r="D146" s="248" t="s">
        <v>604</v>
      </c>
      <c r="E146" s="248" t="s">
        <v>2101</v>
      </c>
      <c r="F146" s="248" t="s">
        <v>2101</v>
      </c>
      <c r="G146" s="248" t="s">
        <v>248</v>
      </c>
      <c r="H146" s="248" t="s">
        <v>239</v>
      </c>
    </row>
    <row r="147" spans="1:8" x14ac:dyDescent="0.35">
      <c r="A147" s="248" t="s">
        <v>67</v>
      </c>
      <c r="B147" s="248" t="s">
        <v>234</v>
      </c>
      <c r="C147" s="248" t="s">
        <v>603</v>
      </c>
      <c r="D147" s="248" t="s">
        <v>604</v>
      </c>
      <c r="E147" s="248" t="s">
        <v>2102</v>
      </c>
      <c r="F147" s="248" t="s">
        <v>2102</v>
      </c>
      <c r="G147" s="248" t="s">
        <v>248</v>
      </c>
      <c r="H147" s="248" t="s">
        <v>239</v>
      </c>
    </row>
    <row r="148" spans="1:8" x14ac:dyDescent="0.35">
      <c r="A148" s="248" t="s">
        <v>67</v>
      </c>
      <c r="B148" s="248" t="s">
        <v>234</v>
      </c>
      <c r="C148" s="248" t="s">
        <v>603</v>
      </c>
      <c r="D148" s="248" t="s">
        <v>604</v>
      </c>
      <c r="E148" s="248" t="s">
        <v>2103</v>
      </c>
      <c r="F148" s="248" t="s">
        <v>2103</v>
      </c>
      <c r="G148" s="248" t="s">
        <v>248</v>
      </c>
      <c r="H148" s="248" t="s">
        <v>239</v>
      </c>
    </row>
    <row r="149" spans="1:8" x14ac:dyDescent="0.35">
      <c r="A149" s="248" t="s">
        <v>67</v>
      </c>
      <c r="B149" s="248" t="s">
        <v>234</v>
      </c>
      <c r="C149" s="248" t="s">
        <v>603</v>
      </c>
      <c r="D149" s="248" t="s">
        <v>604</v>
      </c>
      <c r="E149" s="248" t="s">
        <v>2104</v>
      </c>
      <c r="F149" s="248" t="s">
        <v>2104</v>
      </c>
      <c r="G149" s="248" t="s">
        <v>248</v>
      </c>
      <c r="H149" s="248" t="s">
        <v>239</v>
      </c>
    </row>
    <row r="150" spans="1:8" x14ac:dyDescent="0.35">
      <c r="A150" s="248" t="s">
        <v>67</v>
      </c>
      <c r="B150" s="248" t="s">
        <v>234</v>
      </c>
      <c r="C150" s="248" t="s">
        <v>603</v>
      </c>
      <c r="D150" s="248" t="s">
        <v>604</v>
      </c>
      <c r="E150" s="248" t="s">
        <v>2105</v>
      </c>
      <c r="F150" s="248" t="s">
        <v>2105</v>
      </c>
      <c r="G150" s="248" t="s">
        <v>248</v>
      </c>
      <c r="H150" s="248" t="s">
        <v>239</v>
      </c>
    </row>
    <row r="151" spans="1:8" x14ac:dyDescent="0.35">
      <c r="A151" s="248" t="s">
        <v>67</v>
      </c>
      <c r="B151" s="248" t="s">
        <v>234</v>
      </c>
      <c r="C151" s="248" t="s">
        <v>603</v>
      </c>
      <c r="D151" s="248" t="s">
        <v>604</v>
      </c>
      <c r="E151" s="248" t="s">
        <v>2106</v>
      </c>
      <c r="F151" s="248" t="s">
        <v>2106</v>
      </c>
      <c r="G151" s="248" t="s">
        <v>248</v>
      </c>
      <c r="H151" s="248" t="s">
        <v>239</v>
      </c>
    </row>
    <row r="152" spans="1:8" x14ac:dyDescent="0.35">
      <c r="A152" s="248" t="s">
        <v>67</v>
      </c>
      <c r="B152" s="248" t="s">
        <v>234</v>
      </c>
      <c r="C152" s="248" t="s">
        <v>603</v>
      </c>
      <c r="D152" s="248" t="s">
        <v>604</v>
      </c>
      <c r="E152" s="248" t="s">
        <v>2107</v>
      </c>
      <c r="F152" s="248" t="s">
        <v>2107</v>
      </c>
      <c r="G152" s="248" t="s">
        <v>248</v>
      </c>
      <c r="H152" s="248" t="s">
        <v>239</v>
      </c>
    </row>
    <row r="153" spans="1:8" x14ac:dyDescent="0.35">
      <c r="A153" s="248" t="s">
        <v>67</v>
      </c>
      <c r="B153" s="248" t="s">
        <v>234</v>
      </c>
      <c r="C153" s="248" t="s">
        <v>603</v>
      </c>
      <c r="D153" s="248" t="s">
        <v>604</v>
      </c>
      <c r="E153" s="248" t="s">
        <v>2108</v>
      </c>
      <c r="F153" s="248" t="s">
        <v>2108</v>
      </c>
      <c r="G153" s="248" t="s">
        <v>248</v>
      </c>
      <c r="H153" s="248" t="s">
        <v>239</v>
      </c>
    </row>
    <row r="154" spans="1:8" x14ac:dyDescent="0.35">
      <c r="A154" s="248" t="s">
        <v>67</v>
      </c>
      <c r="B154" s="248" t="s">
        <v>234</v>
      </c>
      <c r="C154" s="248" t="s">
        <v>603</v>
      </c>
      <c r="D154" s="248" t="s">
        <v>604</v>
      </c>
      <c r="E154" s="248" t="s">
        <v>2109</v>
      </c>
      <c r="F154" s="248" t="s">
        <v>2109</v>
      </c>
      <c r="G154" s="248" t="s">
        <v>248</v>
      </c>
      <c r="H154" s="248" t="s">
        <v>239</v>
      </c>
    </row>
    <row r="155" spans="1:8" x14ac:dyDescent="0.35">
      <c r="A155" s="248" t="s">
        <v>67</v>
      </c>
      <c r="B155" s="248" t="s">
        <v>234</v>
      </c>
      <c r="C155" s="248" t="s">
        <v>603</v>
      </c>
      <c r="D155" s="248" t="s">
        <v>604</v>
      </c>
      <c r="E155" s="248" t="s">
        <v>2110</v>
      </c>
      <c r="F155" s="248" t="s">
        <v>2110</v>
      </c>
      <c r="G155" s="248" t="s">
        <v>248</v>
      </c>
      <c r="H155" s="248" t="s">
        <v>239</v>
      </c>
    </row>
    <row r="156" spans="1:8" x14ac:dyDescent="0.35">
      <c r="A156" s="248" t="s">
        <v>67</v>
      </c>
      <c r="B156" s="248" t="s">
        <v>234</v>
      </c>
      <c r="C156" s="248" t="s">
        <v>603</v>
      </c>
      <c r="D156" s="248" t="s">
        <v>604</v>
      </c>
      <c r="E156" s="248" t="s">
        <v>1969</v>
      </c>
      <c r="F156" s="248" t="s">
        <v>1969</v>
      </c>
      <c r="G156" s="248" t="s">
        <v>248</v>
      </c>
      <c r="H156" s="248" t="s">
        <v>239</v>
      </c>
    </row>
    <row r="157" spans="1:8" x14ac:dyDescent="0.35">
      <c r="A157" s="248" t="s">
        <v>67</v>
      </c>
      <c r="B157" s="248" t="s">
        <v>234</v>
      </c>
      <c r="C157" s="248" t="s">
        <v>619</v>
      </c>
      <c r="D157" s="248" t="s">
        <v>620</v>
      </c>
      <c r="E157" s="248" t="s">
        <v>87</v>
      </c>
      <c r="F157" s="248" t="s">
        <v>87</v>
      </c>
      <c r="G157" s="248" t="s">
        <v>248</v>
      </c>
      <c r="H157" s="248" t="s">
        <v>239</v>
      </c>
    </row>
    <row r="158" spans="1:8" x14ac:dyDescent="0.35">
      <c r="A158" s="248" t="s">
        <v>67</v>
      </c>
      <c r="B158" s="248" t="s">
        <v>234</v>
      </c>
      <c r="C158" s="248" t="s">
        <v>619</v>
      </c>
      <c r="D158" s="248" t="s">
        <v>620</v>
      </c>
      <c r="E158" s="248" t="s">
        <v>2111</v>
      </c>
      <c r="F158" s="248" t="s">
        <v>2111</v>
      </c>
      <c r="G158" s="248" t="s">
        <v>248</v>
      </c>
      <c r="H158" s="248" t="s">
        <v>239</v>
      </c>
    </row>
    <row r="159" spans="1:8" x14ac:dyDescent="0.35">
      <c r="A159" s="248" t="s">
        <v>67</v>
      </c>
      <c r="B159" s="248" t="s">
        <v>234</v>
      </c>
      <c r="C159" s="248" t="s">
        <v>665</v>
      </c>
      <c r="D159" s="248" t="s">
        <v>666</v>
      </c>
      <c r="E159" s="248" t="s">
        <v>2112</v>
      </c>
      <c r="F159" s="248" t="s">
        <v>2112</v>
      </c>
      <c r="G159" s="248" t="s">
        <v>248</v>
      </c>
      <c r="H159" s="248" t="s">
        <v>239</v>
      </c>
    </row>
    <row r="160" spans="1:8" x14ac:dyDescent="0.35">
      <c r="A160" s="248" t="s">
        <v>67</v>
      </c>
      <c r="B160" s="248" t="s">
        <v>234</v>
      </c>
      <c r="C160" s="248" t="s">
        <v>665</v>
      </c>
      <c r="D160" s="248" t="s">
        <v>666</v>
      </c>
      <c r="E160" s="248" t="s">
        <v>2113</v>
      </c>
      <c r="F160" s="248" t="s">
        <v>2113</v>
      </c>
      <c r="G160" s="248" t="s">
        <v>248</v>
      </c>
      <c r="H160" s="248" t="s">
        <v>239</v>
      </c>
    </row>
    <row r="161" spans="1:8" x14ac:dyDescent="0.35">
      <c r="A161" s="248" t="s">
        <v>67</v>
      </c>
      <c r="B161" s="248" t="s">
        <v>234</v>
      </c>
      <c r="C161" s="248" t="s">
        <v>665</v>
      </c>
      <c r="D161" s="248" t="s">
        <v>666</v>
      </c>
      <c r="E161" s="248" t="s">
        <v>2114</v>
      </c>
      <c r="F161" s="248" t="s">
        <v>2114</v>
      </c>
      <c r="G161" s="248" t="s">
        <v>248</v>
      </c>
      <c r="H161" s="248" t="s">
        <v>239</v>
      </c>
    </row>
    <row r="162" spans="1:8" x14ac:dyDescent="0.35">
      <c r="A162" s="248" t="s">
        <v>67</v>
      </c>
      <c r="B162" s="248" t="s">
        <v>234</v>
      </c>
      <c r="C162" s="248" t="s">
        <v>665</v>
      </c>
      <c r="D162" s="248" t="s">
        <v>666</v>
      </c>
      <c r="E162" s="248" t="s">
        <v>2115</v>
      </c>
      <c r="F162" s="248" t="s">
        <v>2115</v>
      </c>
      <c r="G162" s="248" t="s">
        <v>248</v>
      </c>
      <c r="H162" s="248" t="s">
        <v>239</v>
      </c>
    </row>
    <row r="163" spans="1:8" x14ac:dyDescent="0.35">
      <c r="A163" s="248" t="s">
        <v>67</v>
      </c>
      <c r="B163" s="248" t="s">
        <v>234</v>
      </c>
      <c r="C163" s="248" t="s">
        <v>665</v>
      </c>
      <c r="D163" s="248" t="s">
        <v>666</v>
      </c>
      <c r="E163" s="248" t="s">
        <v>2116</v>
      </c>
      <c r="F163" s="248" t="s">
        <v>2116</v>
      </c>
      <c r="G163" s="248" t="s">
        <v>248</v>
      </c>
      <c r="H163" s="248" t="s">
        <v>239</v>
      </c>
    </row>
    <row r="164" spans="1:8" x14ac:dyDescent="0.35">
      <c r="A164" s="248" t="s">
        <v>67</v>
      </c>
      <c r="B164" s="248" t="s">
        <v>234</v>
      </c>
      <c r="C164" s="248" t="s">
        <v>668</v>
      </c>
      <c r="D164" s="248" t="s">
        <v>669</v>
      </c>
      <c r="E164" s="248" t="s">
        <v>2117</v>
      </c>
      <c r="F164" s="248" t="s">
        <v>2117</v>
      </c>
      <c r="G164" s="248" t="s">
        <v>248</v>
      </c>
      <c r="H164" s="248" t="s">
        <v>239</v>
      </c>
    </row>
    <row r="165" spans="1:8" x14ac:dyDescent="0.35">
      <c r="A165" s="248" t="s">
        <v>67</v>
      </c>
      <c r="B165" s="248" t="s">
        <v>234</v>
      </c>
      <c r="C165" s="248" t="s">
        <v>668</v>
      </c>
      <c r="D165" s="248" t="s">
        <v>669</v>
      </c>
      <c r="E165" s="248" t="s">
        <v>2118</v>
      </c>
      <c r="F165" s="248" t="s">
        <v>2118</v>
      </c>
      <c r="G165" s="248" t="s">
        <v>248</v>
      </c>
      <c r="H165" s="248" t="s">
        <v>239</v>
      </c>
    </row>
    <row r="166" spans="1:8" x14ac:dyDescent="0.35">
      <c r="A166" s="248" t="s">
        <v>67</v>
      </c>
      <c r="B166" s="248" t="s">
        <v>234</v>
      </c>
      <c r="C166" s="248" t="s">
        <v>681</v>
      </c>
      <c r="D166" s="248" t="s">
        <v>682</v>
      </c>
      <c r="E166" s="248" t="s">
        <v>2119</v>
      </c>
      <c r="F166" s="248" t="s">
        <v>2119</v>
      </c>
      <c r="G166" s="248" t="s">
        <v>248</v>
      </c>
      <c r="H166" s="248" t="s">
        <v>239</v>
      </c>
    </row>
    <row r="167" spans="1:8" x14ac:dyDescent="0.35">
      <c r="A167" s="248" t="s">
        <v>67</v>
      </c>
      <c r="B167" s="248" t="s">
        <v>234</v>
      </c>
      <c r="C167" s="248" t="s">
        <v>681</v>
      </c>
      <c r="D167" s="248" t="s">
        <v>682</v>
      </c>
      <c r="E167" s="248" t="s">
        <v>2120</v>
      </c>
      <c r="F167" s="248" t="s">
        <v>2120</v>
      </c>
      <c r="G167" s="248" t="s">
        <v>248</v>
      </c>
      <c r="H167" s="248" t="s">
        <v>239</v>
      </c>
    </row>
    <row r="168" spans="1:8" x14ac:dyDescent="0.35">
      <c r="A168" s="248" t="s">
        <v>67</v>
      </c>
      <c r="B168" s="248" t="s">
        <v>234</v>
      </c>
      <c r="C168" s="248" t="s">
        <v>681</v>
      </c>
      <c r="D168" s="248" t="s">
        <v>682</v>
      </c>
      <c r="E168" s="248" t="s">
        <v>2121</v>
      </c>
      <c r="F168" s="248" t="s">
        <v>2121</v>
      </c>
      <c r="G168" s="248" t="s">
        <v>248</v>
      </c>
      <c r="H168" s="248" t="s">
        <v>239</v>
      </c>
    </row>
    <row r="169" spans="1:8" x14ac:dyDescent="0.35">
      <c r="A169" s="248" t="s">
        <v>67</v>
      </c>
      <c r="B169" s="248" t="s">
        <v>234</v>
      </c>
      <c r="C169" s="248" t="s">
        <v>681</v>
      </c>
      <c r="D169" s="248" t="s">
        <v>682</v>
      </c>
      <c r="E169" s="248" t="s">
        <v>2122</v>
      </c>
      <c r="F169" s="248" t="s">
        <v>2122</v>
      </c>
      <c r="G169" s="248" t="s">
        <v>248</v>
      </c>
      <c r="H169" s="248" t="s">
        <v>239</v>
      </c>
    </row>
    <row r="170" spans="1:8" x14ac:dyDescent="0.35">
      <c r="A170" s="248" t="s">
        <v>67</v>
      </c>
      <c r="B170" s="248" t="s">
        <v>234</v>
      </c>
      <c r="C170" s="248" t="s">
        <v>681</v>
      </c>
      <c r="D170" s="248" t="s">
        <v>682</v>
      </c>
      <c r="E170" s="248" t="s">
        <v>2123</v>
      </c>
      <c r="F170" s="248" t="s">
        <v>2123</v>
      </c>
      <c r="G170" s="248" t="s">
        <v>248</v>
      </c>
      <c r="H170" s="248" t="s">
        <v>239</v>
      </c>
    </row>
    <row r="171" spans="1:8" x14ac:dyDescent="0.35">
      <c r="A171" s="248" t="s">
        <v>67</v>
      </c>
      <c r="B171" s="248" t="s">
        <v>234</v>
      </c>
      <c r="C171" s="248" t="s">
        <v>681</v>
      </c>
      <c r="D171" s="248" t="s">
        <v>682</v>
      </c>
      <c r="E171" s="248" t="s">
        <v>2124</v>
      </c>
      <c r="F171" s="248" t="s">
        <v>2124</v>
      </c>
      <c r="G171" s="248" t="s">
        <v>248</v>
      </c>
      <c r="H171" s="248" t="s">
        <v>239</v>
      </c>
    </row>
    <row r="172" spans="1:8" x14ac:dyDescent="0.35">
      <c r="A172" s="248" t="s">
        <v>67</v>
      </c>
      <c r="B172" s="248" t="s">
        <v>234</v>
      </c>
      <c r="C172" s="248" t="s">
        <v>681</v>
      </c>
      <c r="D172" s="248" t="s">
        <v>682</v>
      </c>
      <c r="E172" s="248" t="s">
        <v>2125</v>
      </c>
      <c r="F172" s="248" t="s">
        <v>2125</v>
      </c>
      <c r="G172" s="248" t="s">
        <v>248</v>
      </c>
      <c r="H172" s="248" t="s">
        <v>239</v>
      </c>
    </row>
    <row r="173" spans="1:8" x14ac:dyDescent="0.35">
      <c r="A173" s="248" t="s">
        <v>67</v>
      </c>
      <c r="B173" s="248" t="s">
        <v>234</v>
      </c>
      <c r="C173" s="248" t="s">
        <v>681</v>
      </c>
      <c r="D173" s="248" t="s">
        <v>682</v>
      </c>
      <c r="E173" s="248" t="s">
        <v>2126</v>
      </c>
      <c r="F173" s="248" t="s">
        <v>2126</v>
      </c>
      <c r="G173" s="248" t="s">
        <v>248</v>
      </c>
      <c r="H173" s="248" t="s">
        <v>239</v>
      </c>
    </row>
    <row r="174" spans="1:8" x14ac:dyDescent="0.35">
      <c r="A174" s="248" t="s">
        <v>67</v>
      </c>
      <c r="B174" s="248" t="s">
        <v>234</v>
      </c>
      <c r="C174" s="248" t="s">
        <v>681</v>
      </c>
      <c r="D174" s="248" t="s">
        <v>682</v>
      </c>
      <c r="E174" s="248" t="s">
        <v>2127</v>
      </c>
      <c r="F174" s="248" t="s">
        <v>2127</v>
      </c>
      <c r="G174" s="248" t="s">
        <v>248</v>
      </c>
      <c r="H174" s="248" t="s">
        <v>239</v>
      </c>
    </row>
    <row r="175" spans="1:8" x14ac:dyDescent="0.35">
      <c r="A175" s="248" t="s">
        <v>67</v>
      </c>
      <c r="B175" s="248" t="s">
        <v>234</v>
      </c>
      <c r="C175" s="248" t="s">
        <v>681</v>
      </c>
      <c r="D175" s="248" t="s">
        <v>682</v>
      </c>
      <c r="E175" s="248" t="s">
        <v>2128</v>
      </c>
      <c r="F175" s="248" t="s">
        <v>2128</v>
      </c>
      <c r="G175" s="248" t="s">
        <v>248</v>
      </c>
      <c r="H175" s="248" t="s">
        <v>239</v>
      </c>
    </row>
    <row r="176" spans="1:8" x14ac:dyDescent="0.35">
      <c r="A176" s="248" t="s">
        <v>67</v>
      </c>
      <c r="B176" s="248" t="s">
        <v>234</v>
      </c>
      <c r="C176" s="248" t="s">
        <v>681</v>
      </c>
      <c r="D176" s="248" t="s">
        <v>682</v>
      </c>
      <c r="E176" s="248" t="s">
        <v>2129</v>
      </c>
      <c r="F176" s="248" t="s">
        <v>2129</v>
      </c>
      <c r="G176" s="248" t="s">
        <v>248</v>
      </c>
      <c r="H176" s="248" t="s">
        <v>239</v>
      </c>
    </row>
    <row r="177" spans="1:8" x14ac:dyDescent="0.35">
      <c r="A177" s="248" t="s">
        <v>67</v>
      </c>
      <c r="B177" s="248" t="s">
        <v>234</v>
      </c>
      <c r="C177" s="248" t="s">
        <v>681</v>
      </c>
      <c r="D177" s="248" t="s">
        <v>682</v>
      </c>
      <c r="E177" s="248" t="s">
        <v>2130</v>
      </c>
      <c r="F177" s="248" t="s">
        <v>2130</v>
      </c>
      <c r="G177" s="248" t="s">
        <v>248</v>
      </c>
      <c r="H177" s="248" t="s">
        <v>239</v>
      </c>
    </row>
    <row r="178" spans="1:8" x14ac:dyDescent="0.35">
      <c r="A178" s="248" t="s">
        <v>67</v>
      </c>
      <c r="B178" s="248" t="s">
        <v>234</v>
      </c>
      <c r="C178" s="248" t="s">
        <v>681</v>
      </c>
      <c r="D178" s="248" t="s">
        <v>682</v>
      </c>
      <c r="E178" s="248" t="s">
        <v>2131</v>
      </c>
      <c r="F178" s="248" t="s">
        <v>2131</v>
      </c>
      <c r="G178" s="248" t="s">
        <v>248</v>
      </c>
      <c r="H178" s="248" t="s">
        <v>239</v>
      </c>
    </row>
    <row r="179" spans="1:8" x14ac:dyDescent="0.35">
      <c r="A179" s="248" t="s">
        <v>67</v>
      </c>
      <c r="B179" s="248" t="s">
        <v>234</v>
      </c>
      <c r="C179" s="248" t="s">
        <v>681</v>
      </c>
      <c r="D179" s="248" t="s">
        <v>682</v>
      </c>
      <c r="E179" s="248" t="s">
        <v>2132</v>
      </c>
      <c r="F179" s="248" t="s">
        <v>2132</v>
      </c>
      <c r="G179" s="248" t="s">
        <v>248</v>
      </c>
      <c r="H179" s="248" t="s">
        <v>239</v>
      </c>
    </row>
    <row r="180" spans="1:8" x14ac:dyDescent="0.35">
      <c r="A180" s="248" t="s">
        <v>67</v>
      </c>
      <c r="B180" s="248" t="s">
        <v>234</v>
      </c>
      <c r="C180" s="248" t="s">
        <v>681</v>
      </c>
      <c r="D180" s="248" t="s">
        <v>682</v>
      </c>
      <c r="E180" s="248" t="s">
        <v>2133</v>
      </c>
      <c r="F180" s="248" t="s">
        <v>2133</v>
      </c>
      <c r="G180" s="248" t="s">
        <v>248</v>
      </c>
      <c r="H180" s="248" t="s">
        <v>239</v>
      </c>
    </row>
    <row r="181" spans="1:8" x14ac:dyDescent="0.35">
      <c r="A181" s="248" t="s">
        <v>67</v>
      </c>
      <c r="B181" s="248" t="s">
        <v>234</v>
      </c>
      <c r="C181" s="248" t="s">
        <v>681</v>
      </c>
      <c r="D181" s="248" t="s">
        <v>682</v>
      </c>
      <c r="E181" s="248" t="s">
        <v>2134</v>
      </c>
      <c r="F181" s="248" t="s">
        <v>2134</v>
      </c>
      <c r="G181" s="248" t="s">
        <v>248</v>
      </c>
      <c r="H181" s="248" t="s">
        <v>239</v>
      </c>
    </row>
    <row r="182" spans="1:8" x14ac:dyDescent="0.35">
      <c r="A182" s="248" t="s">
        <v>67</v>
      </c>
      <c r="B182" s="248" t="s">
        <v>234</v>
      </c>
      <c r="C182" s="248" t="s">
        <v>681</v>
      </c>
      <c r="D182" s="248" t="s">
        <v>682</v>
      </c>
      <c r="E182" s="248" t="s">
        <v>2135</v>
      </c>
      <c r="F182" s="248" t="s">
        <v>2135</v>
      </c>
      <c r="G182" s="248" t="s">
        <v>248</v>
      </c>
      <c r="H182" s="248" t="s">
        <v>239</v>
      </c>
    </row>
    <row r="183" spans="1:8" x14ac:dyDescent="0.35">
      <c r="A183" s="248" t="s">
        <v>67</v>
      </c>
      <c r="B183" s="248" t="s">
        <v>234</v>
      </c>
      <c r="C183" s="248" t="s">
        <v>681</v>
      </c>
      <c r="D183" s="248" t="s">
        <v>682</v>
      </c>
      <c r="E183" s="248" t="s">
        <v>2136</v>
      </c>
      <c r="F183" s="248" t="s">
        <v>2136</v>
      </c>
      <c r="G183" s="248" t="s">
        <v>248</v>
      </c>
      <c r="H183" s="248" t="s">
        <v>239</v>
      </c>
    </row>
    <row r="184" spans="1:8" x14ac:dyDescent="0.35">
      <c r="A184" s="248" t="s">
        <v>67</v>
      </c>
      <c r="B184" s="248" t="s">
        <v>234</v>
      </c>
      <c r="C184" s="248" t="s">
        <v>681</v>
      </c>
      <c r="D184" s="248" t="s">
        <v>682</v>
      </c>
      <c r="E184" s="248" t="s">
        <v>2137</v>
      </c>
      <c r="F184" s="248" t="s">
        <v>2137</v>
      </c>
      <c r="G184" s="248" t="s">
        <v>248</v>
      </c>
      <c r="H184" s="248" t="s">
        <v>239</v>
      </c>
    </row>
    <row r="185" spans="1:8" x14ac:dyDescent="0.35">
      <c r="A185" s="248" t="s">
        <v>67</v>
      </c>
      <c r="B185" s="248" t="s">
        <v>234</v>
      </c>
      <c r="C185" s="248" t="s">
        <v>681</v>
      </c>
      <c r="D185" s="248" t="s">
        <v>682</v>
      </c>
      <c r="E185" s="248" t="s">
        <v>2138</v>
      </c>
      <c r="F185" s="248" t="s">
        <v>2138</v>
      </c>
      <c r="G185" s="248" t="s">
        <v>248</v>
      </c>
      <c r="H185" s="248" t="s">
        <v>239</v>
      </c>
    </row>
    <row r="186" spans="1:8" x14ac:dyDescent="0.35">
      <c r="A186" s="248" t="s">
        <v>67</v>
      </c>
      <c r="B186" s="248" t="s">
        <v>234</v>
      </c>
      <c r="C186" s="248" t="s">
        <v>681</v>
      </c>
      <c r="D186" s="248" t="s">
        <v>682</v>
      </c>
      <c r="E186" s="248" t="s">
        <v>2139</v>
      </c>
      <c r="F186" s="248" t="s">
        <v>2139</v>
      </c>
      <c r="G186" s="248" t="s">
        <v>248</v>
      </c>
      <c r="H186" s="248" t="s">
        <v>239</v>
      </c>
    </row>
    <row r="187" spans="1:8" x14ac:dyDescent="0.35">
      <c r="A187" s="248" t="s">
        <v>67</v>
      </c>
      <c r="B187" s="248" t="s">
        <v>234</v>
      </c>
      <c r="C187" s="248" t="s">
        <v>681</v>
      </c>
      <c r="D187" s="248" t="s">
        <v>682</v>
      </c>
      <c r="E187" s="248" t="s">
        <v>2140</v>
      </c>
      <c r="F187" s="248" t="s">
        <v>2140</v>
      </c>
      <c r="G187" s="248" t="s">
        <v>248</v>
      </c>
      <c r="H187" s="248" t="s">
        <v>239</v>
      </c>
    </row>
    <row r="188" spans="1:8" x14ac:dyDescent="0.35">
      <c r="A188" s="248" t="s">
        <v>67</v>
      </c>
      <c r="B188" s="248" t="s">
        <v>234</v>
      </c>
      <c r="C188" s="248" t="s">
        <v>681</v>
      </c>
      <c r="D188" s="248" t="s">
        <v>682</v>
      </c>
      <c r="E188" s="248" t="s">
        <v>2141</v>
      </c>
      <c r="F188" s="248" t="s">
        <v>2141</v>
      </c>
      <c r="G188" s="248" t="s">
        <v>248</v>
      </c>
      <c r="H188" s="248" t="s">
        <v>239</v>
      </c>
    </row>
    <row r="189" spans="1:8" x14ac:dyDescent="0.35">
      <c r="A189" s="248" t="s">
        <v>67</v>
      </c>
      <c r="B189" s="248" t="s">
        <v>234</v>
      </c>
      <c r="C189" s="248" t="s">
        <v>681</v>
      </c>
      <c r="D189" s="248" t="s">
        <v>682</v>
      </c>
      <c r="E189" s="248" t="s">
        <v>2142</v>
      </c>
      <c r="F189" s="248" t="s">
        <v>2142</v>
      </c>
      <c r="G189" s="248" t="s">
        <v>248</v>
      </c>
      <c r="H189" s="248" t="s">
        <v>239</v>
      </c>
    </row>
    <row r="190" spans="1:8" x14ac:dyDescent="0.35">
      <c r="A190" s="248" t="s">
        <v>67</v>
      </c>
      <c r="B190" s="248" t="s">
        <v>234</v>
      </c>
      <c r="C190" s="248" t="s">
        <v>681</v>
      </c>
      <c r="D190" s="248" t="s">
        <v>682</v>
      </c>
      <c r="E190" s="248" t="s">
        <v>2143</v>
      </c>
      <c r="F190" s="248" t="s">
        <v>2143</v>
      </c>
      <c r="G190" s="248" t="s">
        <v>248</v>
      </c>
      <c r="H190" s="248" t="s">
        <v>239</v>
      </c>
    </row>
    <row r="191" spans="1:8" x14ac:dyDescent="0.35">
      <c r="A191" s="248" t="s">
        <v>67</v>
      </c>
      <c r="B191" s="248" t="s">
        <v>234</v>
      </c>
      <c r="C191" s="248" t="s">
        <v>681</v>
      </c>
      <c r="D191" s="248" t="s">
        <v>682</v>
      </c>
      <c r="E191" s="248" t="s">
        <v>2144</v>
      </c>
      <c r="F191" s="248" t="s">
        <v>2144</v>
      </c>
      <c r="G191" s="248" t="s">
        <v>248</v>
      </c>
      <c r="H191" s="248" t="s">
        <v>239</v>
      </c>
    </row>
    <row r="192" spans="1:8" x14ac:dyDescent="0.35">
      <c r="A192" s="248" t="s">
        <v>67</v>
      </c>
      <c r="B192" s="248" t="s">
        <v>234</v>
      </c>
      <c r="C192" s="248" t="s">
        <v>681</v>
      </c>
      <c r="D192" s="248" t="s">
        <v>682</v>
      </c>
      <c r="E192" s="248" t="s">
        <v>2145</v>
      </c>
      <c r="F192" s="248" t="s">
        <v>2145</v>
      </c>
      <c r="G192" s="248" t="s">
        <v>248</v>
      </c>
      <c r="H192" s="248" t="s">
        <v>239</v>
      </c>
    </row>
    <row r="193" spans="1:8" x14ac:dyDescent="0.35">
      <c r="A193" s="248" t="s">
        <v>67</v>
      </c>
      <c r="B193" s="248" t="s">
        <v>234</v>
      </c>
      <c r="C193" s="248" t="s">
        <v>681</v>
      </c>
      <c r="D193" s="248" t="s">
        <v>682</v>
      </c>
      <c r="E193" s="248" t="s">
        <v>2146</v>
      </c>
      <c r="F193" s="248" t="s">
        <v>2146</v>
      </c>
      <c r="G193" s="248" t="s">
        <v>248</v>
      </c>
      <c r="H193" s="248" t="s">
        <v>239</v>
      </c>
    </row>
    <row r="194" spans="1:8" x14ac:dyDescent="0.35">
      <c r="A194" s="248" t="s">
        <v>67</v>
      </c>
      <c r="B194" s="248" t="s">
        <v>234</v>
      </c>
      <c r="C194" s="248" t="s">
        <v>681</v>
      </c>
      <c r="D194" s="248" t="s">
        <v>682</v>
      </c>
      <c r="E194" s="248" t="s">
        <v>2147</v>
      </c>
      <c r="F194" s="248" t="s">
        <v>2147</v>
      </c>
      <c r="G194" s="248" t="s">
        <v>248</v>
      </c>
      <c r="H194" s="248" t="s">
        <v>239</v>
      </c>
    </row>
    <row r="195" spans="1:8" x14ac:dyDescent="0.35">
      <c r="A195" s="248" t="s">
        <v>67</v>
      </c>
      <c r="B195" s="248" t="s">
        <v>234</v>
      </c>
      <c r="C195" s="248" t="s">
        <v>681</v>
      </c>
      <c r="D195" s="248" t="s">
        <v>682</v>
      </c>
      <c r="E195" s="248" t="s">
        <v>2148</v>
      </c>
      <c r="F195" s="248" t="s">
        <v>2148</v>
      </c>
      <c r="G195" s="248" t="s">
        <v>248</v>
      </c>
      <c r="H195" s="248" t="s">
        <v>239</v>
      </c>
    </row>
    <row r="196" spans="1:8" x14ac:dyDescent="0.35">
      <c r="A196" s="248" t="s">
        <v>67</v>
      </c>
      <c r="B196" s="248" t="s">
        <v>234</v>
      </c>
      <c r="C196" s="248" t="s">
        <v>681</v>
      </c>
      <c r="D196" s="248" t="s">
        <v>682</v>
      </c>
      <c r="E196" s="248" t="s">
        <v>2149</v>
      </c>
      <c r="F196" s="248" t="s">
        <v>2149</v>
      </c>
      <c r="G196" s="248" t="s">
        <v>248</v>
      </c>
      <c r="H196" s="248" t="s">
        <v>239</v>
      </c>
    </row>
    <row r="197" spans="1:8" x14ac:dyDescent="0.35">
      <c r="A197" s="248" t="s">
        <v>67</v>
      </c>
      <c r="B197" s="248" t="s">
        <v>234</v>
      </c>
      <c r="C197" s="248" t="s">
        <v>681</v>
      </c>
      <c r="D197" s="248" t="s">
        <v>682</v>
      </c>
      <c r="E197" s="248" t="s">
        <v>2150</v>
      </c>
      <c r="F197" s="248" t="s">
        <v>2150</v>
      </c>
      <c r="G197" s="248" t="s">
        <v>248</v>
      </c>
      <c r="H197" s="248" t="s">
        <v>239</v>
      </c>
    </row>
    <row r="198" spans="1:8" x14ac:dyDescent="0.35">
      <c r="A198" s="248" t="s">
        <v>67</v>
      </c>
      <c r="B198" s="248" t="s">
        <v>234</v>
      </c>
      <c r="C198" s="248" t="s">
        <v>681</v>
      </c>
      <c r="D198" s="248" t="s">
        <v>682</v>
      </c>
      <c r="E198" s="248" t="s">
        <v>2151</v>
      </c>
      <c r="F198" s="248" t="s">
        <v>2151</v>
      </c>
      <c r="G198" s="248" t="s">
        <v>248</v>
      </c>
      <c r="H198" s="248" t="s">
        <v>239</v>
      </c>
    </row>
    <row r="199" spans="1:8" x14ac:dyDescent="0.35">
      <c r="A199" s="248" t="s">
        <v>67</v>
      </c>
      <c r="B199" s="248" t="s">
        <v>234</v>
      </c>
      <c r="C199" s="248" t="s">
        <v>681</v>
      </c>
      <c r="D199" s="248" t="s">
        <v>682</v>
      </c>
      <c r="E199" s="248" t="s">
        <v>2152</v>
      </c>
      <c r="F199" s="248" t="s">
        <v>2152</v>
      </c>
      <c r="G199" s="248" t="s">
        <v>248</v>
      </c>
      <c r="H199" s="248" t="s">
        <v>239</v>
      </c>
    </row>
    <row r="200" spans="1:8" x14ac:dyDescent="0.35">
      <c r="A200" s="248" t="s">
        <v>67</v>
      </c>
      <c r="B200" s="248" t="s">
        <v>234</v>
      </c>
      <c r="C200" s="248" t="s">
        <v>681</v>
      </c>
      <c r="D200" s="248" t="s">
        <v>682</v>
      </c>
      <c r="E200" s="248" t="s">
        <v>2153</v>
      </c>
      <c r="F200" s="248" t="s">
        <v>2153</v>
      </c>
      <c r="G200" s="248" t="s">
        <v>248</v>
      </c>
      <c r="H200" s="248" t="s">
        <v>239</v>
      </c>
    </row>
    <row r="201" spans="1:8" x14ac:dyDescent="0.35">
      <c r="A201" s="248" t="s">
        <v>67</v>
      </c>
      <c r="B201" s="248" t="s">
        <v>234</v>
      </c>
      <c r="C201" s="248" t="s">
        <v>681</v>
      </c>
      <c r="D201" s="248" t="s">
        <v>682</v>
      </c>
      <c r="E201" s="248" t="s">
        <v>2154</v>
      </c>
      <c r="F201" s="248" t="s">
        <v>2154</v>
      </c>
      <c r="G201" s="248" t="s">
        <v>248</v>
      </c>
      <c r="H201" s="248" t="s">
        <v>239</v>
      </c>
    </row>
    <row r="202" spans="1:8" x14ac:dyDescent="0.35">
      <c r="A202" s="248" t="s">
        <v>67</v>
      </c>
      <c r="B202" s="248" t="s">
        <v>234</v>
      </c>
      <c r="C202" s="248" t="s">
        <v>681</v>
      </c>
      <c r="D202" s="248" t="s">
        <v>682</v>
      </c>
      <c r="E202" s="248" t="s">
        <v>2155</v>
      </c>
      <c r="F202" s="248" t="s">
        <v>2155</v>
      </c>
      <c r="G202" s="248" t="s">
        <v>248</v>
      </c>
      <c r="H202" s="248" t="s">
        <v>239</v>
      </c>
    </row>
    <row r="203" spans="1:8" x14ac:dyDescent="0.35">
      <c r="A203" s="248" t="s">
        <v>67</v>
      </c>
      <c r="B203" s="248" t="s">
        <v>234</v>
      </c>
      <c r="C203" s="248" t="s">
        <v>681</v>
      </c>
      <c r="D203" s="248" t="s">
        <v>682</v>
      </c>
      <c r="E203" s="248" t="s">
        <v>2156</v>
      </c>
      <c r="F203" s="248" t="s">
        <v>2156</v>
      </c>
      <c r="G203" s="248" t="s">
        <v>248</v>
      </c>
      <c r="H203" s="248" t="s">
        <v>239</v>
      </c>
    </row>
    <row r="204" spans="1:8" x14ac:dyDescent="0.35">
      <c r="A204" s="248" t="s">
        <v>67</v>
      </c>
      <c r="B204" s="248" t="s">
        <v>234</v>
      </c>
      <c r="C204" s="248" t="s">
        <v>681</v>
      </c>
      <c r="D204" s="248" t="s">
        <v>682</v>
      </c>
      <c r="E204" s="248" t="s">
        <v>2157</v>
      </c>
      <c r="F204" s="248" t="s">
        <v>2157</v>
      </c>
      <c r="G204" s="248" t="s">
        <v>248</v>
      </c>
      <c r="H204" s="248" t="s">
        <v>239</v>
      </c>
    </row>
    <row r="205" spans="1:8" x14ac:dyDescent="0.35">
      <c r="A205" s="248" t="s">
        <v>67</v>
      </c>
      <c r="B205" s="248" t="s">
        <v>234</v>
      </c>
      <c r="C205" s="248" t="s">
        <v>681</v>
      </c>
      <c r="D205" s="248" t="s">
        <v>682</v>
      </c>
      <c r="E205" s="248" t="s">
        <v>2158</v>
      </c>
      <c r="F205" s="248" t="s">
        <v>2158</v>
      </c>
      <c r="G205" s="248" t="s">
        <v>248</v>
      </c>
      <c r="H205" s="248" t="s">
        <v>239</v>
      </c>
    </row>
    <row r="206" spans="1:8" x14ac:dyDescent="0.35">
      <c r="A206" s="248" t="s">
        <v>67</v>
      </c>
      <c r="B206" s="248" t="s">
        <v>234</v>
      </c>
      <c r="C206" s="248" t="s">
        <v>681</v>
      </c>
      <c r="D206" s="248" t="s">
        <v>682</v>
      </c>
      <c r="E206" s="248" t="s">
        <v>2159</v>
      </c>
      <c r="F206" s="248" t="s">
        <v>2159</v>
      </c>
      <c r="G206" s="248" t="s">
        <v>248</v>
      </c>
      <c r="H206" s="248" t="s">
        <v>239</v>
      </c>
    </row>
    <row r="207" spans="1:8" x14ac:dyDescent="0.35">
      <c r="A207" s="248" t="s">
        <v>67</v>
      </c>
      <c r="B207" s="248" t="s">
        <v>234</v>
      </c>
      <c r="C207" s="248" t="s">
        <v>681</v>
      </c>
      <c r="D207" s="248" t="s">
        <v>682</v>
      </c>
      <c r="E207" s="248" t="s">
        <v>2160</v>
      </c>
      <c r="F207" s="248" t="s">
        <v>2160</v>
      </c>
      <c r="G207" s="248" t="s">
        <v>248</v>
      </c>
      <c r="H207" s="248" t="s">
        <v>239</v>
      </c>
    </row>
    <row r="208" spans="1:8" x14ac:dyDescent="0.35">
      <c r="A208" s="248" t="s">
        <v>67</v>
      </c>
      <c r="B208" s="248" t="s">
        <v>234</v>
      </c>
      <c r="C208" s="248" t="s">
        <v>681</v>
      </c>
      <c r="D208" s="248" t="s">
        <v>682</v>
      </c>
      <c r="E208" s="248" t="s">
        <v>2161</v>
      </c>
      <c r="F208" s="248" t="s">
        <v>2161</v>
      </c>
      <c r="G208" s="248" t="s">
        <v>248</v>
      </c>
      <c r="H208" s="248" t="s">
        <v>239</v>
      </c>
    </row>
    <row r="209" spans="1:8" x14ac:dyDescent="0.35">
      <c r="A209" s="248" t="s">
        <v>67</v>
      </c>
      <c r="B209" s="248" t="s">
        <v>234</v>
      </c>
      <c r="C209" s="248" t="s">
        <v>681</v>
      </c>
      <c r="D209" s="248" t="s">
        <v>682</v>
      </c>
      <c r="E209" s="248" t="s">
        <v>2162</v>
      </c>
      <c r="F209" s="248" t="s">
        <v>2162</v>
      </c>
      <c r="G209" s="248" t="s">
        <v>248</v>
      </c>
      <c r="H209" s="248" t="s">
        <v>239</v>
      </c>
    </row>
    <row r="210" spans="1:8" x14ac:dyDescent="0.35">
      <c r="A210" s="248" t="s">
        <v>67</v>
      </c>
      <c r="B210" s="248" t="s">
        <v>234</v>
      </c>
      <c r="C210" s="248" t="s">
        <v>681</v>
      </c>
      <c r="D210" s="248" t="s">
        <v>682</v>
      </c>
      <c r="E210" s="248" t="s">
        <v>2163</v>
      </c>
      <c r="F210" s="248" t="s">
        <v>2163</v>
      </c>
      <c r="G210" s="248" t="s">
        <v>248</v>
      </c>
      <c r="H210" s="248" t="s">
        <v>239</v>
      </c>
    </row>
    <row r="211" spans="1:8" x14ac:dyDescent="0.35">
      <c r="A211" s="248" t="s">
        <v>67</v>
      </c>
      <c r="B211" s="248" t="s">
        <v>234</v>
      </c>
      <c r="C211" s="248" t="s">
        <v>681</v>
      </c>
      <c r="D211" s="248" t="s">
        <v>682</v>
      </c>
      <c r="E211" s="248" t="s">
        <v>2164</v>
      </c>
      <c r="F211" s="248" t="s">
        <v>2164</v>
      </c>
      <c r="G211" s="248" t="s">
        <v>248</v>
      </c>
      <c r="H211" s="248" t="s">
        <v>239</v>
      </c>
    </row>
    <row r="212" spans="1:8" x14ac:dyDescent="0.35">
      <c r="A212" s="248" t="s">
        <v>67</v>
      </c>
      <c r="B212" s="248" t="s">
        <v>234</v>
      </c>
      <c r="C212" s="248" t="s">
        <v>681</v>
      </c>
      <c r="D212" s="248" t="s">
        <v>682</v>
      </c>
      <c r="E212" s="248" t="s">
        <v>2165</v>
      </c>
      <c r="F212" s="248" t="s">
        <v>2165</v>
      </c>
      <c r="G212" s="248" t="s">
        <v>248</v>
      </c>
      <c r="H212" s="248" t="s">
        <v>239</v>
      </c>
    </row>
    <row r="213" spans="1:8" x14ac:dyDescent="0.35">
      <c r="A213" s="248" t="s">
        <v>67</v>
      </c>
      <c r="B213" s="248" t="s">
        <v>234</v>
      </c>
      <c r="C213" s="248" t="s">
        <v>681</v>
      </c>
      <c r="D213" s="248" t="s">
        <v>682</v>
      </c>
      <c r="E213" s="248" t="s">
        <v>2166</v>
      </c>
      <c r="F213" s="248" t="s">
        <v>2166</v>
      </c>
      <c r="G213" s="248" t="s">
        <v>248</v>
      </c>
      <c r="H213" s="248" t="s">
        <v>239</v>
      </c>
    </row>
    <row r="214" spans="1:8" x14ac:dyDescent="0.35">
      <c r="A214" s="248" t="s">
        <v>67</v>
      </c>
      <c r="B214" s="248" t="s">
        <v>234</v>
      </c>
      <c r="C214" s="248" t="s">
        <v>681</v>
      </c>
      <c r="D214" s="248" t="s">
        <v>682</v>
      </c>
      <c r="E214" s="248" t="s">
        <v>2167</v>
      </c>
      <c r="F214" s="248" t="s">
        <v>2167</v>
      </c>
      <c r="G214" s="248" t="s">
        <v>248</v>
      </c>
      <c r="H214" s="248" t="s">
        <v>239</v>
      </c>
    </row>
    <row r="215" spans="1:8" x14ac:dyDescent="0.35">
      <c r="A215" s="248" t="s">
        <v>67</v>
      </c>
      <c r="B215" s="248" t="s">
        <v>234</v>
      </c>
      <c r="C215" s="248" t="s">
        <v>681</v>
      </c>
      <c r="D215" s="248" t="s">
        <v>682</v>
      </c>
      <c r="E215" s="248" t="s">
        <v>2168</v>
      </c>
      <c r="F215" s="248" t="s">
        <v>2168</v>
      </c>
      <c r="G215" s="248" t="s">
        <v>248</v>
      </c>
      <c r="H215" s="248" t="s">
        <v>239</v>
      </c>
    </row>
    <row r="216" spans="1:8" x14ac:dyDescent="0.35">
      <c r="A216" s="248" t="s">
        <v>67</v>
      </c>
      <c r="B216" s="248" t="s">
        <v>234</v>
      </c>
      <c r="C216" s="248" t="s">
        <v>681</v>
      </c>
      <c r="D216" s="248" t="s">
        <v>682</v>
      </c>
      <c r="E216" s="248" t="s">
        <v>2169</v>
      </c>
      <c r="F216" s="248" t="s">
        <v>2169</v>
      </c>
      <c r="G216" s="248" t="s">
        <v>248</v>
      </c>
      <c r="H216" s="248" t="s">
        <v>239</v>
      </c>
    </row>
    <row r="217" spans="1:8" x14ac:dyDescent="0.35">
      <c r="A217" s="248" t="s">
        <v>67</v>
      </c>
      <c r="B217" s="248" t="s">
        <v>234</v>
      </c>
      <c r="C217" s="248" t="s">
        <v>681</v>
      </c>
      <c r="D217" s="248" t="s">
        <v>682</v>
      </c>
      <c r="E217" s="248" t="s">
        <v>2170</v>
      </c>
      <c r="F217" s="248" t="s">
        <v>2170</v>
      </c>
      <c r="G217" s="248" t="s">
        <v>248</v>
      </c>
      <c r="H217" s="248" t="s">
        <v>239</v>
      </c>
    </row>
    <row r="218" spans="1:8" x14ac:dyDescent="0.35">
      <c r="A218" s="248" t="s">
        <v>67</v>
      </c>
      <c r="B218" s="248" t="s">
        <v>234</v>
      </c>
      <c r="C218" s="248" t="s">
        <v>681</v>
      </c>
      <c r="D218" s="248" t="s">
        <v>682</v>
      </c>
      <c r="E218" s="248" t="s">
        <v>2171</v>
      </c>
      <c r="F218" s="248" t="s">
        <v>2171</v>
      </c>
      <c r="G218" s="248" t="s">
        <v>248</v>
      </c>
      <c r="H218" s="248" t="s">
        <v>239</v>
      </c>
    </row>
    <row r="219" spans="1:8" x14ac:dyDescent="0.35">
      <c r="A219" s="248" t="s">
        <v>67</v>
      </c>
      <c r="B219" s="248" t="s">
        <v>234</v>
      </c>
      <c r="C219" s="248" t="s">
        <v>681</v>
      </c>
      <c r="D219" s="248" t="s">
        <v>682</v>
      </c>
      <c r="E219" s="248" t="s">
        <v>2172</v>
      </c>
      <c r="F219" s="248" t="s">
        <v>2172</v>
      </c>
      <c r="G219" s="248" t="s">
        <v>248</v>
      </c>
      <c r="H219" s="248" t="s">
        <v>239</v>
      </c>
    </row>
    <row r="220" spans="1:8" x14ac:dyDescent="0.35">
      <c r="A220" s="248" t="s">
        <v>67</v>
      </c>
      <c r="B220" s="248" t="s">
        <v>234</v>
      </c>
      <c r="C220" s="248" t="s">
        <v>681</v>
      </c>
      <c r="D220" s="248" t="s">
        <v>682</v>
      </c>
      <c r="E220" s="248" t="s">
        <v>2173</v>
      </c>
      <c r="F220" s="248" t="s">
        <v>2173</v>
      </c>
      <c r="G220" s="248" t="s">
        <v>248</v>
      </c>
      <c r="H220" s="248" t="s">
        <v>239</v>
      </c>
    </row>
    <row r="221" spans="1:8" x14ac:dyDescent="0.35">
      <c r="A221" s="248" t="s">
        <v>67</v>
      </c>
      <c r="B221" s="248" t="s">
        <v>234</v>
      </c>
      <c r="C221" s="248" t="s">
        <v>681</v>
      </c>
      <c r="D221" s="248" t="s">
        <v>682</v>
      </c>
      <c r="E221" s="248" t="s">
        <v>2174</v>
      </c>
      <c r="F221" s="248" t="s">
        <v>2174</v>
      </c>
      <c r="G221" s="248" t="s">
        <v>248</v>
      </c>
      <c r="H221" s="248" t="s">
        <v>239</v>
      </c>
    </row>
    <row r="222" spans="1:8" x14ac:dyDescent="0.35">
      <c r="A222" s="248" t="s">
        <v>67</v>
      </c>
      <c r="B222" s="248" t="s">
        <v>234</v>
      </c>
      <c r="C222" s="248" t="s">
        <v>681</v>
      </c>
      <c r="D222" s="248" t="s">
        <v>682</v>
      </c>
      <c r="E222" s="248" t="s">
        <v>2175</v>
      </c>
      <c r="F222" s="248" t="s">
        <v>2175</v>
      </c>
      <c r="G222" s="248" t="s">
        <v>248</v>
      </c>
      <c r="H222" s="248" t="s">
        <v>239</v>
      </c>
    </row>
    <row r="223" spans="1:8" x14ac:dyDescent="0.35">
      <c r="A223" s="248" t="s">
        <v>67</v>
      </c>
      <c r="B223" s="248" t="s">
        <v>234</v>
      </c>
      <c r="C223" s="248" t="s">
        <v>681</v>
      </c>
      <c r="D223" s="248" t="s">
        <v>682</v>
      </c>
      <c r="E223" s="248" t="s">
        <v>2176</v>
      </c>
      <c r="F223" s="248" t="s">
        <v>2176</v>
      </c>
      <c r="G223" s="248" t="s">
        <v>248</v>
      </c>
      <c r="H223" s="248" t="s">
        <v>239</v>
      </c>
    </row>
    <row r="224" spans="1:8" x14ac:dyDescent="0.35">
      <c r="A224" s="248" t="s">
        <v>67</v>
      </c>
      <c r="B224" s="248" t="s">
        <v>234</v>
      </c>
      <c r="C224" s="248" t="s">
        <v>681</v>
      </c>
      <c r="D224" s="248" t="s">
        <v>682</v>
      </c>
      <c r="E224" s="248" t="s">
        <v>2177</v>
      </c>
      <c r="F224" s="248" t="s">
        <v>2177</v>
      </c>
      <c r="G224" s="248" t="s">
        <v>248</v>
      </c>
      <c r="H224" s="248" t="s">
        <v>239</v>
      </c>
    </row>
    <row r="225" spans="1:8" x14ac:dyDescent="0.35">
      <c r="A225" s="248" t="s">
        <v>67</v>
      </c>
      <c r="B225" s="248" t="s">
        <v>234</v>
      </c>
      <c r="C225" s="248" t="s">
        <v>681</v>
      </c>
      <c r="D225" s="248" t="s">
        <v>682</v>
      </c>
      <c r="E225" s="248" t="s">
        <v>2178</v>
      </c>
      <c r="F225" s="248" t="s">
        <v>2178</v>
      </c>
      <c r="G225" s="248" t="s">
        <v>248</v>
      </c>
      <c r="H225" s="248" t="s">
        <v>239</v>
      </c>
    </row>
    <row r="226" spans="1:8" x14ac:dyDescent="0.35">
      <c r="A226" s="248" t="s">
        <v>67</v>
      </c>
      <c r="B226" s="248" t="s">
        <v>234</v>
      </c>
      <c r="C226" s="248" t="s">
        <v>681</v>
      </c>
      <c r="D226" s="248" t="s">
        <v>682</v>
      </c>
      <c r="E226" s="248" t="s">
        <v>2179</v>
      </c>
      <c r="F226" s="248" t="s">
        <v>2179</v>
      </c>
      <c r="G226" s="248" t="s">
        <v>248</v>
      </c>
      <c r="H226" s="248" t="s">
        <v>239</v>
      </c>
    </row>
    <row r="227" spans="1:8" x14ac:dyDescent="0.35">
      <c r="A227" s="248" t="s">
        <v>67</v>
      </c>
      <c r="B227" s="248" t="s">
        <v>234</v>
      </c>
      <c r="C227" s="248" t="s">
        <v>681</v>
      </c>
      <c r="D227" s="248" t="s">
        <v>682</v>
      </c>
      <c r="E227" s="248" t="s">
        <v>2180</v>
      </c>
      <c r="F227" s="248" t="s">
        <v>2180</v>
      </c>
      <c r="G227" s="248" t="s">
        <v>248</v>
      </c>
      <c r="H227" s="248" t="s">
        <v>239</v>
      </c>
    </row>
    <row r="228" spans="1:8" x14ac:dyDescent="0.35">
      <c r="A228" s="248" t="s">
        <v>67</v>
      </c>
      <c r="B228" s="248" t="s">
        <v>234</v>
      </c>
      <c r="C228" s="248" t="s">
        <v>681</v>
      </c>
      <c r="D228" s="248" t="s">
        <v>682</v>
      </c>
      <c r="E228" s="248" t="s">
        <v>2181</v>
      </c>
      <c r="F228" s="248" t="s">
        <v>2181</v>
      </c>
      <c r="G228" s="248" t="s">
        <v>248</v>
      </c>
      <c r="H228" s="248" t="s">
        <v>239</v>
      </c>
    </row>
    <row r="229" spans="1:8" x14ac:dyDescent="0.35">
      <c r="A229" s="248" t="s">
        <v>67</v>
      </c>
      <c r="B229" s="248" t="s">
        <v>234</v>
      </c>
      <c r="C229" s="248" t="s">
        <v>681</v>
      </c>
      <c r="D229" s="248" t="s">
        <v>682</v>
      </c>
      <c r="E229" s="248" t="s">
        <v>2182</v>
      </c>
      <c r="F229" s="248" t="s">
        <v>2182</v>
      </c>
      <c r="G229" s="248" t="s">
        <v>248</v>
      </c>
      <c r="H229" s="248" t="s">
        <v>239</v>
      </c>
    </row>
    <row r="230" spans="1:8" x14ac:dyDescent="0.35">
      <c r="A230" s="248" t="s">
        <v>67</v>
      </c>
      <c r="B230" s="248" t="s">
        <v>234</v>
      </c>
      <c r="C230" s="248" t="s">
        <v>681</v>
      </c>
      <c r="D230" s="248" t="s">
        <v>682</v>
      </c>
      <c r="E230" s="248" t="s">
        <v>2183</v>
      </c>
      <c r="F230" s="248" t="s">
        <v>2183</v>
      </c>
      <c r="G230" s="248" t="s">
        <v>248</v>
      </c>
      <c r="H230" s="248" t="s">
        <v>239</v>
      </c>
    </row>
    <row r="231" spans="1:8" x14ac:dyDescent="0.35">
      <c r="A231" s="248" t="s">
        <v>67</v>
      </c>
      <c r="B231" s="248" t="s">
        <v>234</v>
      </c>
      <c r="C231" s="248" t="s">
        <v>681</v>
      </c>
      <c r="D231" s="248" t="s">
        <v>682</v>
      </c>
      <c r="E231" s="248" t="s">
        <v>2184</v>
      </c>
      <c r="F231" s="248" t="s">
        <v>2184</v>
      </c>
      <c r="G231" s="248" t="s">
        <v>248</v>
      </c>
      <c r="H231" s="248" t="s">
        <v>239</v>
      </c>
    </row>
    <row r="232" spans="1:8" x14ac:dyDescent="0.35">
      <c r="A232" s="248" t="s">
        <v>67</v>
      </c>
      <c r="B232" s="248" t="s">
        <v>234</v>
      </c>
      <c r="C232" s="248" t="s">
        <v>681</v>
      </c>
      <c r="D232" s="248" t="s">
        <v>682</v>
      </c>
      <c r="E232" s="248" t="s">
        <v>2185</v>
      </c>
      <c r="F232" s="248" t="s">
        <v>2185</v>
      </c>
      <c r="G232" s="248" t="s">
        <v>248</v>
      </c>
      <c r="H232" s="248" t="s">
        <v>239</v>
      </c>
    </row>
    <row r="233" spans="1:8" x14ac:dyDescent="0.35">
      <c r="A233" s="248" t="s">
        <v>67</v>
      </c>
      <c r="B233" s="248" t="s">
        <v>234</v>
      </c>
      <c r="C233" s="248" t="s">
        <v>681</v>
      </c>
      <c r="D233" s="248" t="s">
        <v>682</v>
      </c>
      <c r="E233" s="248" t="s">
        <v>2186</v>
      </c>
      <c r="F233" s="248" t="s">
        <v>2186</v>
      </c>
      <c r="G233" s="248" t="s">
        <v>248</v>
      </c>
      <c r="H233" s="248" t="s">
        <v>239</v>
      </c>
    </row>
    <row r="234" spans="1:8" x14ac:dyDescent="0.35">
      <c r="A234" s="248" t="s">
        <v>67</v>
      </c>
      <c r="B234" s="248" t="s">
        <v>234</v>
      </c>
      <c r="C234" s="248" t="s">
        <v>681</v>
      </c>
      <c r="D234" s="248" t="s">
        <v>682</v>
      </c>
      <c r="E234" s="248" t="s">
        <v>2187</v>
      </c>
      <c r="F234" s="248" t="s">
        <v>2187</v>
      </c>
      <c r="G234" s="248" t="s">
        <v>248</v>
      </c>
      <c r="H234" s="248" t="s">
        <v>239</v>
      </c>
    </row>
    <row r="235" spans="1:8" x14ac:dyDescent="0.35">
      <c r="A235" s="248" t="s">
        <v>67</v>
      </c>
      <c r="B235" s="248" t="s">
        <v>234</v>
      </c>
      <c r="C235" s="248" t="s">
        <v>681</v>
      </c>
      <c r="D235" s="248" t="s">
        <v>682</v>
      </c>
      <c r="E235" s="248" t="s">
        <v>2188</v>
      </c>
      <c r="F235" s="248" t="s">
        <v>2188</v>
      </c>
      <c r="G235" s="248" t="s">
        <v>248</v>
      </c>
      <c r="H235" s="248" t="s">
        <v>239</v>
      </c>
    </row>
    <row r="236" spans="1:8" x14ac:dyDescent="0.35">
      <c r="A236" s="248" t="s">
        <v>67</v>
      </c>
      <c r="B236" s="248" t="s">
        <v>234</v>
      </c>
      <c r="C236" s="248" t="s">
        <v>681</v>
      </c>
      <c r="D236" s="248" t="s">
        <v>682</v>
      </c>
      <c r="E236" s="248" t="s">
        <v>2189</v>
      </c>
      <c r="F236" s="248" t="s">
        <v>2189</v>
      </c>
      <c r="G236" s="248" t="s">
        <v>248</v>
      </c>
      <c r="H236" s="248" t="s">
        <v>239</v>
      </c>
    </row>
    <row r="237" spans="1:8" x14ac:dyDescent="0.35">
      <c r="A237" s="248" t="s">
        <v>67</v>
      </c>
      <c r="B237" s="248" t="s">
        <v>234</v>
      </c>
      <c r="C237" s="248" t="s">
        <v>681</v>
      </c>
      <c r="D237" s="248" t="s">
        <v>682</v>
      </c>
      <c r="E237" s="248" t="s">
        <v>2190</v>
      </c>
      <c r="F237" s="248" t="s">
        <v>2190</v>
      </c>
      <c r="G237" s="248" t="s">
        <v>248</v>
      </c>
      <c r="H237" s="248" t="s">
        <v>239</v>
      </c>
    </row>
    <row r="238" spans="1:8" x14ac:dyDescent="0.35">
      <c r="A238" s="248" t="s">
        <v>67</v>
      </c>
      <c r="B238" s="248" t="s">
        <v>234</v>
      </c>
      <c r="C238" s="248" t="s">
        <v>681</v>
      </c>
      <c r="D238" s="248" t="s">
        <v>682</v>
      </c>
      <c r="E238" s="248" t="s">
        <v>2191</v>
      </c>
      <c r="F238" s="248" t="s">
        <v>2191</v>
      </c>
      <c r="G238" s="248" t="s">
        <v>248</v>
      </c>
      <c r="H238" s="248" t="s">
        <v>239</v>
      </c>
    </row>
    <row r="239" spans="1:8" x14ac:dyDescent="0.35">
      <c r="A239" s="248" t="s">
        <v>67</v>
      </c>
      <c r="B239" s="248" t="s">
        <v>234</v>
      </c>
      <c r="C239" s="248" t="s">
        <v>681</v>
      </c>
      <c r="D239" s="248" t="s">
        <v>682</v>
      </c>
      <c r="E239" s="248" t="s">
        <v>2192</v>
      </c>
      <c r="F239" s="248" t="s">
        <v>2192</v>
      </c>
      <c r="G239" s="248" t="s">
        <v>248</v>
      </c>
      <c r="H239" s="248" t="s">
        <v>239</v>
      </c>
    </row>
    <row r="240" spans="1:8" x14ac:dyDescent="0.35">
      <c r="A240" s="248" t="s">
        <v>67</v>
      </c>
      <c r="B240" s="248" t="s">
        <v>234</v>
      </c>
      <c r="C240" s="248" t="s">
        <v>681</v>
      </c>
      <c r="D240" s="248" t="s">
        <v>682</v>
      </c>
      <c r="E240" s="248" t="s">
        <v>2193</v>
      </c>
      <c r="F240" s="248" t="s">
        <v>2193</v>
      </c>
      <c r="G240" s="248" t="s">
        <v>248</v>
      </c>
      <c r="H240" s="248" t="s">
        <v>239</v>
      </c>
    </row>
    <row r="241" spans="1:8" x14ac:dyDescent="0.35">
      <c r="A241" s="248" t="s">
        <v>67</v>
      </c>
      <c r="B241" s="248" t="s">
        <v>234</v>
      </c>
      <c r="C241" s="248" t="s">
        <v>681</v>
      </c>
      <c r="D241" s="248" t="s">
        <v>682</v>
      </c>
      <c r="E241" s="248" t="s">
        <v>2194</v>
      </c>
      <c r="F241" s="248" t="s">
        <v>2194</v>
      </c>
      <c r="G241" s="248" t="s">
        <v>248</v>
      </c>
      <c r="H241" s="248" t="s">
        <v>239</v>
      </c>
    </row>
    <row r="242" spans="1:8" x14ac:dyDescent="0.35">
      <c r="A242" s="248" t="s">
        <v>67</v>
      </c>
      <c r="B242" s="248" t="s">
        <v>234</v>
      </c>
      <c r="C242" s="248" t="s">
        <v>681</v>
      </c>
      <c r="D242" s="248" t="s">
        <v>682</v>
      </c>
      <c r="E242" s="248" t="s">
        <v>2195</v>
      </c>
      <c r="F242" s="248" t="s">
        <v>2195</v>
      </c>
      <c r="G242" s="248" t="s">
        <v>248</v>
      </c>
      <c r="H242" s="248" t="s">
        <v>239</v>
      </c>
    </row>
    <row r="243" spans="1:8" x14ac:dyDescent="0.35">
      <c r="A243" s="248" t="s">
        <v>67</v>
      </c>
      <c r="B243" s="248" t="s">
        <v>234</v>
      </c>
      <c r="C243" s="248" t="s">
        <v>681</v>
      </c>
      <c r="D243" s="248" t="s">
        <v>682</v>
      </c>
      <c r="E243" s="248" t="s">
        <v>2196</v>
      </c>
      <c r="F243" s="248" t="s">
        <v>2196</v>
      </c>
      <c r="G243" s="248" t="s">
        <v>248</v>
      </c>
      <c r="H243" s="248" t="s">
        <v>239</v>
      </c>
    </row>
    <row r="244" spans="1:8" x14ac:dyDescent="0.35">
      <c r="A244" s="248" t="s">
        <v>67</v>
      </c>
      <c r="B244" s="248" t="s">
        <v>234</v>
      </c>
      <c r="C244" s="248" t="s">
        <v>681</v>
      </c>
      <c r="D244" s="248" t="s">
        <v>682</v>
      </c>
      <c r="E244" s="248" t="s">
        <v>2197</v>
      </c>
      <c r="F244" s="248" t="s">
        <v>2197</v>
      </c>
      <c r="G244" s="248" t="s">
        <v>248</v>
      </c>
      <c r="H244" s="248" t="s">
        <v>239</v>
      </c>
    </row>
    <row r="245" spans="1:8" x14ac:dyDescent="0.35">
      <c r="A245" s="248" t="s">
        <v>67</v>
      </c>
      <c r="B245" s="248" t="s">
        <v>234</v>
      </c>
      <c r="C245" s="248" t="s">
        <v>681</v>
      </c>
      <c r="D245" s="248" t="s">
        <v>682</v>
      </c>
      <c r="E245" s="248" t="s">
        <v>2198</v>
      </c>
      <c r="F245" s="248" t="s">
        <v>2198</v>
      </c>
      <c r="G245" s="248" t="s">
        <v>248</v>
      </c>
      <c r="H245" s="248" t="s">
        <v>239</v>
      </c>
    </row>
    <row r="246" spans="1:8" x14ac:dyDescent="0.35">
      <c r="A246" s="248" t="s">
        <v>67</v>
      </c>
      <c r="B246" s="248" t="s">
        <v>234</v>
      </c>
      <c r="C246" s="248" t="s">
        <v>681</v>
      </c>
      <c r="D246" s="248" t="s">
        <v>682</v>
      </c>
      <c r="E246" s="248" t="s">
        <v>2199</v>
      </c>
      <c r="F246" s="248" t="s">
        <v>2199</v>
      </c>
      <c r="G246" s="248" t="s">
        <v>248</v>
      </c>
      <c r="H246" s="248" t="s">
        <v>239</v>
      </c>
    </row>
    <row r="247" spans="1:8" x14ac:dyDescent="0.35">
      <c r="A247" s="248" t="s">
        <v>67</v>
      </c>
      <c r="B247" s="248" t="s">
        <v>234</v>
      </c>
      <c r="C247" s="248" t="s">
        <v>681</v>
      </c>
      <c r="D247" s="248" t="s">
        <v>682</v>
      </c>
      <c r="E247" s="248" t="s">
        <v>2200</v>
      </c>
      <c r="F247" s="248" t="s">
        <v>2200</v>
      </c>
      <c r="G247" s="248" t="s">
        <v>248</v>
      </c>
      <c r="H247" s="248" t="s">
        <v>239</v>
      </c>
    </row>
    <row r="248" spans="1:8" x14ac:dyDescent="0.35">
      <c r="A248" s="248" t="s">
        <v>67</v>
      </c>
      <c r="B248" s="248" t="s">
        <v>234</v>
      </c>
      <c r="C248" s="248" t="s">
        <v>681</v>
      </c>
      <c r="D248" s="248" t="s">
        <v>682</v>
      </c>
      <c r="E248" s="248" t="s">
        <v>2201</v>
      </c>
      <c r="F248" s="248" t="s">
        <v>2201</v>
      </c>
      <c r="G248" s="248" t="s">
        <v>248</v>
      </c>
      <c r="H248" s="248" t="s">
        <v>239</v>
      </c>
    </row>
    <row r="249" spans="1:8" x14ac:dyDescent="0.35">
      <c r="A249" s="248" t="s">
        <v>67</v>
      </c>
      <c r="B249" s="248" t="s">
        <v>234</v>
      </c>
      <c r="C249" s="248" t="s">
        <v>681</v>
      </c>
      <c r="D249" s="248" t="s">
        <v>682</v>
      </c>
      <c r="E249" s="248" t="s">
        <v>2202</v>
      </c>
      <c r="F249" s="248" t="s">
        <v>2202</v>
      </c>
      <c r="G249" s="248" t="s">
        <v>248</v>
      </c>
      <c r="H249" s="248" t="s">
        <v>239</v>
      </c>
    </row>
    <row r="250" spans="1:8" x14ac:dyDescent="0.35">
      <c r="A250" s="248" t="s">
        <v>67</v>
      </c>
      <c r="B250" s="248" t="s">
        <v>234</v>
      </c>
      <c r="C250" s="248" t="s">
        <v>681</v>
      </c>
      <c r="D250" s="248" t="s">
        <v>682</v>
      </c>
      <c r="E250" s="248" t="s">
        <v>2203</v>
      </c>
      <c r="F250" s="248" t="s">
        <v>2203</v>
      </c>
      <c r="G250" s="248" t="s">
        <v>248</v>
      </c>
      <c r="H250" s="248" t="s">
        <v>239</v>
      </c>
    </row>
    <row r="251" spans="1:8" x14ac:dyDescent="0.35">
      <c r="A251" s="248" t="s">
        <v>67</v>
      </c>
      <c r="B251" s="248" t="s">
        <v>234</v>
      </c>
      <c r="C251" s="248" t="s">
        <v>681</v>
      </c>
      <c r="D251" s="248" t="s">
        <v>682</v>
      </c>
      <c r="E251" s="248" t="s">
        <v>2204</v>
      </c>
      <c r="F251" s="248" t="s">
        <v>2204</v>
      </c>
      <c r="G251" s="248" t="s">
        <v>248</v>
      </c>
      <c r="H251" s="248" t="s">
        <v>239</v>
      </c>
    </row>
    <row r="252" spans="1:8" x14ac:dyDescent="0.35">
      <c r="A252" s="248" t="s">
        <v>67</v>
      </c>
      <c r="B252" s="248" t="s">
        <v>234</v>
      </c>
      <c r="C252" s="248" t="s">
        <v>681</v>
      </c>
      <c r="D252" s="248" t="s">
        <v>682</v>
      </c>
      <c r="E252" s="248" t="s">
        <v>2205</v>
      </c>
      <c r="F252" s="248" t="s">
        <v>2205</v>
      </c>
      <c r="G252" s="248" t="s">
        <v>248</v>
      </c>
      <c r="H252" s="248" t="s">
        <v>239</v>
      </c>
    </row>
    <row r="253" spans="1:8" x14ac:dyDescent="0.35">
      <c r="A253" s="248" t="s">
        <v>67</v>
      </c>
      <c r="B253" s="248" t="s">
        <v>234</v>
      </c>
      <c r="C253" s="248" t="s">
        <v>681</v>
      </c>
      <c r="D253" s="248" t="s">
        <v>682</v>
      </c>
      <c r="E253" s="248" t="s">
        <v>2206</v>
      </c>
      <c r="F253" s="248" t="s">
        <v>2206</v>
      </c>
      <c r="G253" s="248" t="s">
        <v>248</v>
      </c>
      <c r="H253" s="248" t="s">
        <v>239</v>
      </c>
    </row>
    <row r="254" spans="1:8" x14ac:dyDescent="0.35">
      <c r="A254" s="248" t="s">
        <v>67</v>
      </c>
      <c r="B254" s="248" t="s">
        <v>234</v>
      </c>
      <c r="C254" s="248" t="s">
        <v>681</v>
      </c>
      <c r="D254" s="248" t="s">
        <v>682</v>
      </c>
      <c r="E254" s="248" t="s">
        <v>2207</v>
      </c>
      <c r="F254" s="248" t="s">
        <v>2207</v>
      </c>
      <c r="G254" s="248" t="s">
        <v>248</v>
      </c>
      <c r="H254" s="248" t="s">
        <v>239</v>
      </c>
    </row>
    <row r="255" spans="1:8" x14ac:dyDescent="0.35">
      <c r="A255" s="248" t="s">
        <v>67</v>
      </c>
      <c r="B255" s="248" t="s">
        <v>234</v>
      </c>
      <c r="C255" s="248" t="s">
        <v>681</v>
      </c>
      <c r="D255" s="248" t="s">
        <v>682</v>
      </c>
      <c r="E255" s="248" t="s">
        <v>2208</v>
      </c>
      <c r="F255" s="248" t="s">
        <v>2208</v>
      </c>
      <c r="G255" s="248" t="s">
        <v>248</v>
      </c>
      <c r="H255" s="248" t="s">
        <v>239</v>
      </c>
    </row>
    <row r="256" spans="1:8" x14ac:dyDescent="0.35">
      <c r="A256" s="248" t="s">
        <v>67</v>
      </c>
      <c r="B256" s="248" t="s">
        <v>234</v>
      </c>
      <c r="C256" s="248" t="s">
        <v>681</v>
      </c>
      <c r="D256" s="248" t="s">
        <v>682</v>
      </c>
      <c r="E256" s="248" t="s">
        <v>2209</v>
      </c>
      <c r="F256" s="248" t="s">
        <v>2209</v>
      </c>
      <c r="G256" s="248" t="s">
        <v>248</v>
      </c>
      <c r="H256" s="248" t="s">
        <v>239</v>
      </c>
    </row>
    <row r="257" spans="1:8" x14ac:dyDescent="0.35">
      <c r="A257" s="248" t="s">
        <v>67</v>
      </c>
      <c r="B257" s="248" t="s">
        <v>234</v>
      </c>
      <c r="C257" s="248" t="s">
        <v>681</v>
      </c>
      <c r="D257" s="248" t="s">
        <v>682</v>
      </c>
      <c r="E257" s="248" t="s">
        <v>2210</v>
      </c>
      <c r="F257" s="248" t="s">
        <v>2210</v>
      </c>
      <c r="G257" s="248" t="s">
        <v>248</v>
      </c>
      <c r="H257" s="248" t="s">
        <v>239</v>
      </c>
    </row>
    <row r="258" spans="1:8" x14ac:dyDescent="0.35">
      <c r="A258" s="248" t="s">
        <v>67</v>
      </c>
      <c r="B258" s="248" t="s">
        <v>234</v>
      </c>
      <c r="C258" s="248" t="s">
        <v>681</v>
      </c>
      <c r="D258" s="248" t="s">
        <v>682</v>
      </c>
      <c r="E258" s="248" t="s">
        <v>2211</v>
      </c>
      <c r="F258" s="248" t="s">
        <v>2211</v>
      </c>
      <c r="G258" s="248" t="s">
        <v>248</v>
      </c>
      <c r="H258" s="248" t="s">
        <v>239</v>
      </c>
    </row>
    <row r="259" spans="1:8" x14ac:dyDescent="0.35">
      <c r="A259" s="248" t="s">
        <v>67</v>
      </c>
      <c r="B259" s="248" t="s">
        <v>234</v>
      </c>
      <c r="C259" s="248" t="s">
        <v>681</v>
      </c>
      <c r="D259" s="248" t="s">
        <v>682</v>
      </c>
      <c r="E259" s="248" t="s">
        <v>2212</v>
      </c>
      <c r="F259" s="248" t="s">
        <v>2212</v>
      </c>
      <c r="G259" s="248" t="s">
        <v>248</v>
      </c>
      <c r="H259" s="248" t="s">
        <v>239</v>
      </c>
    </row>
    <row r="260" spans="1:8" x14ac:dyDescent="0.35">
      <c r="A260" s="248" t="s">
        <v>67</v>
      </c>
      <c r="B260" s="248" t="s">
        <v>234</v>
      </c>
      <c r="C260" s="248" t="s">
        <v>681</v>
      </c>
      <c r="D260" s="248" t="s">
        <v>682</v>
      </c>
      <c r="E260" s="248" t="s">
        <v>2213</v>
      </c>
      <c r="F260" s="248" t="s">
        <v>2213</v>
      </c>
      <c r="G260" s="248" t="s">
        <v>248</v>
      </c>
      <c r="H260" s="248" t="s">
        <v>239</v>
      </c>
    </row>
    <row r="261" spans="1:8" x14ac:dyDescent="0.35">
      <c r="A261" s="248" t="s">
        <v>67</v>
      </c>
      <c r="B261" s="248" t="s">
        <v>234</v>
      </c>
      <c r="C261" s="248" t="s">
        <v>681</v>
      </c>
      <c r="D261" s="248" t="s">
        <v>682</v>
      </c>
      <c r="E261" s="248" t="s">
        <v>2214</v>
      </c>
      <c r="F261" s="248" t="s">
        <v>2214</v>
      </c>
      <c r="G261" s="248" t="s">
        <v>248</v>
      </c>
      <c r="H261" s="248" t="s">
        <v>239</v>
      </c>
    </row>
    <row r="262" spans="1:8" x14ac:dyDescent="0.35">
      <c r="A262" s="248" t="s">
        <v>67</v>
      </c>
      <c r="B262" s="248" t="s">
        <v>234</v>
      </c>
      <c r="C262" s="248" t="s">
        <v>681</v>
      </c>
      <c r="D262" s="248" t="s">
        <v>682</v>
      </c>
      <c r="E262" s="248" t="s">
        <v>2215</v>
      </c>
      <c r="F262" s="248" t="s">
        <v>2215</v>
      </c>
      <c r="G262" s="248" t="s">
        <v>248</v>
      </c>
      <c r="H262" s="248" t="s">
        <v>239</v>
      </c>
    </row>
    <row r="263" spans="1:8" x14ac:dyDescent="0.35">
      <c r="A263" s="248" t="s">
        <v>67</v>
      </c>
      <c r="B263" s="248" t="s">
        <v>234</v>
      </c>
      <c r="C263" s="248" t="s">
        <v>681</v>
      </c>
      <c r="D263" s="248" t="s">
        <v>682</v>
      </c>
      <c r="E263" s="248" t="s">
        <v>2216</v>
      </c>
      <c r="F263" s="248" t="s">
        <v>2216</v>
      </c>
      <c r="G263" s="248" t="s">
        <v>248</v>
      </c>
      <c r="H263" s="248" t="s">
        <v>239</v>
      </c>
    </row>
    <row r="264" spans="1:8" x14ac:dyDescent="0.35">
      <c r="A264" s="248" t="s">
        <v>67</v>
      </c>
      <c r="B264" s="248" t="s">
        <v>234</v>
      </c>
      <c r="C264" s="248" t="s">
        <v>681</v>
      </c>
      <c r="D264" s="248" t="s">
        <v>682</v>
      </c>
      <c r="E264" s="248" t="s">
        <v>2217</v>
      </c>
      <c r="F264" s="248" t="s">
        <v>2217</v>
      </c>
      <c r="G264" s="248" t="s">
        <v>248</v>
      </c>
      <c r="H264" s="248" t="s">
        <v>239</v>
      </c>
    </row>
    <row r="265" spans="1:8" x14ac:dyDescent="0.35">
      <c r="A265" s="248" t="s">
        <v>67</v>
      </c>
      <c r="B265" s="248" t="s">
        <v>234</v>
      </c>
      <c r="C265" s="248" t="s">
        <v>681</v>
      </c>
      <c r="D265" s="248" t="s">
        <v>682</v>
      </c>
      <c r="E265" s="248" t="s">
        <v>2218</v>
      </c>
      <c r="F265" s="248" t="s">
        <v>2218</v>
      </c>
      <c r="G265" s="248" t="s">
        <v>248</v>
      </c>
      <c r="H265" s="248" t="s">
        <v>239</v>
      </c>
    </row>
    <row r="266" spans="1:8" x14ac:dyDescent="0.35">
      <c r="A266" s="248" t="s">
        <v>67</v>
      </c>
      <c r="B266" s="248" t="s">
        <v>234</v>
      </c>
      <c r="C266" s="248" t="s">
        <v>681</v>
      </c>
      <c r="D266" s="248" t="s">
        <v>682</v>
      </c>
      <c r="E266" s="248" t="s">
        <v>2219</v>
      </c>
      <c r="F266" s="248" t="s">
        <v>2219</v>
      </c>
      <c r="G266" s="248" t="s">
        <v>248</v>
      </c>
      <c r="H266" s="248" t="s">
        <v>239</v>
      </c>
    </row>
    <row r="267" spans="1:8" x14ac:dyDescent="0.35">
      <c r="A267" s="248" t="s">
        <v>67</v>
      </c>
      <c r="B267" s="248" t="s">
        <v>234</v>
      </c>
      <c r="C267" s="248" t="s">
        <v>681</v>
      </c>
      <c r="D267" s="248" t="s">
        <v>682</v>
      </c>
      <c r="E267" s="248" t="s">
        <v>2220</v>
      </c>
      <c r="F267" s="248" t="s">
        <v>2220</v>
      </c>
      <c r="G267" s="248" t="s">
        <v>248</v>
      </c>
      <c r="H267" s="248" t="s">
        <v>239</v>
      </c>
    </row>
    <row r="268" spans="1:8" x14ac:dyDescent="0.35">
      <c r="A268" s="248" t="s">
        <v>67</v>
      </c>
      <c r="B268" s="248" t="s">
        <v>234</v>
      </c>
      <c r="C268" s="248" t="s">
        <v>681</v>
      </c>
      <c r="D268" s="248" t="s">
        <v>682</v>
      </c>
      <c r="E268" s="248" t="s">
        <v>2221</v>
      </c>
      <c r="F268" s="248" t="s">
        <v>2221</v>
      </c>
      <c r="G268" s="248" t="s">
        <v>248</v>
      </c>
      <c r="H268" s="248" t="s">
        <v>239</v>
      </c>
    </row>
    <row r="269" spans="1:8" x14ac:dyDescent="0.35">
      <c r="A269" s="248" t="s">
        <v>67</v>
      </c>
      <c r="B269" s="248" t="s">
        <v>234</v>
      </c>
      <c r="C269" s="248" t="s">
        <v>681</v>
      </c>
      <c r="D269" s="248" t="s">
        <v>682</v>
      </c>
      <c r="E269" s="248" t="s">
        <v>2222</v>
      </c>
      <c r="F269" s="248" t="s">
        <v>2222</v>
      </c>
      <c r="G269" s="248" t="s">
        <v>248</v>
      </c>
      <c r="H269" s="248" t="s">
        <v>239</v>
      </c>
    </row>
    <row r="270" spans="1:8" x14ac:dyDescent="0.35">
      <c r="A270" s="248" t="s">
        <v>67</v>
      </c>
      <c r="B270" s="248" t="s">
        <v>234</v>
      </c>
      <c r="C270" s="248" t="s">
        <v>681</v>
      </c>
      <c r="D270" s="248" t="s">
        <v>682</v>
      </c>
      <c r="E270" s="248" t="s">
        <v>2223</v>
      </c>
      <c r="F270" s="248" t="s">
        <v>2223</v>
      </c>
      <c r="G270" s="248" t="s">
        <v>248</v>
      </c>
      <c r="H270" s="248" t="s">
        <v>239</v>
      </c>
    </row>
    <row r="271" spans="1:8" x14ac:dyDescent="0.35">
      <c r="A271" s="248" t="s">
        <v>67</v>
      </c>
      <c r="B271" s="248" t="s">
        <v>234</v>
      </c>
      <c r="C271" s="248" t="s">
        <v>681</v>
      </c>
      <c r="D271" s="248" t="s">
        <v>682</v>
      </c>
      <c r="E271" s="248" t="s">
        <v>2224</v>
      </c>
      <c r="F271" s="248" t="s">
        <v>2224</v>
      </c>
      <c r="G271" s="248" t="s">
        <v>248</v>
      </c>
      <c r="H271" s="248" t="s">
        <v>239</v>
      </c>
    </row>
    <row r="272" spans="1:8" x14ac:dyDescent="0.35">
      <c r="A272" s="248" t="s">
        <v>67</v>
      </c>
      <c r="B272" s="248" t="s">
        <v>234</v>
      </c>
      <c r="C272" s="248" t="s">
        <v>681</v>
      </c>
      <c r="D272" s="248" t="s">
        <v>682</v>
      </c>
      <c r="E272" s="248" t="s">
        <v>2225</v>
      </c>
      <c r="F272" s="248" t="s">
        <v>2225</v>
      </c>
      <c r="G272" s="248" t="s">
        <v>248</v>
      </c>
      <c r="H272" s="248" t="s">
        <v>239</v>
      </c>
    </row>
    <row r="273" spans="1:8" x14ac:dyDescent="0.35">
      <c r="A273" s="248" t="s">
        <v>67</v>
      </c>
      <c r="B273" s="248" t="s">
        <v>234</v>
      </c>
      <c r="C273" s="248" t="s">
        <v>681</v>
      </c>
      <c r="D273" s="248" t="s">
        <v>682</v>
      </c>
      <c r="E273" s="248" t="s">
        <v>2226</v>
      </c>
      <c r="F273" s="248" t="s">
        <v>2226</v>
      </c>
      <c r="G273" s="248" t="s">
        <v>248</v>
      </c>
      <c r="H273" s="248" t="s">
        <v>239</v>
      </c>
    </row>
    <row r="274" spans="1:8" x14ac:dyDescent="0.35">
      <c r="A274" s="248" t="s">
        <v>67</v>
      </c>
      <c r="B274" s="248" t="s">
        <v>234</v>
      </c>
      <c r="C274" s="248" t="s">
        <v>681</v>
      </c>
      <c r="D274" s="248" t="s">
        <v>682</v>
      </c>
      <c r="E274" s="248" t="s">
        <v>2227</v>
      </c>
      <c r="F274" s="248" t="s">
        <v>2227</v>
      </c>
      <c r="G274" s="248" t="s">
        <v>248</v>
      </c>
      <c r="H274" s="248" t="s">
        <v>239</v>
      </c>
    </row>
    <row r="275" spans="1:8" x14ac:dyDescent="0.35">
      <c r="A275" s="248" t="s">
        <v>67</v>
      </c>
      <c r="B275" s="248" t="s">
        <v>234</v>
      </c>
      <c r="C275" s="248" t="s">
        <v>681</v>
      </c>
      <c r="D275" s="248" t="s">
        <v>682</v>
      </c>
      <c r="E275" s="248" t="s">
        <v>2228</v>
      </c>
      <c r="F275" s="248" t="s">
        <v>2228</v>
      </c>
      <c r="G275" s="248" t="s">
        <v>248</v>
      </c>
      <c r="H275" s="248" t="s">
        <v>239</v>
      </c>
    </row>
    <row r="276" spans="1:8" x14ac:dyDescent="0.35">
      <c r="A276" s="248" t="s">
        <v>67</v>
      </c>
      <c r="B276" s="248" t="s">
        <v>234</v>
      </c>
      <c r="C276" s="248" t="s">
        <v>681</v>
      </c>
      <c r="D276" s="248" t="s">
        <v>682</v>
      </c>
      <c r="E276" s="248" t="s">
        <v>2229</v>
      </c>
      <c r="F276" s="248" t="s">
        <v>2229</v>
      </c>
      <c r="G276" s="248" t="s">
        <v>248</v>
      </c>
      <c r="H276" s="248" t="s">
        <v>239</v>
      </c>
    </row>
    <row r="277" spans="1:8" x14ac:dyDescent="0.35">
      <c r="A277" s="248" t="s">
        <v>67</v>
      </c>
      <c r="B277" s="248" t="s">
        <v>234</v>
      </c>
      <c r="C277" s="248" t="s">
        <v>681</v>
      </c>
      <c r="D277" s="248" t="s">
        <v>682</v>
      </c>
      <c r="E277" s="248" t="s">
        <v>2230</v>
      </c>
      <c r="F277" s="248" t="s">
        <v>2230</v>
      </c>
      <c r="G277" s="248" t="s">
        <v>248</v>
      </c>
      <c r="H277" s="248" t="s">
        <v>239</v>
      </c>
    </row>
    <row r="278" spans="1:8" x14ac:dyDescent="0.35">
      <c r="A278" s="248" t="s">
        <v>67</v>
      </c>
      <c r="B278" s="248" t="s">
        <v>234</v>
      </c>
      <c r="C278" s="248" t="s">
        <v>681</v>
      </c>
      <c r="D278" s="248" t="s">
        <v>682</v>
      </c>
      <c r="E278" s="248" t="s">
        <v>2231</v>
      </c>
      <c r="F278" s="248" t="s">
        <v>2231</v>
      </c>
      <c r="G278" s="248" t="s">
        <v>248</v>
      </c>
      <c r="H278" s="248" t="s">
        <v>239</v>
      </c>
    </row>
    <row r="279" spans="1:8" x14ac:dyDescent="0.35">
      <c r="A279" s="248" t="s">
        <v>67</v>
      </c>
      <c r="B279" s="248" t="s">
        <v>234</v>
      </c>
      <c r="C279" s="248" t="s">
        <v>681</v>
      </c>
      <c r="D279" s="248" t="s">
        <v>682</v>
      </c>
      <c r="E279" s="248" t="s">
        <v>2232</v>
      </c>
      <c r="F279" s="248" t="s">
        <v>2232</v>
      </c>
      <c r="G279" s="248" t="s">
        <v>248</v>
      </c>
      <c r="H279" s="248" t="s">
        <v>239</v>
      </c>
    </row>
    <row r="280" spans="1:8" x14ac:dyDescent="0.35">
      <c r="A280" s="248" t="s">
        <v>67</v>
      </c>
      <c r="B280" s="248" t="s">
        <v>234</v>
      </c>
      <c r="C280" s="248" t="s">
        <v>681</v>
      </c>
      <c r="D280" s="248" t="s">
        <v>682</v>
      </c>
      <c r="E280" s="248" t="s">
        <v>2233</v>
      </c>
      <c r="F280" s="248" t="s">
        <v>2233</v>
      </c>
      <c r="G280" s="248" t="s">
        <v>248</v>
      </c>
      <c r="H280" s="248" t="s">
        <v>239</v>
      </c>
    </row>
    <row r="281" spans="1:8" x14ac:dyDescent="0.35">
      <c r="A281" s="248" t="s">
        <v>67</v>
      </c>
      <c r="B281" s="248" t="s">
        <v>234</v>
      </c>
      <c r="C281" s="248" t="s">
        <v>681</v>
      </c>
      <c r="D281" s="248" t="s">
        <v>682</v>
      </c>
      <c r="E281" s="248" t="s">
        <v>2234</v>
      </c>
      <c r="F281" s="248" t="s">
        <v>2234</v>
      </c>
      <c r="G281" s="248" t="s">
        <v>248</v>
      </c>
      <c r="H281" s="248" t="s">
        <v>239</v>
      </c>
    </row>
    <row r="282" spans="1:8" x14ac:dyDescent="0.35">
      <c r="A282" s="248" t="s">
        <v>67</v>
      </c>
      <c r="B282" s="248" t="s">
        <v>234</v>
      </c>
      <c r="C282" s="248" t="s">
        <v>681</v>
      </c>
      <c r="D282" s="248" t="s">
        <v>682</v>
      </c>
      <c r="E282" s="248" t="s">
        <v>2235</v>
      </c>
      <c r="F282" s="248" t="s">
        <v>2235</v>
      </c>
      <c r="G282" s="248" t="s">
        <v>248</v>
      </c>
      <c r="H282" s="248" t="s">
        <v>239</v>
      </c>
    </row>
    <row r="283" spans="1:8" x14ac:dyDescent="0.35">
      <c r="A283" s="248" t="s">
        <v>67</v>
      </c>
      <c r="B283" s="248" t="s">
        <v>234</v>
      </c>
      <c r="C283" s="248" t="s">
        <v>681</v>
      </c>
      <c r="D283" s="248" t="s">
        <v>682</v>
      </c>
      <c r="E283" s="248" t="s">
        <v>2236</v>
      </c>
      <c r="F283" s="248" t="s">
        <v>2236</v>
      </c>
      <c r="G283" s="248" t="s">
        <v>248</v>
      </c>
      <c r="H283" s="248" t="s">
        <v>239</v>
      </c>
    </row>
    <row r="284" spans="1:8" x14ac:dyDescent="0.35">
      <c r="A284" s="248" t="s">
        <v>67</v>
      </c>
      <c r="B284" s="248" t="s">
        <v>234</v>
      </c>
      <c r="C284" s="248" t="s">
        <v>681</v>
      </c>
      <c r="D284" s="248" t="s">
        <v>682</v>
      </c>
      <c r="E284" s="248" t="s">
        <v>2237</v>
      </c>
      <c r="F284" s="248" t="s">
        <v>2237</v>
      </c>
      <c r="G284" s="248" t="s">
        <v>248</v>
      </c>
      <c r="H284" s="248" t="s">
        <v>239</v>
      </c>
    </row>
    <row r="285" spans="1:8" x14ac:dyDescent="0.35">
      <c r="A285" s="248" t="s">
        <v>67</v>
      </c>
      <c r="B285" s="248" t="s">
        <v>234</v>
      </c>
      <c r="C285" s="248" t="s">
        <v>681</v>
      </c>
      <c r="D285" s="248" t="s">
        <v>682</v>
      </c>
      <c r="E285" s="248" t="s">
        <v>2238</v>
      </c>
      <c r="F285" s="248" t="s">
        <v>2238</v>
      </c>
      <c r="G285" s="248" t="s">
        <v>248</v>
      </c>
      <c r="H285" s="248" t="s">
        <v>239</v>
      </c>
    </row>
    <row r="286" spans="1:8" x14ac:dyDescent="0.35">
      <c r="A286" s="248" t="s">
        <v>67</v>
      </c>
      <c r="B286" s="248" t="s">
        <v>234</v>
      </c>
      <c r="C286" s="248" t="s">
        <v>681</v>
      </c>
      <c r="D286" s="248" t="s">
        <v>682</v>
      </c>
      <c r="E286" s="248" t="s">
        <v>2239</v>
      </c>
      <c r="F286" s="248" t="s">
        <v>2239</v>
      </c>
      <c r="G286" s="248" t="s">
        <v>248</v>
      </c>
      <c r="H286" s="248" t="s">
        <v>239</v>
      </c>
    </row>
    <row r="287" spans="1:8" x14ac:dyDescent="0.35">
      <c r="A287" s="248" t="s">
        <v>67</v>
      </c>
      <c r="B287" s="248" t="s">
        <v>234</v>
      </c>
      <c r="C287" s="248" t="s">
        <v>681</v>
      </c>
      <c r="D287" s="248" t="s">
        <v>682</v>
      </c>
      <c r="E287" s="248" t="s">
        <v>2240</v>
      </c>
      <c r="F287" s="248" t="s">
        <v>2240</v>
      </c>
      <c r="G287" s="248" t="s">
        <v>248</v>
      </c>
      <c r="H287" s="248" t="s">
        <v>239</v>
      </c>
    </row>
    <row r="288" spans="1:8" x14ac:dyDescent="0.35">
      <c r="A288" s="248" t="s">
        <v>67</v>
      </c>
      <c r="B288" s="248" t="s">
        <v>234</v>
      </c>
      <c r="C288" s="248" t="s">
        <v>681</v>
      </c>
      <c r="D288" s="248" t="s">
        <v>682</v>
      </c>
      <c r="E288" s="248" t="s">
        <v>2241</v>
      </c>
      <c r="F288" s="248" t="s">
        <v>2241</v>
      </c>
      <c r="G288" s="248" t="s">
        <v>248</v>
      </c>
      <c r="H288" s="248" t="s">
        <v>239</v>
      </c>
    </row>
    <row r="289" spans="1:8" x14ac:dyDescent="0.35">
      <c r="A289" s="248" t="s">
        <v>67</v>
      </c>
      <c r="B289" s="248" t="s">
        <v>234</v>
      </c>
      <c r="C289" s="248" t="s">
        <v>681</v>
      </c>
      <c r="D289" s="248" t="s">
        <v>682</v>
      </c>
      <c r="E289" s="248" t="s">
        <v>2242</v>
      </c>
      <c r="F289" s="248" t="s">
        <v>2242</v>
      </c>
      <c r="G289" s="248" t="s">
        <v>248</v>
      </c>
      <c r="H289" s="248" t="s">
        <v>239</v>
      </c>
    </row>
    <row r="290" spans="1:8" x14ac:dyDescent="0.35">
      <c r="A290" s="248" t="s">
        <v>67</v>
      </c>
      <c r="B290" s="248" t="s">
        <v>234</v>
      </c>
      <c r="C290" s="248" t="s">
        <v>681</v>
      </c>
      <c r="D290" s="248" t="s">
        <v>682</v>
      </c>
      <c r="E290" s="248" t="s">
        <v>2243</v>
      </c>
      <c r="F290" s="248" t="s">
        <v>2243</v>
      </c>
      <c r="G290" s="248" t="s">
        <v>248</v>
      </c>
      <c r="H290" s="248" t="s">
        <v>239</v>
      </c>
    </row>
    <row r="291" spans="1:8" x14ac:dyDescent="0.35">
      <c r="A291" s="248" t="s">
        <v>67</v>
      </c>
      <c r="B291" s="248" t="s">
        <v>234</v>
      </c>
      <c r="C291" s="248" t="s">
        <v>681</v>
      </c>
      <c r="D291" s="248" t="s">
        <v>682</v>
      </c>
      <c r="E291" s="248" t="s">
        <v>2244</v>
      </c>
      <c r="F291" s="248" t="s">
        <v>2244</v>
      </c>
      <c r="G291" s="248" t="s">
        <v>248</v>
      </c>
      <c r="H291" s="248" t="s">
        <v>239</v>
      </c>
    </row>
    <row r="292" spans="1:8" x14ac:dyDescent="0.35">
      <c r="A292" s="248" t="s">
        <v>67</v>
      </c>
      <c r="B292" s="248" t="s">
        <v>234</v>
      </c>
      <c r="C292" s="248" t="s">
        <v>681</v>
      </c>
      <c r="D292" s="248" t="s">
        <v>682</v>
      </c>
      <c r="E292" s="248" t="s">
        <v>2245</v>
      </c>
      <c r="F292" s="248" t="s">
        <v>2245</v>
      </c>
      <c r="G292" s="248" t="s">
        <v>248</v>
      </c>
      <c r="H292" s="248" t="s">
        <v>239</v>
      </c>
    </row>
    <row r="293" spans="1:8" x14ac:dyDescent="0.35">
      <c r="A293" s="248" t="s">
        <v>67</v>
      </c>
      <c r="B293" s="248" t="s">
        <v>234</v>
      </c>
      <c r="C293" s="248" t="s">
        <v>681</v>
      </c>
      <c r="D293" s="248" t="s">
        <v>682</v>
      </c>
      <c r="E293" s="248" t="s">
        <v>2246</v>
      </c>
      <c r="F293" s="248" t="s">
        <v>2246</v>
      </c>
      <c r="G293" s="248" t="s">
        <v>248</v>
      </c>
      <c r="H293" s="248" t="s">
        <v>239</v>
      </c>
    </row>
    <row r="294" spans="1:8" x14ac:dyDescent="0.35">
      <c r="A294" s="248" t="s">
        <v>67</v>
      </c>
      <c r="B294" s="248" t="s">
        <v>234</v>
      </c>
      <c r="C294" s="248" t="s">
        <v>681</v>
      </c>
      <c r="D294" s="248" t="s">
        <v>682</v>
      </c>
      <c r="E294" s="248" t="s">
        <v>2247</v>
      </c>
      <c r="F294" s="248" t="s">
        <v>2247</v>
      </c>
      <c r="G294" s="248" t="s">
        <v>248</v>
      </c>
      <c r="H294" s="248" t="s">
        <v>239</v>
      </c>
    </row>
    <row r="295" spans="1:8" x14ac:dyDescent="0.35">
      <c r="A295" s="248" t="s">
        <v>67</v>
      </c>
      <c r="B295" s="248" t="s">
        <v>234</v>
      </c>
      <c r="C295" s="248" t="s">
        <v>681</v>
      </c>
      <c r="D295" s="248" t="s">
        <v>682</v>
      </c>
      <c r="E295" s="248" t="s">
        <v>2248</v>
      </c>
      <c r="F295" s="248" t="s">
        <v>2248</v>
      </c>
      <c r="G295" s="248" t="s">
        <v>248</v>
      </c>
      <c r="H295" s="248" t="s">
        <v>239</v>
      </c>
    </row>
    <row r="296" spans="1:8" x14ac:dyDescent="0.35">
      <c r="A296" s="248" t="s">
        <v>67</v>
      </c>
      <c r="B296" s="248" t="s">
        <v>234</v>
      </c>
      <c r="C296" s="248" t="s">
        <v>681</v>
      </c>
      <c r="D296" s="248" t="s">
        <v>682</v>
      </c>
      <c r="E296" s="248" t="s">
        <v>2249</v>
      </c>
      <c r="F296" s="248" t="s">
        <v>2249</v>
      </c>
      <c r="G296" s="248" t="s">
        <v>248</v>
      </c>
      <c r="H296" s="248" t="s">
        <v>239</v>
      </c>
    </row>
    <row r="297" spans="1:8" x14ac:dyDescent="0.35">
      <c r="A297" s="248" t="s">
        <v>67</v>
      </c>
      <c r="B297" s="248" t="s">
        <v>234</v>
      </c>
      <c r="C297" s="248" t="s">
        <v>681</v>
      </c>
      <c r="D297" s="248" t="s">
        <v>682</v>
      </c>
      <c r="E297" s="248" t="s">
        <v>2250</v>
      </c>
      <c r="F297" s="248" t="s">
        <v>2250</v>
      </c>
      <c r="G297" s="248" t="s">
        <v>248</v>
      </c>
      <c r="H297" s="248" t="s">
        <v>239</v>
      </c>
    </row>
    <row r="298" spans="1:8" x14ac:dyDescent="0.35">
      <c r="A298" s="248" t="s">
        <v>67</v>
      </c>
      <c r="B298" s="248" t="s">
        <v>234</v>
      </c>
      <c r="C298" s="248" t="s">
        <v>681</v>
      </c>
      <c r="D298" s="248" t="s">
        <v>682</v>
      </c>
      <c r="E298" s="248" t="s">
        <v>2251</v>
      </c>
      <c r="F298" s="248" t="s">
        <v>2251</v>
      </c>
      <c r="G298" s="248" t="s">
        <v>248</v>
      </c>
      <c r="H298" s="248" t="s">
        <v>239</v>
      </c>
    </row>
    <row r="299" spans="1:8" x14ac:dyDescent="0.35">
      <c r="A299" s="248" t="s">
        <v>67</v>
      </c>
      <c r="B299" s="248" t="s">
        <v>234</v>
      </c>
      <c r="C299" s="248" t="s">
        <v>681</v>
      </c>
      <c r="D299" s="248" t="s">
        <v>682</v>
      </c>
      <c r="E299" s="248" t="s">
        <v>2252</v>
      </c>
      <c r="F299" s="248" t="s">
        <v>2252</v>
      </c>
      <c r="G299" s="248" t="s">
        <v>248</v>
      </c>
      <c r="H299" s="248" t="s">
        <v>239</v>
      </c>
    </row>
    <row r="300" spans="1:8" x14ac:dyDescent="0.35">
      <c r="A300" s="248" t="s">
        <v>67</v>
      </c>
      <c r="B300" s="248" t="s">
        <v>234</v>
      </c>
      <c r="C300" s="248" t="s">
        <v>681</v>
      </c>
      <c r="D300" s="248" t="s">
        <v>682</v>
      </c>
      <c r="E300" s="248" t="s">
        <v>2253</v>
      </c>
      <c r="F300" s="248" t="s">
        <v>2253</v>
      </c>
      <c r="G300" s="248" t="s">
        <v>248</v>
      </c>
      <c r="H300" s="248" t="s">
        <v>239</v>
      </c>
    </row>
    <row r="301" spans="1:8" x14ac:dyDescent="0.35">
      <c r="A301" s="248" t="s">
        <v>67</v>
      </c>
      <c r="B301" s="248" t="s">
        <v>234</v>
      </c>
      <c r="C301" s="248" t="s">
        <v>681</v>
      </c>
      <c r="D301" s="248" t="s">
        <v>682</v>
      </c>
      <c r="E301" s="248" t="s">
        <v>2254</v>
      </c>
      <c r="F301" s="248" t="s">
        <v>2254</v>
      </c>
      <c r="G301" s="248" t="s">
        <v>248</v>
      </c>
      <c r="H301" s="248" t="s">
        <v>239</v>
      </c>
    </row>
    <row r="302" spans="1:8" x14ac:dyDescent="0.35">
      <c r="A302" s="248" t="s">
        <v>67</v>
      </c>
      <c r="B302" s="248" t="s">
        <v>234</v>
      </c>
      <c r="C302" s="248" t="s">
        <v>681</v>
      </c>
      <c r="D302" s="248" t="s">
        <v>682</v>
      </c>
      <c r="E302" s="248" t="s">
        <v>2255</v>
      </c>
      <c r="F302" s="248" t="s">
        <v>2255</v>
      </c>
      <c r="G302" s="248" t="s">
        <v>248</v>
      </c>
      <c r="H302" s="248" t="s">
        <v>239</v>
      </c>
    </row>
    <row r="303" spans="1:8" x14ac:dyDescent="0.35">
      <c r="A303" s="248" t="s">
        <v>67</v>
      </c>
      <c r="B303" s="248" t="s">
        <v>234</v>
      </c>
      <c r="C303" s="248" t="s">
        <v>681</v>
      </c>
      <c r="D303" s="248" t="s">
        <v>682</v>
      </c>
      <c r="E303" s="248" t="s">
        <v>2256</v>
      </c>
      <c r="F303" s="248" t="s">
        <v>2256</v>
      </c>
      <c r="G303" s="248" t="s">
        <v>248</v>
      </c>
      <c r="H303" s="248" t="s">
        <v>239</v>
      </c>
    </row>
    <row r="304" spans="1:8" x14ac:dyDescent="0.35">
      <c r="A304" s="248" t="s">
        <v>67</v>
      </c>
      <c r="B304" s="248" t="s">
        <v>234</v>
      </c>
      <c r="C304" s="248" t="s">
        <v>681</v>
      </c>
      <c r="D304" s="248" t="s">
        <v>682</v>
      </c>
      <c r="E304" s="248" t="s">
        <v>2257</v>
      </c>
      <c r="F304" s="248" t="s">
        <v>2257</v>
      </c>
      <c r="G304" s="248" t="s">
        <v>248</v>
      </c>
      <c r="H304" s="248" t="s">
        <v>239</v>
      </c>
    </row>
    <row r="305" spans="1:8" x14ac:dyDescent="0.35">
      <c r="A305" s="248" t="s">
        <v>67</v>
      </c>
      <c r="B305" s="248" t="s">
        <v>234</v>
      </c>
      <c r="C305" s="248" t="s">
        <v>681</v>
      </c>
      <c r="D305" s="248" t="s">
        <v>682</v>
      </c>
      <c r="E305" s="248" t="s">
        <v>2258</v>
      </c>
      <c r="F305" s="248" t="s">
        <v>2258</v>
      </c>
      <c r="G305" s="248" t="s">
        <v>248</v>
      </c>
      <c r="H305" s="248" t="s">
        <v>239</v>
      </c>
    </row>
    <row r="306" spans="1:8" x14ac:dyDescent="0.35">
      <c r="A306" s="248" t="s">
        <v>67</v>
      </c>
      <c r="B306" s="248" t="s">
        <v>234</v>
      </c>
      <c r="C306" s="248" t="s">
        <v>681</v>
      </c>
      <c r="D306" s="248" t="s">
        <v>682</v>
      </c>
      <c r="E306" s="248" t="s">
        <v>2259</v>
      </c>
      <c r="F306" s="248" t="s">
        <v>2259</v>
      </c>
      <c r="G306" s="248" t="s">
        <v>248</v>
      </c>
      <c r="H306" s="248" t="s">
        <v>239</v>
      </c>
    </row>
    <row r="307" spans="1:8" x14ac:dyDescent="0.35">
      <c r="A307" s="248" t="s">
        <v>67</v>
      </c>
      <c r="B307" s="248" t="s">
        <v>234</v>
      </c>
      <c r="C307" s="248" t="s">
        <v>681</v>
      </c>
      <c r="D307" s="248" t="s">
        <v>682</v>
      </c>
      <c r="E307" s="248" t="s">
        <v>2260</v>
      </c>
      <c r="F307" s="248" t="s">
        <v>2260</v>
      </c>
      <c r="G307" s="248" t="s">
        <v>248</v>
      </c>
      <c r="H307" s="248" t="s">
        <v>239</v>
      </c>
    </row>
    <row r="308" spans="1:8" x14ac:dyDescent="0.35">
      <c r="A308" s="248" t="s">
        <v>67</v>
      </c>
      <c r="B308" s="248" t="s">
        <v>234</v>
      </c>
      <c r="C308" s="248" t="s">
        <v>681</v>
      </c>
      <c r="D308" s="248" t="s">
        <v>682</v>
      </c>
      <c r="E308" s="248" t="s">
        <v>2261</v>
      </c>
      <c r="F308" s="248" t="s">
        <v>2261</v>
      </c>
      <c r="G308" s="248" t="s">
        <v>248</v>
      </c>
      <c r="H308" s="248" t="s">
        <v>239</v>
      </c>
    </row>
    <row r="309" spans="1:8" x14ac:dyDescent="0.35">
      <c r="A309" s="248" t="s">
        <v>67</v>
      </c>
      <c r="B309" s="248" t="s">
        <v>234</v>
      </c>
      <c r="C309" s="248" t="s">
        <v>681</v>
      </c>
      <c r="D309" s="248" t="s">
        <v>682</v>
      </c>
      <c r="E309" s="248" t="s">
        <v>2262</v>
      </c>
      <c r="F309" s="248" t="s">
        <v>2262</v>
      </c>
      <c r="G309" s="248" t="s">
        <v>248</v>
      </c>
      <c r="H309" s="248" t="s">
        <v>239</v>
      </c>
    </row>
    <row r="310" spans="1:8" x14ac:dyDescent="0.35">
      <c r="A310" s="248" t="s">
        <v>67</v>
      </c>
      <c r="B310" s="248" t="s">
        <v>234</v>
      </c>
      <c r="C310" s="248" t="s">
        <v>681</v>
      </c>
      <c r="D310" s="248" t="s">
        <v>682</v>
      </c>
      <c r="E310" s="248" t="s">
        <v>2263</v>
      </c>
      <c r="F310" s="248" t="s">
        <v>2263</v>
      </c>
      <c r="G310" s="248" t="s">
        <v>248</v>
      </c>
      <c r="H310" s="248" t="s">
        <v>239</v>
      </c>
    </row>
    <row r="311" spans="1:8" x14ac:dyDescent="0.35">
      <c r="A311" s="248" t="s">
        <v>67</v>
      </c>
      <c r="B311" s="248" t="s">
        <v>234</v>
      </c>
      <c r="C311" s="248" t="s">
        <v>681</v>
      </c>
      <c r="D311" s="248" t="s">
        <v>682</v>
      </c>
      <c r="E311" s="248" t="s">
        <v>2264</v>
      </c>
      <c r="F311" s="248" t="s">
        <v>2264</v>
      </c>
      <c r="G311" s="248" t="s">
        <v>248</v>
      </c>
      <c r="H311" s="248" t="s">
        <v>239</v>
      </c>
    </row>
    <row r="312" spans="1:8" x14ac:dyDescent="0.35">
      <c r="A312" s="248" t="s">
        <v>67</v>
      </c>
      <c r="B312" s="248" t="s">
        <v>234</v>
      </c>
      <c r="C312" s="248" t="s">
        <v>681</v>
      </c>
      <c r="D312" s="248" t="s">
        <v>682</v>
      </c>
      <c r="E312" s="248" t="s">
        <v>2265</v>
      </c>
      <c r="F312" s="248" t="s">
        <v>2265</v>
      </c>
      <c r="G312" s="248" t="s">
        <v>248</v>
      </c>
      <c r="H312" s="248" t="s">
        <v>239</v>
      </c>
    </row>
    <row r="313" spans="1:8" x14ac:dyDescent="0.35">
      <c r="A313" s="248" t="s">
        <v>67</v>
      </c>
      <c r="B313" s="248" t="s">
        <v>234</v>
      </c>
      <c r="C313" s="248" t="s">
        <v>681</v>
      </c>
      <c r="D313" s="248" t="s">
        <v>682</v>
      </c>
      <c r="E313" s="248" t="s">
        <v>2266</v>
      </c>
      <c r="F313" s="248" t="s">
        <v>2266</v>
      </c>
      <c r="G313" s="248" t="s">
        <v>248</v>
      </c>
      <c r="H313" s="248" t="s">
        <v>239</v>
      </c>
    </row>
    <row r="314" spans="1:8" x14ac:dyDescent="0.35">
      <c r="A314" s="248" t="s">
        <v>67</v>
      </c>
      <c r="B314" s="248" t="s">
        <v>234</v>
      </c>
      <c r="C314" s="248" t="s">
        <v>681</v>
      </c>
      <c r="D314" s="248" t="s">
        <v>682</v>
      </c>
      <c r="E314" s="248" t="s">
        <v>2267</v>
      </c>
      <c r="F314" s="248" t="s">
        <v>2267</v>
      </c>
      <c r="G314" s="248" t="s">
        <v>248</v>
      </c>
      <c r="H314" s="248" t="s">
        <v>239</v>
      </c>
    </row>
    <row r="315" spans="1:8" x14ac:dyDescent="0.35">
      <c r="A315" s="248" t="s">
        <v>67</v>
      </c>
      <c r="B315" s="248" t="s">
        <v>234</v>
      </c>
      <c r="C315" s="248" t="s">
        <v>681</v>
      </c>
      <c r="D315" s="248" t="s">
        <v>682</v>
      </c>
      <c r="E315" s="248" t="s">
        <v>2268</v>
      </c>
      <c r="F315" s="248" t="s">
        <v>2268</v>
      </c>
      <c r="G315" s="248" t="s">
        <v>248</v>
      </c>
      <c r="H315" s="248" t="s">
        <v>239</v>
      </c>
    </row>
    <row r="316" spans="1:8" x14ac:dyDescent="0.35">
      <c r="A316" s="248" t="s">
        <v>67</v>
      </c>
      <c r="B316" s="248" t="s">
        <v>234</v>
      </c>
      <c r="C316" s="248" t="s">
        <v>681</v>
      </c>
      <c r="D316" s="248" t="s">
        <v>682</v>
      </c>
      <c r="E316" s="248" t="s">
        <v>2269</v>
      </c>
      <c r="F316" s="248" t="s">
        <v>2269</v>
      </c>
      <c r="G316" s="248" t="s">
        <v>248</v>
      </c>
      <c r="H316" s="248" t="s">
        <v>239</v>
      </c>
    </row>
    <row r="317" spans="1:8" x14ac:dyDescent="0.35">
      <c r="A317" s="248" t="s">
        <v>67</v>
      </c>
      <c r="B317" s="248" t="s">
        <v>234</v>
      </c>
      <c r="C317" s="248" t="s">
        <v>681</v>
      </c>
      <c r="D317" s="248" t="s">
        <v>682</v>
      </c>
      <c r="E317" s="248" t="s">
        <v>2270</v>
      </c>
      <c r="F317" s="248" t="s">
        <v>2270</v>
      </c>
      <c r="G317" s="248" t="s">
        <v>248</v>
      </c>
      <c r="H317" s="248" t="s">
        <v>239</v>
      </c>
    </row>
    <row r="318" spans="1:8" x14ac:dyDescent="0.35">
      <c r="A318" s="248" t="s">
        <v>67</v>
      </c>
      <c r="B318" s="248" t="s">
        <v>234</v>
      </c>
      <c r="C318" s="248" t="s">
        <v>681</v>
      </c>
      <c r="D318" s="248" t="s">
        <v>682</v>
      </c>
      <c r="E318" s="248" t="s">
        <v>2271</v>
      </c>
      <c r="F318" s="248" t="s">
        <v>2271</v>
      </c>
      <c r="G318" s="248" t="s">
        <v>248</v>
      </c>
      <c r="H318" s="248" t="s">
        <v>239</v>
      </c>
    </row>
    <row r="319" spans="1:8" x14ac:dyDescent="0.35">
      <c r="A319" s="248" t="s">
        <v>67</v>
      </c>
      <c r="B319" s="248" t="s">
        <v>234</v>
      </c>
      <c r="C319" s="248" t="s">
        <v>681</v>
      </c>
      <c r="D319" s="248" t="s">
        <v>682</v>
      </c>
      <c r="E319" s="248" t="s">
        <v>2272</v>
      </c>
      <c r="F319" s="248" t="s">
        <v>2272</v>
      </c>
      <c r="G319" s="248" t="s">
        <v>248</v>
      </c>
      <c r="H319" s="248" t="s">
        <v>239</v>
      </c>
    </row>
    <row r="320" spans="1:8" x14ac:dyDescent="0.35">
      <c r="A320" s="248" t="s">
        <v>67</v>
      </c>
      <c r="B320" s="248" t="s">
        <v>234</v>
      </c>
      <c r="C320" s="248" t="s">
        <v>681</v>
      </c>
      <c r="D320" s="248" t="s">
        <v>682</v>
      </c>
      <c r="E320" s="248" t="s">
        <v>2273</v>
      </c>
      <c r="F320" s="248" t="s">
        <v>2273</v>
      </c>
      <c r="G320" s="248" t="s">
        <v>248</v>
      </c>
      <c r="H320" s="248" t="s">
        <v>239</v>
      </c>
    </row>
    <row r="321" spans="1:8" x14ac:dyDescent="0.35">
      <c r="A321" s="248" t="s">
        <v>67</v>
      </c>
      <c r="B321" s="248" t="s">
        <v>234</v>
      </c>
      <c r="C321" s="248" t="s">
        <v>681</v>
      </c>
      <c r="D321" s="248" t="s">
        <v>682</v>
      </c>
      <c r="E321" s="248" t="s">
        <v>2274</v>
      </c>
      <c r="F321" s="248" t="s">
        <v>2274</v>
      </c>
      <c r="G321" s="248" t="s">
        <v>248</v>
      </c>
      <c r="H321" s="248" t="s">
        <v>239</v>
      </c>
    </row>
    <row r="322" spans="1:8" x14ac:dyDescent="0.35">
      <c r="A322" s="248" t="s">
        <v>67</v>
      </c>
      <c r="B322" s="248" t="s">
        <v>234</v>
      </c>
      <c r="C322" s="248" t="s">
        <v>681</v>
      </c>
      <c r="D322" s="248" t="s">
        <v>682</v>
      </c>
      <c r="E322" s="248" t="s">
        <v>2275</v>
      </c>
      <c r="F322" s="248" t="s">
        <v>2275</v>
      </c>
      <c r="G322" s="248" t="s">
        <v>248</v>
      </c>
      <c r="H322" s="248" t="s">
        <v>239</v>
      </c>
    </row>
    <row r="323" spans="1:8" x14ac:dyDescent="0.35">
      <c r="A323" s="248" t="s">
        <v>67</v>
      </c>
      <c r="B323" s="248" t="s">
        <v>234</v>
      </c>
      <c r="C323" s="248" t="s">
        <v>681</v>
      </c>
      <c r="D323" s="248" t="s">
        <v>682</v>
      </c>
      <c r="E323" s="248" t="s">
        <v>2276</v>
      </c>
      <c r="F323" s="248" t="s">
        <v>2276</v>
      </c>
      <c r="G323" s="248" t="s">
        <v>248</v>
      </c>
      <c r="H323" s="248" t="s">
        <v>239</v>
      </c>
    </row>
    <row r="324" spans="1:8" x14ac:dyDescent="0.35">
      <c r="A324" s="248" t="s">
        <v>67</v>
      </c>
      <c r="B324" s="248" t="s">
        <v>234</v>
      </c>
      <c r="C324" s="248" t="s">
        <v>681</v>
      </c>
      <c r="D324" s="248" t="s">
        <v>682</v>
      </c>
      <c r="E324" s="248" t="s">
        <v>2277</v>
      </c>
      <c r="F324" s="248" t="s">
        <v>2277</v>
      </c>
      <c r="G324" s="248" t="s">
        <v>248</v>
      </c>
      <c r="H324" s="248" t="s">
        <v>239</v>
      </c>
    </row>
    <row r="325" spans="1:8" x14ac:dyDescent="0.35">
      <c r="A325" s="248" t="s">
        <v>67</v>
      </c>
      <c r="B325" s="248" t="s">
        <v>234</v>
      </c>
      <c r="C325" s="248" t="s">
        <v>681</v>
      </c>
      <c r="D325" s="248" t="s">
        <v>682</v>
      </c>
      <c r="E325" s="248" t="s">
        <v>2278</v>
      </c>
      <c r="F325" s="248" t="s">
        <v>2278</v>
      </c>
      <c r="G325" s="248" t="s">
        <v>248</v>
      </c>
      <c r="H325" s="248" t="s">
        <v>239</v>
      </c>
    </row>
    <row r="326" spans="1:8" x14ac:dyDescent="0.35">
      <c r="A326" s="248" t="s">
        <v>67</v>
      </c>
      <c r="B326" s="248" t="s">
        <v>234</v>
      </c>
      <c r="C326" s="248" t="s">
        <v>681</v>
      </c>
      <c r="D326" s="248" t="s">
        <v>682</v>
      </c>
      <c r="E326" s="248" t="s">
        <v>2279</v>
      </c>
      <c r="F326" s="248" t="s">
        <v>2279</v>
      </c>
      <c r="G326" s="248" t="s">
        <v>248</v>
      </c>
      <c r="H326" s="248" t="s">
        <v>239</v>
      </c>
    </row>
    <row r="327" spans="1:8" x14ac:dyDescent="0.35">
      <c r="A327" s="248" t="s">
        <v>67</v>
      </c>
      <c r="B327" s="248" t="s">
        <v>234</v>
      </c>
      <c r="C327" s="248" t="s">
        <v>681</v>
      </c>
      <c r="D327" s="248" t="s">
        <v>682</v>
      </c>
      <c r="E327" s="248" t="s">
        <v>2280</v>
      </c>
      <c r="F327" s="248" t="s">
        <v>2280</v>
      </c>
      <c r="G327" s="248" t="s">
        <v>248</v>
      </c>
      <c r="H327" s="248" t="s">
        <v>239</v>
      </c>
    </row>
    <row r="328" spans="1:8" x14ac:dyDescent="0.35">
      <c r="A328" s="248" t="s">
        <v>67</v>
      </c>
      <c r="B328" s="248" t="s">
        <v>234</v>
      </c>
      <c r="C328" s="248" t="s">
        <v>681</v>
      </c>
      <c r="D328" s="248" t="s">
        <v>682</v>
      </c>
      <c r="E328" s="248" t="s">
        <v>2281</v>
      </c>
      <c r="F328" s="248" t="s">
        <v>2281</v>
      </c>
      <c r="G328" s="248" t="s">
        <v>248</v>
      </c>
      <c r="H328" s="248" t="s">
        <v>239</v>
      </c>
    </row>
    <row r="329" spans="1:8" x14ac:dyDescent="0.35">
      <c r="A329" s="248" t="s">
        <v>67</v>
      </c>
      <c r="B329" s="248" t="s">
        <v>234</v>
      </c>
      <c r="C329" s="248" t="s">
        <v>681</v>
      </c>
      <c r="D329" s="248" t="s">
        <v>682</v>
      </c>
      <c r="E329" s="248" t="s">
        <v>2282</v>
      </c>
      <c r="F329" s="248" t="s">
        <v>2282</v>
      </c>
      <c r="G329" s="248" t="s">
        <v>248</v>
      </c>
      <c r="H329" s="248" t="s">
        <v>239</v>
      </c>
    </row>
    <row r="330" spans="1:8" x14ac:dyDescent="0.35">
      <c r="A330" s="248" t="s">
        <v>67</v>
      </c>
      <c r="B330" s="248" t="s">
        <v>234</v>
      </c>
      <c r="C330" s="248" t="s">
        <v>681</v>
      </c>
      <c r="D330" s="248" t="s">
        <v>682</v>
      </c>
      <c r="E330" s="248" t="s">
        <v>2283</v>
      </c>
      <c r="F330" s="248" t="s">
        <v>2283</v>
      </c>
      <c r="G330" s="248" t="s">
        <v>248</v>
      </c>
      <c r="H330" s="248" t="s">
        <v>239</v>
      </c>
    </row>
    <row r="331" spans="1:8" x14ac:dyDescent="0.35">
      <c r="A331" s="248" t="s">
        <v>67</v>
      </c>
      <c r="B331" s="248" t="s">
        <v>234</v>
      </c>
      <c r="C331" s="248" t="s">
        <v>681</v>
      </c>
      <c r="D331" s="248" t="s">
        <v>682</v>
      </c>
      <c r="E331" s="248" t="s">
        <v>2284</v>
      </c>
      <c r="F331" s="248" t="s">
        <v>2284</v>
      </c>
      <c r="G331" s="248" t="s">
        <v>248</v>
      </c>
      <c r="H331" s="248" t="s">
        <v>239</v>
      </c>
    </row>
    <row r="332" spans="1:8" x14ac:dyDescent="0.35">
      <c r="A332" s="248" t="s">
        <v>67</v>
      </c>
      <c r="B332" s="248" t="s">
        <v>234</v>
      </c>
      <c r="C332" s="248" t="s">
        <v>681</v>
      </c>
      <c r="D332" s="248" t="s">
        <v>682</v>
      </c>
      <c r="E332" s="248" t="s">
        <v>2285</v>
      </c>
      <c r="F332" s="248" t="s">
        <v>2285</v>
      </c>
      <c r="G332" s="248" t="s">
        <v>248</v>
      </c>
      <c r="H332" s="248" t="s">
        <v>239</v>
      </c>
    </row>
    <row r="333" spans="1:8" x14ac:dyDescent="0.35">
      <c r="A333" s="248" t="s">
        <v>67</v>
      </c>
      <c r="B333" s="248" t="s">
        <v>234</v>
      </c>
      <c r="C333" s="248" t="s">
        <v>681</v>
      </c>
      <c r="D333" s="248" t="s">
        <v>682</v>
      </c>
      <c r="E333" s="248" t="s">
        <v>2286</v>
      </c>
      <c r="F333" s="248" t="s">
        <v>2286</v>
      </c>
      <c r="G333" s="248" t="s">
        <v>248</v>
      </c>
      <c r="H333" s="248" t="s">
        <v>239</v>
      </c>
    </row>
    <row r="334" spans="1:8" x14ac:dyDescent="0.35">
      <c r="A334" s="248" t="s">
        <v>67</v>
      </c>
      <c r="B334" s="248" t="s">
        <v>234</v>
      </c>
      <c r="C334" s="248" t="s">
        <v>681</v>
      </c>
      <c r="D334" s="248" t="s">
        <v>682</v>
      </c>
      <c r="E334" s="248" t="s">
        <v>2287</v>
      </c>
      <c r="F334" s="248" t="s">
        <v>2287</v>
      </c>
      <c r="G334" s="248" t="s">
        <v>248</v>
      </c>
      <c r="H334" s="248" t="s">
        <v>239</v>
      </c>
    </row>
    <row r="335" spans="1:8" x14ac:dyDescent="0.35">
      <c r="A335" s="248" t="s">
        <v>67</v>
      </c>
      <c r="B335" s="248" t="s">
        <v>234</v>
      </c>
      <c r="C335" s="248" t="s">
        <v>681</v>
      </c>
      <c r="D335" s="248" t="s">
        <v>682</v>
      </c>
      <c r="E335" s="248" t="s">
        <v>2288</v>
      </c>
      <c r="F335" s="248" t="s">
        <v>2288</v>
      </c>
      <c r="G335" s="248" t="s">
        <v>248</v>
      </c>
      <c r="H335" s="248" t="s">
        <v>239</v>
      </c>
    </row>
    <row r="336" spans="1:8" x14ac:dyDescent="0.35">
      <c r="A336" s="248" t="s">
        <v>67</v>
      </c>
      <c r="B336" s="248" t="s">
        <v>234</v>
      </c>
      <c r="C336" s="248" t="s">
        <v>681</v>
      </c>
      <c r="D336" s="248" t="s">
        <v>682</v>
      </c>
      <c r="E336" s="248" t="s">
        <v>2289</v>
      </c>
      <c r="F336" s="248" t="s">
        <v>2289</v>
      </c>
      <c r="G336" s="248" t="s">
        <v>248</v>
      </c>
      <c r="H336" s="248" t="s">
        <v>239</v>
      </c>
    </row>
    <row r="337" spans="1:8" x14ac:dyDescent="0.35">
      <c r="A337" s="248" t="s">
        <v>67</v>
      </c>
      <c r="B337" s="248" t="s">
        <v>234</v>
      </c>
      <c r="C337" s="248" t="s">
        <v>681</v>
      </c>
      <c r="D337" s="248" t="s">
        <v>682</v>
      </c>
      <c r="E337" s="248" t="s">
        <v>2290</v>
      </c>
      <c r="F337" s="248" t="s">
        <v>2290</v>
      </c>
      <c r="G337" s="248" t="s">
        <v>248</v>
      </c>
      <c r="H337" s="248" t="s">
        <v>239</v>
      </c>
    </row>
    <row r="338" spans="1:8" x14ac:dyDescent="0.35">
      <c r="A338" s="248" t="s">
        <v>67</v>
      </c>
      <c r="B338" s="248" t="s">
        <v>234</v>
      </c>
      <c r="C338" s="248" t="s">
        <v>681</v>
      </c>
      <c r="D338" s="248" t="s">
        <v>682</v>
      </c>
      <c r="E338" s="248" t="s">
        <v>2291</v>
      </c>
      <c r="F338" s="248" t="s">
        <v>2291</v>
      </c>
      <c r="G338" s="248" t="s">
        <v>248</v>
      </c>
      <c r="H338" s="248" t="s">
        <v>239</v>
      </c>
    </row>
    <row r="339" spans="1:8" x14ac:dyDescent="0.35">
      <c r="A339" s="248" t="s">
        <v>67</v>
      </c>
      <c r="B339" s="248" t="s">
        <v>234</v>
      </c>
      <c r="C339" s="248" t="s">
        <v>681</v>
      </c>
      <c r="D339" s="248" t="s">
        <v>682</v>
      </c>
      <c r="E339" s="248" t="s">
        <v>2292</v>
      </c>
      <c r="F339" s="248" t="s">
        <v>2292</v>
      </c>
      <c r="G339" s="248" t="s">
        <v>248</v>
      </c>
      <c r="H339" s="248" t="s">
        <v>239</v>
      </c>
    </row>
    <row r="340" spans="1:8" x14ac:dyDescent="0.35">
      <c r="A340" s="248" t="s">
        <v>67</v>
      </c>
      <c r="B340" s="248" t="s">
        <v>234</v>
      </c>
      <c r="C340" s="248" t="s">
        <v>681</v>
      </c>
      <c r="D340" s="248" t="s">
        <v>682</v>
      </c>
      <c r="E340" s="248" t="s">
        <v>2293</v>
      </c>
      <c r="F340" s="248" t="s">
        <v>2293</v>
      </c>
      <c r="G340" s="248" t="s">
        <v>248</v>
      </c>
      <c r="H340" s="248" t="s">
        <v>239</v>
      </c>
    </row>
    <row r="341" spans="1:8" x14ac:dyDescent="0.35">
      <c r="A341" s="248" t="s">
        <v>67</v>
      </c>
      <c r="B341" s="248" t="s">
        <v>234</v>
      </c>
      <c r="C341" s="248" t="s">
        <v>681</v>
      </c>
      <c r="D341" s="248" t="s">
        <v>682</v>
      </c>
      <c r="E341" s="248" t="s">
        <v>2294</v>
      </c>
      <c r="F341" s="248" t="s">
        <v>2294</v>
      </c>
      <c r="G341" s="248" t="s">
        <v>248</v>
      </c>
      <c r="H341" s="248" t="s">
        <v>239</v>
      </c>
    </row>
    <row r="342" spans="1:8" x14ac:dyDescent="0.35">
      <c r="A342" s="248" t="s">
        <v>67</v>
      </c>
      <c r="B342" s="248" t="s">
        <v>234</v>
      </c>
      <c r="C342" s="248" t="s">
        <v>681</v>
      </c>
      <c r="D342" s="248" t="s">
        <v>682</v>
      </c>
      <c r="E342" s="248" t="s">
        <v>2295</v>
      </c>
      <c r="F342" s="248" t="s">
        <v>2295</v>
      </c>
      <c r="G342" s="248" t="s">
        <v>248</v>
      </c>
      <c r="H342" s="248" t="s">
        <v>239</v>
      </c>
    </row>
    <row r="343" spans="1:8" x14ac:dyDescent="0.35">
      <c r="A343" s="248" t="s">
        <v>67</v>
      </c>
      <c r="B343" s="248" t="s">
        <v>234</v>
      </c>
      <c r="C343" s="248" t="s">
        <v>681</v>
      </c>
      <c r="D343" s="248" t="s">
        <v>682</v>
      </c>
      <c r="E343" s="248" t="s">
        <v>2296</v>
      </c>
      <c r="F343" s="248" t="s">
        <v>2296</v>
      </c>
      <c r="G343" s="248" t="s">
        <v>248</v>
      </c>
      <c r="H343" s="248" t="s">
        <v>239</v>
      </c>
    </row>
    <row r="344" spans="1:8" x14ac:dyDescent="0.35">
      <c r="A344" s="248" t="s">
        <v>67</v>
      </c>
      <c r="B344" s="248" t="s">
        <v>234</v>
      </c>
      <c r="C344" s="248" t="s">
        <v>681</v>
      </c>
      <c r="D344" s="248" t="s">
        <v>682</v>
      </c>
      <c r="E344" s="248" t="s">
        <v>2297</v>
      </c>
      <c r="F344" s="248" t="s">
        <v>2297</v>
      </c>
      <c r="G344" s="248" t="s">
        <v>248</v>
      </c>
      <c r="H344" s="248" t="s">
        <v>239</v>
      </c>
    </row>
    <row r="345" spans="1:8" x14ac:dyDescent="0.35">
      <c r="A345" s="248" t="s">
        <v>67</v>
      </c>
      <c r="B345" s="248" t="s">
        <v>234</v>
      </c>
      <c r="C345" s="248" t="s">
        <v>681</v>
      </c>
      <c r="D345" s="248" t="s">
        <v>682</v>
      </c>
      <c r="E345" s="248" t="s">
        <v>2298</v>
      </c>
      <c r="F345" s="248" t="s">
        <v>2298</v>
      </c>
      <c r="G345" s="248" t="s">
        <v>248</v>
      </c>
      <c r="H345" s="248" t="s">
        <v>239</v>
      </c>
    </row>
    <row r="346" spans="1:8" x14ac:dyDescent="0.35">
      <c r="A346" s="248" t="s">
        <v>67</v>
      </c>
      <c r="B346" s="248" t="s">
        <v>234</v>
      </c>
      <c r="C346" s="248" t="s">
        <v>681</v>
      </c>
      <c r="D346" s="248" t="s">
        <v>682</v>
      </c>
      <c r="E346" s="248" t="s">
        <v>2299</v>
      </c>
      <c r="F346" s="248" t="s">
        <v>2299</v>
      </c>
      <c r="G346" s="248" t="s">
        <v>248</v>
      </c>
      <c r="H346" s="248" t="s">
        <v>239</v>
      </c>
    </row>
    <row r="347" spans="1:8" x14ac:dyDescent="0.35">
      <c r="A347" s="248" t="s">
        <v>67</v>
      </c>
      <c r="B347" s="248" t="s">
        <v>234</v>
      </c>
      <c r="C347" s="248" t="s">
        <v>681</v>
      </c>
      <c r="D347" s="248" t="s">
        <v>682</v>
      </c>
      <c r="E347" s="248" t="s">
        <v>2300</v>
      </c>
      <c r="F347" s="248" t="s">
        <v>2300</v>
      </c>
      <c r="G347" s="248" t="s">
        <v>248</v>
      </c>
      <c r="H347" s="248" t="s">
        <v>239</v>
      </c>
    </row>
    <row r="348" spans="1:8" x14ac:dyDescent="0.35">
      <c r="A348" s="248" t="s">
        <v>67</v>
      </c>
      <c r="B348" s="248" t="s">
        <v>234</v>
      </c>
      <c r="C348" s="248" t="s">
        <v>681</v>
      </c>
      <c r="D348" s="248" t="s">
        <v>682</v>
      </c>
      <c r="E348" s="248" t="s">
        <v>2301</v>
      </c>
      <c r="F348" s="248" t="s">
        <v>2301</v>
      </c>
      <c r="G348" s="248" t="s">
        <v>248</v>
      </c>
      <c r="H348" s="248" t="s">
        <v>239</v>
      </c>
    </row>
    <row r="349" spans="1:8" x14ac:dyDescent="0.35">
      <c r="A349" s="248" t="s">
        <v>67</v>
      </c>
      <c r="B349" s="248" t="s">
        <v>234</v>
      </c>
      <c r="C349" s="248" t="s">
        <v>681</v>
      </c>
      <c r="D349" s="248" t="s">
        <v>682</v>
      </c>
      <c r="E349" s="248" t="s">
        <v>2302</v>
      </c>
      <c r="F349" s="248" t="s">
        <v>2302</v>
      </c>
      <c r="G349" s="248" t="s">
        <v>248</v>
      </c>
      <c r="H349" s="248" t="s">
        <v>239</v>
      </c>
    </row>
    <row r="350" spans="1:8" x14ac:dyDescent="0.35">
      <c r="A350" s="248" t="s">
        <v>67</v>
      </c>
      <c r="B350" s="248" t="s">
        <v>234</v>
      </c>
      <c r="C350" s="248" t="s">
        <v>681</v>
      </c>
      <c r="D350" s="248" t="s">
        <v>682</v>
      </c>
      <c r="E350" s="248" t="s">
        <v>2303</v>
      </c>
      <c r="F350" s="248" t="s">
        <v>2303</v>
      </c>
      <c r="G350" s="248" t="s">
        <v>248</v>
      </c>
      <c r="H350" s="248" t="s">
        <v>239</v>
      </c>
    </row>
    <row r="351" spans="1:8" x14ac:dyDescent="0.35">
      <c r="A351" s="248" t="s">
        <v>67</v>
      </c>
      <c r="B351" s="248" t="s">
        <v>234</v>
      </c>
      <c r="C351" s="248" t="s">
        <v>681</v>
      </c>
      <c r="D351" s="248" t="s">
        <v>682</v>
      </c>
      <c r="E351" s="248" t="s">
        <v>2304</v>
      </c>
      <c r="F351" s="248" t="s">
        <v>2304</v>
      </c>
      <c r="G351" s="248" t="s">
        <v>248</v>
      </c>
      <c r="H351" s="248" t="s">
        <v>239</v>
      </c>
    </row>
    <row r="352" spans="1:8" x14ac:dyDescent="0.35">
      <c r="A352" s="248" t="s">
        <v>67</v>
      </c>
      <c r="B352" s="248" t="s">
        <v>234</v>
      </c>
      <c r="C352" s="248" t="s">
        <v>681</v>
      </c>
      <c r="D352" s="248" t="s">
        <v>682</v>
      </c>
      <c r="E352" s="248" t="s">
        <v>2305</v>
      </c>
      <c r="F352" s="248" t="s">
        <v>2305</v>
      </c>
      <c r="G352" s="248" t="s">
        <v>248</v>
      </c>
      <c r="H352" s="248" t="s">
        <v>239</v>
      </c>
    </row>
    <row r="353" spans="1:8" x14ac:dyDescent="0.35">
      <c r="A353" s="248" t="s">
        <v>67</v>
      </c>
      <c r="B353" s="248" t="s">
        <v>234</v>
      </c>
      <c r="C353" s="248" t="s">
        <v>681</v>
      </c>
      <c r="D353" s="248" t="s">
        <v>682</v>
      </c>
      <c r="E353" s="248" t="s">
        <v>2306</v>
      </c>
      <c r="F353" s="248" t="s">
        <v>2306</v>
      </c>
      <c r="G353" s="248" t="s">
        <v>248</v>
      </c>
      <c r="H353" s="248" t="s">
        <v>239</v>
      </c>
    </row>
    <row r="354" spans="1:8" x14ac:dyDescent="0.35">
      <c r="A354" s="248" t="s">
        <v>67</v>
      </c>
      <c r="B354" s="248" t="s">
        <v>234</v>
      </c>
      <c r="C354" s="248" t="s">
        <v>681</v>
      </c>
      <c r="D354" s="248" t="s">
        <v>682</v>
      </c>
      <c r="E354" s="248" t="s">
        <v>2307</v>
      </c>
      <c r="F354" s="248" t="s">
        <v>2307</v>
      </c>
      <c r="G354" s="248" t="s">
        <v>248</v>
      </c>
      <c r="H354" s="248" t="s">
        <v>239</v>
      </c>
    </row>
    <row r="355" spans="1:8" x14ac:dyDescent="0.35">
      <c r="A355" s="248" t="s">
        <v>67</v>
      </c>
      <c r="B355" s="248" t="s">
        <v>234</v>
      </c>
      <c r="C355" s="248" t="s">
        <v>681</v>
      </c>
      <c r="D355" s="248" t="s">
        <v>682</v>
      </c>
      <c r="E355" s="248" t="s">
        <v>2308</v>
      </c>
      <c r="F355" s="248" t="s">
        <v>2308</v>
      </c>
      <c r="G355" s="248" t="s">
        <v>248</v>
      </c>
      <c r="H355" s="248" t="s">
        <v>239</v>
      </c>
    </row>
    <row r="356" spans="1:8" x14ac:dyDescent="0.35">
      <c r="A356" s="248" t="s">
        <v>67</v>
      </c>
      <c r="B356" s="248" t="s">
        <v>234</v>
      </c>
      <c r="C356" s="248" t="s">
        <v>681</v>
      </c>
      <c r="D356" s="248" t="s">
        <v>682</v>
      </c>
      <c r="E356" s="248" t="s">
        <v>2309</v>
      </c>
      <c r="F356" s="248" t="s">
        <v>2309</v>
      </c>
      <c r="G356" s="248" t="s">
        <v>248</v>
      </c>
      <c r="H356" s="248" t="s">
        <v>239</v>
      </c>
    </row>
    <row r="357" spans="1:8" x14ac:dyDescent="0.35">
      <c r="A357" s="248" t="s">
        <v>67</v>
      </c>
      <c r="B357" s="248" t="s">
        <v>234</v>
      </c>
      <c r="C357" s="248" t="s">
        <v>681</v>
      </c>
      <c r="D357" s="248" t="s">
        <v>682</v>
      </c>
      <c r="E357" s="248" t="s">
        <v>2310</v>
      </c>
      <c r="F357" s="248" t="s">
        <v>2310</v>
      </c>
      <c r="G357" s="248" t="s">
        <v>248</v>
      </c>
      <c r="H357" s="248" t="s">
        <v>239</v>
      </c>
    </row>
    <row r="358" spans="1:8" x14ac:dyDescent="0.35">
      <c r="A358" s="248" t="s">
        <v>67</v>
      </c>
      <c r="B358" s="248" t="s">
        <v>234</v>
      </c>
      <c r="C358" s="248" t="s">
        <v>681</v>
      </c>
      <c r="D358" s="248" t="s">
        <v>682</v>
      </c>
      <c r="E358" s="248" t="s">
        <v>2311</v>
      </c>
      <c r="F358" s="248" t="s">
        <v>2311</v>
      </c>
      <c r="G358" s="248" t="s">
        <v>248</v>
      </c>
      <c r="H358" s="248" t="s">
        <v>239</v>
      </c>
    </row>
    <row r="359" spans="1:8" x14ac:dyDescent="0.35">
      <c r="A359" s="248" t="s">
        <v>67</v>
      </c>
      <c r="B359" s="248" t="s">
        <v>234</v>
      </c>
      <c r="C359" s="248" t="s">
        <v>681</v>
      </c>
      <c r="D359" s="248" t="s">
        <v>682</v>
      </c>
      <c r="E359" s="248" t="s">
        <v>2312</v>
      </c>
      <c r="F359" s="248" t="s">
        <v>2312</v>
      </c>
      <c r="G359" s="248" t="s">
        <v>248</v>
      </c>
      <c r="H359" s="248" t="s">
        <v>239</v>
      </c>
    </row>
    <row r="360" spans="1:8" x14ac:dyDescent="0.35">
      <c r="A360" s="248" t="s">
        <v>67</v>
      </c>
      <c r="B360" s="248" t="s">
        <v>234</v>
      </c>
      <c r="C360" s="248" t="s">
        <v>681</v>
      </c>
      <c r="D360" s="248" t="s">
        <v>682</v>
      </c>
      <c r="E360" s="248" t="s">
        <v>2313</v>
      </c>
      <c r="F360" s="248" t="s">
        <v>2313</v>
      </c>
      <c r="G360" s="248" t="s">
        <v>248</v>
      </c>
      <c r="H360" s="248" t="s">
        <v>239</v>
      </c>
    </row>
    <row r="361" spans="1:8" x14ac:dyDescent="0.35">
      <c r="A361" s="248" t="s">
        <v>67</v>
      </c>
      <c r="B361" s="248" t="s">
        <v>234</v>
      </c>
      <c r="C361" s="248" t="s">
        <v>681</v>
      </c>
      <c r="D361" s="248" t="s">
        <v>682</v>
      </c>
      <c r="E361" s="248" t="s">
        <v>2314</v>
      </c>
      <c r="F361" s="248" t="s">
        <v>2314</v>
      </c>
      <c r="G361" s="248" t="s">
        <v>248</v>
      </c>
      <c r="H361" s="248" t="s">
        <v>239</v>
      </c>
    </row>
    <row r="362" spans="1:8" x14ac:dyDescent="0.35">
      <c r="A362" s="248" t="s">
        <v>67</v>
      </c>
      <c r="B362" s="248" t="s">
        <v>234</v>
      </c>
      <c r="C362" s="248" t="s">
        <v>681</v>
      </c>
      <c r="D362" s="248" t="s">
        <v>682</v>
      </c>
      <c r="E362" s="248" t="s">
        <v>2315</v>
      </c>
      <c r="F362" s="248" t="s">
        <v>2315</v>
      </c>
      <c r="G362" s="248" t="s">
        <v>248</v>
      </c>
      <c r="H362" s="248" t="s">
        <v>239</v>
      </c>
    </row>
    <row r="363" spans="1:8" x14ac:dyDescent="0.35">
      <c r="A363" s="248" t="s">
        <v>67</v>
      </c>
      <c r="B363" s="248" t="s">
        <v>234</v>
      </c>
      <c r="C363" s="248" t="s">
        <v>681</v>
      </c>
      <c r="D363" s="248" t="s">
        <v>682</v>
      </c>
      <c r="E363" s="248" t="s">
        <v>2316</v>
      </c>
      <c r="F363" s="248" t="s">
        <v>2316</v>
      </c>
      <c r="G363" s="248" t="s">
        <v>248</v>
      </c>
      <c r="H363" s="248" t="s">
        <v>239</v>
      </c>
    </row>
    <row r="364" spans="1:8" x14ac:dyDescent="0.35">
      <c r="A364" s="248" t="s">
        <v>67</v>
      </c>
      <c r="B364" s="248" t="s">
        <v>234</v>
      </c>
      <c r="C364" s="248" t="s">
        <v>681</v>
      </c>
      <c r="D364" s="248" t="s">
        <v>682</v>
      </c>
      <c r="E364" s="248" t="s">
        <v>2317</v>
      </c>
      <c r="F364" s="248" t="s">
        <v>2317</v>
      </c>
      <c r="G364" s="248" t="s">
        <v>248</v>
      </c>
      <c r="H364" s="248" t="s">
        <v>239</v>
      </c>
    </row>
    <row r="365" spans="1:8" x14ac:dyDescent="0.35">
      <c r="A365" s="248" t="s">
        <v>67</v>
      </c>
      <c r="B365" s="248" t="s">
        <v>234</v>
      </c>
      <c r="C365" s="248" t="s">
        <v>681</v>
      </c>
      <c r="D365" s="248" t="s">
        <v>682</v>
      </c>
      <c r="E365" s="248" t="s">
        <v>2318</v>
      </c>
      <c r="F365" s="248" t="s">
        <v>2318</v>
      </c>
      <c r="G365" s="248" t="s">
        <v>248</v>
      </c>
      <c r="H365" s="248" t="s">
        <v>239</v>
      </c>
    </row>
    <row r="366" spans="1:8" x14ac:dyDescent="0.35">
      <c r="A366" s="248" t="s">
        <v>67</v>
      </c>
      <c r="B366" s="248" t="s">
        <v>234</v>
      </c>
      <c r="C366" s="248" t="s">
        <v>681</v>
      </c>
      <c r="D366" s="248" t="s">
        <v>682</v>
      </c>
      <c r="E366" s="248" t="s">
        <v>2319</v>
      </c>
      <c r="F366" s="248" t="s">
        <v>2319</v>
      </c>
      <c r="G366" s="248" t="s">
        <v>248</v>
      </c>
      <c r="H366" s="248" t="s">
        <v>239</v>
      </c>
    </row>
    <row r="367" spans="1:8" x14ac:dyDescent="0.35">
      <c r="A367" s="248" t="s">
        <v>67</v>
      </c>
      <c r="B367" s="248" t="s">
        <v>234</v>
      </c>
      <c r="C367" s="248" t="s">
        <v>681</v>
      </c>
      <c r="D367" s="248" t="s">
        <v>682</v>
      </c>
      <c r="E367" s="248" t="s">
        <v>2320</v>
      </c>
      <c r="F367" s="248" t="s">
        <v>2320</v>
      </c>
      <c r="G367" s="248" t="s">
        <v>248</v>
      </c>
      <c r="H367" s="248" t="s">
        <v>239</v>
      </c>
    </row>
    <row r="368" spans="1:8" x14ac:dyDescent="0.35">
      <c r="A368" s="248" t="s">
        <v>67</v>
      </c>
      <c r="B368" s="248" t="s">
        <v>234</v>
      </c>
      <c r="C368" s="248" t="s">
        <v>681</v>
      </c>
      <c r="D368" s="248" t="s">
        <v>682</v>
      </c>
      <c r="E368" s="248" t="s">
        <v>2321</v>
      </c>
      <c r="F368" s="248" t="s">
        <v>2321</v>
      </c>
      <c r="G368" s="248" t="s">
        <v>248</v>
      </c>
      <c r="H368" s="248" t="s">
        <v>239</v>
      </c>
    </row>
    <row r="369" spans="1:8" x14ac:dyDescent="0.35">
      <c r="A369" s="248" t="s">
        <v>67</v>
      </c>
      <c r="B369" s="248" t="s">
        <v>234</v>
      </c>
      <c r="C369" s="248" t="s">
        <v>681</v>
      </c>
      <c r="D369" s="248" t="s">
        <v>682</v>
      </c>
      <c r="E369" s="248" t="s">
        <v>2322</v>
      </c>
      <c r="F369" s="248" t="s">
        <v>2322</v>
      </c>
      <c r="G369" s="248" t="s">
        <v>248</v>
      </c>
      <c r="H369" s="248" t="s">
        <v>239</v>
      </c>
    </row>
    <row r="370" spans="1:8" x14ac:dyDescent="0.35">
      <c r="A370" s="248" t="s">
        <v>67</v>
      </c>
      <c r="B370" s="248" t="s">
        <v>234</v>
      </c>
      <c r="C370" s="248" t="s">
        <v>681</v>
      </c>
      <c r="D370" s="248" t="s">
        <v>682</v>
      </c>
      <c r="E370" s="248" t="s">
        <v>2323</v>
      </c>
      <c r="F370" s="248" t="s">
        <v>2323</v>
      </c>
      <c r="G370" s="248" t="s">
        <v>248</v>
      </c>
      <c r="H370" s="248" t="s">
        <v>239</v>
      </c>
    </row>
    <row r="371" spans="1:8" x14ac:dyDescent="0.35">
      <c r="A371" s="248" t="s">
        <v>67</v>
      </c>
      <c r="B371" s="248" t="s">
        <v>234</v>
      </c>
      <c r="C371" s="248" t="s">
        <v>681</v>
      </c>
      <c r="D371" s="248" t="s">
        <v>682</v>
      </c>
      <c r="E371" s="248" t="s">
        <v>2324</v>
      </c>
      <c r="F371" s="248" t="s">
        <v>2324</v>
      </c>
      <c r="G371" s="248" t="s">
        <v>248</v>
      </c>
      <c r="H371" s="248" t="s">
        <v>239</v>
      </c>
    </row>
    <row r="372" spans="1:8" x14ac:dyDescent="0.35">
      <c r="A372" s="248" t="s">
        <v>67</v>
      </c>
      <c r="B372" s="248" t="s">
        <v>234</v>
      </c>
      <c r="C372" s="248" t="s">
        <v>681</v>
      </c>
      <c r="D372" s="248" t="s">
        <v>682</v>
      </c>
      <c r="E372" s="248" t="s">
        <v>2325</v>
      </c>
      <c r="F372" s="248" t="s">
        <v>2325</v>
      </c>
      <c r="G372" s="248" t="s">
        <v>248</v>
      </c>
      <c r="H372" s="248" t="s">
        <v>239</v>
      </c>
    </row>
    <row r="373" spans="1:8" x14ac:dyDescent="0.35">
      <c r="A373" s="248" t="s">
        <v>67</v>
      </c>
      <c r="B373" s="248" t="s">
        <v>234</v>
      </c>
      <c r="C373" s="248" t="s">
        <v>681</v>
      </c>
      <c r="D373" s="248" t="s">
        <v>682</v>
      </c>
      <c r="E373" s="248" t="s">
        <v>2326</v>
      </c>
      <c r="F373" s="248" t="s">
        <v>2326</v>
      </c>
      <c r="G373" s="248" t="s">
        <v>248</v>
      </c>
      <c r="H373" s="248" t="s">
        <v>239</v>
      </c>
    </row>
    <row r="374" spans="1:8" x14ac:dyDescent="0.35">
      <c r="A374" s="248" t="s">
        <v>67</v>
      </c>
      <c r="B374" s="248" t="s">
        <v>234</v>
      </c>
      <c r="C374" s="248" t="s">
        <v>681</v>
      </c>
      <c r="D374" s="248" t="s">
        <v>682</v>
      </c>
      <c r="E374" s="248" t="s">
        <v>2327</v>
      </c>
      <c r="F374" s="248" t="s">
        <v>2327</v>
      </c>
      <c r="G374" s="248" t="s">
        <v>248</v>
      </c>
      <c r="H374" s="248" t="s">
        <v>239</v>
      </c>
    </row>
    <row r="375" spans="1:8" x14ac:dyDescent="0.35">
      <c r="A375" s="248" t="s">
        <v>67</v>
      </c>
      <c r="B375" s="248" t="s">
        <v>234</v>
      </c>
      <c r="C375" s="248" t="s">
        <v>681</v>
      </c>
      <c r="D375" s="248" t="s">
        <v>682</v>
      </c>
      <c r="E375" s="248" t="s">
        <v>2328</v>
      </c>
      <c r="F375" s="248" t="s">
        <v>2328</v>
      </c>
      <c r="G375" s="248" t="s">
        <v>248</v>
      </c>
      <c r="H375" s="248" t="s">
        <v>239</v>
      </c>
    </row>
    <row r="376" spans="1:8" x14ac:dyDescent="0.35">
      <c r="A376" s="248" t="s">
        <v>67</v>
      </c>
      <c r="B376" s="248" t="s">
        <v>234</v>
      </c>
      <c r="C376" s="248" t="s">
        <v>681</v>
      </c>
      <c r="D376" s="248" t="s">
        <v>682</v>
      </c>
      <c r="E376" s="248" t="s">
        <v>2329</v>
      </c>
      <c r="F376" s="248" t="s">
        <v>2329</v>
      </c>
      <c r="G376" s="248" t="s">
        <v>248</v>
      </c>
      <c r="H376" s="248" t="s">
        <v>239</v>
      </c>
    </row>
    <row r="377" spans="1:8" x14ac:dyDescent="0.35">
      <c r="A377" s="248" t="s">
        <v>67</v>
      </c>
      <c r="B377" s="248" t="s">
        <v>234</v>
      </c>
      <c r="C377" s="248" t="s">
        <v>681</v>
      </c>
      <c r="D377" s="248" t="s">
        <v>682</v>
      </c>
      <c r="E377" s="248" t="s">
        <v>2330</v>
      </c>
      <c r="F377" s="248" t="s">
        <v>2330</v>
      </c>
      <c r="G377" s="248" t="s">
        <v>248</v>
      </c>
      <c r="H377" s="248" t="s">
        <v>239</v>
      </c>
    </row>
    <row r="378" spans="1:8" x14ac:dyDescent="0.35">
      <c r="A378" s="248" t="s">
        <v>67</v>
      </c>
      <c r="B378" s="248" t="s">
        <v>234</v>
      </c>
      <c r="C378" s="248" t="s">
        <v>681</v>
      </c>
      <c r="D378" s="248" t="s">
        <v>682</v>
      </c>
      <c r="E378" s="248" t="s">
        <v>2331</v>
      </c>
      <c r="F378" s="248" t="s">
        <v>2331</v>
      </c>
      <c r="G378" s="248" t="s">
        <v>248</v>
      </c>
      <c r="H378" s="248" t="s">
        <v>239</v>
      </c>
    </row>
    <row r="379" spans="1:8" x14ac:dyDescent="0.35">
      <c r="A379" s="248" t="s">
        <v>67</v>
      </c>
      <c r="B379" s="248" t="s">
        <v>234</v>
      </c>
      <c r="C379" s="248" t="s">
        <v>681</v>
      </c>
      <c r="D379" s="248" t="s">
        <v>682</v>
      </c>
      <c r="E379" s="248" t="s">
        <v>2332</v>
      </c>
      <c r="F379" s="248" t="s">
        <v>2332</v>
      </c>
      <c r="G379" s="248" t="s">
        <v>248</v>
      </c>
      <c r="H379" s="248" t="s">
        <v>239</v>
      </c>
    </row>
    <row r="380" spans="1:8" x14ac:dyDescent="0.35">
      <c r="A380" s="248" t="s">
        <v>67</v>
      </c>
      <c r="B380" s="248" t="s">
        <v>234</v>
      </c>
      <c r="C380" s="248" t="s">
        <v>681</v>
      </c>
      <c r="D380" s="248" t="s">
        <v>682</v>
      </c>
      <c r="E380" s="248" t="s">
        <v>2333</v>
      </c>
      <c r="F380" s="248" t="s">
        <v>2333</v>
      </c>
      <c r="G380" s="248" t="s">
        <v>248</v>
      </c>
      <c r="H380" s="248" t="s">
        <v>239</v>
      </c>
    </row>
    <row r="381" spans="1:8" x14ac:dyDescent="0.35">
      <c r="A381" s="248" t="s">
        <v>67</v>
      </c>
      <c r="B381" s="248" t="s">
        <v>234</v>
      </c>
      <c r="C381" s="248" t="s">
        <v>681</v>
      </c>
      <c r="D381" s="248" t="s">
        <v>682</v>
      </c>
      <c r="E381" s="248" t="s">
        <v>2334</v>
      </c>
      <c r="F381" s="248" t="s">
        <v>2334</v>
      </c>
      <c r="G381" s="248" t="s">
        <v>248</v>
      </c>
      <c r="H381" s="248" t="s">
        <v>239</v>
      </c>
    </row>
    <row r="382" spans="1:8" x14ac:dyDescent="0.35">
      <c r="A382" s="248" t="s">
        <v>67</v>
      </c>
      <c r="B382" s="248" t="s">
        <v>234</v>
      </c>
      <c r="C382" s="248" t="s">
        <v>681</v>
      </c>
      <c r="D382" s="248" t="s">
        <v>682</v>
      </c>
      <c r="E382" s="248" t="s">
        <v>2335</v>
      </c>
      <c r="F382" s="248" t="s">
        <v>2335</v>
      </c>
      <c r="G382" s="248" t="s">
        <v>248</v>
      </c>
      <c r="H382" s="248" t="s">
        <v>239</v>
      </c>
    </row>
    <row r="383" spans="1:8" x14ac:dyDescent="0.35">
      <c r="A383" s="248" t="s">
        <v>67</v>
      </c>
      <c r="B383" s="248" t="s">
        <v>234</v>
      </c>
      <c r="C383" s="248" t="s">
        <v>681</v>
      </c>
      <c r="D383" s="248" t="s">
        <v>682</v>
      </c>
      <c r="E383" s="248" t="s">
        <v>2336</v>
      </c>
      <c r="F383" s="248" t="s">
        <v>2336</v>
      </c>
      <c r="G383" s="248" t="s">
        <v>248</v>
      </c>
      <c r="H383" s="248" t="s">
        <v>239</v>
      </c>
    </row>
    <row r="384" spans="1:8" x14ac:dyDescent="0.35">
      <c r="A384" s="248" t="s">
        <v>67</v>
      </c>
      <c r="B384" s="248" t="s">
        <v>234</v>
      </c>
      <c r="C384" s="248" t="s">
        <v>681</v>
      </c>
      <c r="D384" s="248" t="s">
        <v>682</v>
      </c>
      <c r="E384" s="248" t="s">
        <v>2337</v>
      </c>
      <c r="F384" s="248" t="s">
        <v>2337</v>
      </c>
      <c r="G384" s="248" t="s">
        <v>248</v>
      </c>
      <c r="H384" s="248" t="s">
        <v>239</v>
      </c>
    </row>
    <row r="385" spans="1:8" x14ac:dyDescent="0.35">
      <c r="A385" s="248" t="s">
        <v>67</v>
      </c>
      <c r="B385" s="248" t="s">
        <v>234</v>
      </c>
      <c r="C385" s="248" t="s">
        <v>681</v>
      </c>
      <c r="D385" s="248" t="s">
        <v>682</v>
      </c>
      <c r="E385" s="248" t="s">
        <v>2338</v>
      </c>
      <c r="F385" s="248" t="s">
        <v>2338</v>
      </c>
      <c r="G385" s="248" t="s">
        <v>248</v>
      </c>
      <c r="H385" s="248" t="s">
        <v>239</v>
      </c>
    </row>
    <row r="386" spans="1:8" x14ac:dyDescent="0.35">
      <c r="A386" s="248" t="s">
        <v>67</v>
      </c>
      <c r="B386" s="248" t="s">
        <v>234</v>
      </c>
      <c r="C386" s="248" t="s">
        <v>681</v>
      </c>
      <c r="D386" s="248" t="s">
        <v>682</v>
      </c>
      <c r="E386" s="248" t="s">
        <v>2339</v>
      </c>
      <c r="F386" s="248" t="s">
        <v>2339</v>
      </c>
      <c r="G386" s="248" t="s">
        <v>248</v>
      </c>
      <c r="H386" s="248" t="s">
        <v>239</v>
      </c>
    </row>
    <row r="387" spans="1:8" x14ac:dyDescent="0.35">
      <c r="A387" s="248" t="s">
        <v>67</v>
      </c>
      <c r="B387" s="248" t="s">
        <v>234</v>
      </c>
      <c r="C387" s="248" t="s">
        <v>681</v>
      </c>
      <c r="D387" s="248" t="s">
        <v>682</v>
      </c>
      <c r="E387" s="248" t="s">
        <v>2340</v>
      </c>
      <c r="F387" s="248" t="s">
        <v>2340</v>
      </c>
      <c r="G387" s="248" t="s">
        <v>248</v>
      </c>
      <c r="H387" s="248" t="s">
        <v>239</v>
      </c>
    </row>
    <row r="388" spans="1:8" x14ac:dyDescent="0.35">
      <c r="A388" s="248" t="s">
        <v>67</v>
      </c>
      <c r="B388" s="248" t="s">
        <v>234</v>
      </c>
      <c r="C388" s="248" t="s">
        <v>681</v>
      </c>
      <c r="D388" s="248" t="s">
        <v>682</v>
      </c>
      <c r="E388" s="248" t="s">
        <v>2341</v>
      </c>
      <c r="F388" s="248" t="s">
        <v>2341</v>
      </c>
      <c r="G388" s="248" t="s">
        <v>248</v>
      </c>
      <c r="H388" s="248" t="s">
        <v>239</v>
      </c>
    </row>
    <row r="389" spans="1:8" x14ac:dyDescent="0.35">
      <c r="A389" s="248" t="s">
        <v>67</v>
      </c>
      <c r="B389" s="248" t="s">
        <v>234</v>
      </c>
      <c r="C389" s="248" t="s">
        <v>681</v>
      </c>
      <c r="D389" s="248" t="s">
        <v>682</v>
      </c>
      <c r="E389" s="248" t="s">
        <v>2342</v>
      </c>
      <c r="F389" s="248" t="s">
        <v>2342</v>
      </c>
      <c r="G389" s="248" t="s">
        <v>248</v>
      </c>
      <c r="H389" s="248" t="s">
        <v>239</v>
      </c>
    </row>
    <row r="390" spans="1:8" x14ac:dyDescent="0.35">
      <c r="A390" s="248" t="s">
        <v>67</v>
      </c>
      <c r="B390" s="248" t="s">
        <v>234</v>
      </c>
      <c r="C390" s="248" t="s">
        <v>681</v>
      </c>
      <c r="D390" s="248" t="s">
        <v>682</v>
      </c>
      <c r="E390" s="248" t="s">
        <v>2343</v>
      </c>
      <c r="F390" s="248" t="s">
        <v>2343</v>
      </c>
      <c r="G390" s="248" t="s">
        <v>248</v>
      </c>
      <c r="H390" s="248" t="s">
        <v>239</v>
      </c>
    </row>
    <row r="391" spans="1:8" x14ac:dyDescent="0.35">
      <c r="A391" s="248" t="s">
        <v>67</v>
      </c>
      <c r="B391" s="248" t="s">
        <v>234</v>
      </c>
      <c r="C391" s="248" t="s">
        <v>681</v>
      </c>
      <c r="D391" s="248" t="s">
        <v>682</v>
      </c>
      <c r="E391" s="248" t="s">
        <v>2344</v>
      </c>
      <c r="F391" s="248" t="s">
        <v>2344</v>
      </c>
      <c r="G391" s="248" t="s">
        <v>248</v>
      </c>
      <c r="H391" s="248" t="s">
        <v>239</v>
      </c>
    </row>
    <row r="392" spans="1:8" x14ac:dyDescent="0.35">
      <c r="A392" s="248" t="s">
        <v>67</v>
      </c>
      <c r="B392" s="248" t="s">
        <v>234</v>
      </c>
      <c r="C392" s="248" t="s">
        <v>681</v>
      </c>
      <c r="D392" s="248" t="s">
        <v>682</v>
      </c>
      <c r="E392" s="248" t="s">
        <v>2345</v>
      </c>
      <c r="F392" s="248" t="s">
        <v>2345</v>
      </c>
      <c r="G392" s="248" t="s">
        <v>248</v>
      </c>
      <c r="H392" s="248" t="s">
        <v>239</v>
      </c>
    </row>
    <row r="393" spans="1:8" x14ac:dyDescent="0.35">
      <c r="A393" s="248" t="s">
        <v>67</v>
      </c>
      <c r="B393" s="248" t="s">
        <v>234</v>
      </c>
      <c r="C393" s="248" t="s">
        <v>728</v>
      </c>
      <c r="D393" s="248" t="s">
        <v>729</v>
      </c>
      <c r="E393" s="248" t="s">
        <v>2346</v>
      </c>
      <c r="F393" s="248" t="s">
        <v>2346</v>
      </c>
      <c r="G393" s="248" t="s">
        <v>248</v>
      </c>
      <c r="H393" s="248" t="s">
        <v>239</v>
      </c>
    </row>
    <row r="394" spans="1:8" x14ac:dyDescent="0.35">
      <c r="A394" s="248" t="s">
        <v>67</v>
      </c>
      <c r="B394" s="248" t="s">
        <v>234</v>
      </c>
      <c r="C394" s="248" t="s">
        <v>728</v>
      </c>
      <c r="D394" s="248" t="s">
        <v>729</v>
      </c>
      <c r="E394" s="248" t="s">
        <v>2347</v>
      </c>
      <c r="F394" s="248" t="s">
        <v>2347</v>
      </c>
      <c r="G394" s="248" t="s">
        <v>248</v>
      </c>
      <c r="H394" s="248" t="s">
        <v>239</v>
      </c>
    </row>
    <row r="395" spans="1:8" x14ac:dyDescent="0.35">
      <c r="A395" s="248" t="s">
        <v>67</v>
      </c>
      <c r="B395" s="248" t="s">
        <v>234</v>
      </c>
      <c r="C395" s="248" t="s">
        <v>728</v>
      </c>
      <c r="D395" s="248" t="s">
        <v>729</v>
      </c>
      <c r="E395" s="248" t="s">
        <v>2348</v>
      </c>
      <c r="F395" s="248" t="s">
        <v>2348</v>
      </c>
      <c r="G395" s="248" t="s">
        <v>248</v>
      </c>
      <c r="H395" s="248" t="s">
        <v>239</v>
      </c>
    </row>
    <row r="396" spans="1:8" x14ac:dyDescent="0.35">
      <c r="A396" s="248" t="s">
        <v>67</v>
      </c>
      <c r="B396" s="248" t="s">
        <v>234</v>
      </c>
      <c r="C396" s="248" t="s">
        <v>742</v>
      </c>
      <c r="D396" s="248" t="s">
        <v>743</v>
      </c>
      <c r="E396" s="248" t="s">
        <v>2349</v>
      </c>
      <c r="F396" s="248" t="s">
        <v>2349</v>
      </c>
      <c r="G396" s="248" t="s">
        <v>248</v>
      </c>
      <c r="H396" s="248" t="s">
        <v>239</v>
      </c>
    </row>
    <row r="397" spans="1:8" x14ac:dyDescent="0.35">
      <c r="A397" s="248" t="s">
        <v>67</v>
      </c>
      <c r="B397" s="248" t="s">
        <v>234</v>
      </c>
      <c r="C397" s="248" t="s">
        <v>742</v>
      </c>
      <c r="D397" s="248" t="s">
        <v>743</v>
      </c>
      <c r="E397" s="248" t="s">
        <v>2350</v>
      </c>
      <c r="F397" s="248" t="s">
        <v>2350</v>
      </c>
      <c r="G397" s="248" t="s">
        <v>248</v>
      </c>
      <c r="H397" s="248" t="s">
        <v>239</v>
      </c>
    </row>
    <row r="398" spans="1:8" x14ac:dyDescent="0.35">
      <c r="A398" s="248" t="s">
        <v>67</v>
      </c>
      <c r="B398" s="248" t="s">
        <v>234</v>
      </c>
      <c r="C398" s="248" t="s">
        <v>742</v>
      </c>
      <c r="D398" s="248" t="s">
        <v>743</v>
      </c>
      <c r="E398" s="248" t="s">
        <v>2351</v>
      </c>
      <c r="F398" s="248" t="s">
        <v>2351</v>
      </c>
      <c r="G398" s="248" t="s">
        <v>248</v>
      </c>
      <c r="H398" s="248" t="s">
        <v>239</v>
      </c>
    </row>
    <row r="399" spans="1:8" x14ac:dyDescent="0.35">
      <c r="A399" s="248" t="s">
        <v>67</v>
      </c>
      <c r="B399" s="248" t="s">
        <v>234</v>
      </c>
      <c r="C399" s="248" t="s">
        <v>742</v>
      </c>
      <c r="D399" s="248" t="s">
        <v>743</v>
      </c>
      <c r="E399" s="248" t="s">
        <v>2352</v>
      </c>
      <c r="F399" s="248" t="s">
        <v>2352</v>
      </c>
      <c r="G399" s="248" t="s">
        <v>248</v>
      </c>
      <c r="H399" s="248" t="s">
        <v>239</v>
      </c>
    </row>
    <row r="400" spans="1:8" x14ac:dyDescent="0.35">
      <c r="A400" s="248" t="s">
        <v>67</v>
      </c>
      <c r="B400" s="248" t="s">
        <v>234</v>
      </c>
      <c r="C400" s="248" t="s">
        <v>742</v>
      </c>
      <c r="D400" s="248" t="s">
        <v>743</v>
      </c>
      <c r="E400" s="248" t="s">
        <v>2353</v>
      </c>
      <c r="F400" s="248" t="s">
        <v>2353</v>
      </c>
      <c r="G400" s="248" t="s">
        <v>248</v>
      </c>
      <c r="H400" s="248" t="s">
        <v>239</v>
      </c>
    </row>
    <row r="401" spans="1:8" x14ac:dyDescent="0.35">
      <c r="A401" s="248" t="s">
        <v>67</v>
      </c>
      <c r="B401" s="248" t="s">
        <v>234</v>
      </c>
      <c r="C401" s="248" t="s">
        <v>746</v>
      </c>
      <c r="D401" s="248" t="s">
        <v>747</v>
      </c>
      <c r="E401" s="248" t="s">
        <v>2354</v>
      </c>
      <c r="F401" s="248" t="s">
        <v>2354</v>
      </c>
      <c r="G401" s="248" t="s">
        <v>248</v>
      </c>
      <c r="H401" s="248" t="s">
        <v>239</v>
      </c>
    </row>
    <row r="402" spans="1:8" x14ac:dyDescent="0.35">
      <c r="A402" s="248" t="s">
        <v>67</v>
      </c>
      <c r="B402" s="248" t="s">
        <v>234</v>
      </c>
      <c r="C402" s="248" t="s">
        <v>746</v>
      </c>
      <c r="D402" s="248" t="s">
        <v>747</v>
      </c>
      <c r="E402" s="248" t="s">
        <v>2355</v>
      </c>
      <c r="F402" s="248" t="s">
        <v>2355</v>
      </c>
      <c r="G402" s="248" t="s">
        <v>248</v>
      </c>
      <c r="H402" s="248" t="s">
        <v>239</v>
      </c>
    </row>
    <row r="403" spans="1:8" x14ac:dyDescent="0.35">
      <c r="A403" s="248" t="s">
        <v>67</v>
      </c>
      <c r="B403" s="248" t="s">
        <v>234</v>
      </c>
      <c r="C403" s="248" t="s">
        <v>762</v>
      </c>
      <c r="D403" s="248" t="s">
        <v>763</v>
      </c>
      <c r="E403" s="248" t="s">
        <v>2356</v>
      </c>
      <c r="F403" s="248" t="s">
        <v>2356</v>
      </c>
      <c r="G403" s="248" t="s">
        <v>248</v>
      </c>
      <c r="H403" s="248" t="s">
        <v>239</v>
      </c>
    </row>
    <row r="404" spans="1:8" x14ac:dyDescent="0.35">
      <c r="A404" s="248" t="s">
        <v>67</v>
      </c>
      <c r="B404" s="248" t="s">
        <v>234</v>
      </c>
      <c r="C404" s="248" t="s">
        <v>762</v>
      </c>
      <c r="D404" s="248" t="s">
        <v>763</v>
      </c>
      <c r="E404" s="248" t="s">
        <v>2357</v>
      </c>
      <c r="F404" s="248" t="s">
        <v>2357</v>
      </c>
      <c r="G404" s="248" t="s">
        <v>248</v>
      </c>
      <c r="H404" s="248" t="s">
        <v>239</v>
      </c>
    </row>
    <row r="405" spans="1:8" x14ac:dyDescent="0.35">
      <c r="A405" s="248" t="s">
        <v>67</v>
      </c>
      <c r="B405" s="248" t="s">
        <v>234</v>
      </c>
      <c r="C405" s="248" t="s">
        <v>770</v>
      </c>
      <c r="D405" s="248" t="s">
        <v>771</v>
      </c>
      <c r="E405" s="248" t="s">
        <v>2102</v>
      </c>
      <c r="F405" s="248" t="s">
        <v>2102</v>
      </c>
      <c r="G405" s="248" t="s">
        <v>248</v>
      </c>
      <c r="H405" s="248" t="s">
        <v>239</v>
      </c>
    </row>
    <row r="406" spans="1:8" x14ac:dyDescent="0.35">
      <c r="A406" s="248" t="s">
        <v>67</v>
      </c>
      <c r="B406" s="248" t="s">
        <v>234</v>
      </c>
      <c r="C406" s="248" t="s">
        <v>770</v>
      </c>
      <c r="D406" s="248" t="s">
        <v>771</v>
      </c>
      <c r="E406" s="248" t="s">
        <v>2358</v>
      </c>
      <c r="F406" s="248" t="s">
        <v>2358</v>
      </c>
      <c r="G406" s="248" t="s">
        <v>248</v>
      </c>
      <c r="H406" s="248" t="s">
        <v>239</v>
      </c>
    </row>
    <row r="407" spans="1:8" x14ac:dyDescent="0.35">
      <c r="A407" s="248" t="s">
        <v>67</v>
      </c>
      <c r="B407" s="248" t="s">
        <v>234</v>
      </c>
      <c r="C407" s="248" t="s">
        <v>770</v>
      </c>
      <c r="D407" s="248" t="s">
        <v>771</v>
      </c>
      <c r="E407" s="248" t="s">
        <v>2359</v>
      </c>
      <c r="F407" s="248" t="s">
        <v>2359</v>
      </c>
      <c r="G407" s="248" t="s">
        <v>248</v>
      </c>
      <c r="H407" s="248" t="s">
        <v>239</v>
      </c>
    </row>
    <row r="408" spans="1:8" x14ac:dyDescent="0.35">
      <c r="A408" s="248" t="s">
        <v>67</v>
      </c>
      <c r="B408" s="248" t="s">
        <v>234</v>
      </c>
      <c r="C408" s="248" t="s">
        <v>770</v>
      </c>
      <c r="D408" s="248" t="s">
        <v>771</v>
      </c>
      <c r="E408" s="248" t="s">
        <v>2360</v>
      </c>
      <c r="F408" s="248" t="s">
        <v>2360</v>
      </c>
      <c r="G408" s="248" t="s">
        <v>248</v>
      </c>
      <c r="H408" s="248" t="s">
        <v>239</v>
      </c>
    </row>
    <row r="409" spans="1:8" x14ac:dyDescent="0.35">
      <c r="A409" s="248" t="s">
        <v>67</v>
      </c>
      <c r="B409" s="248" t="s">
        <v>234</v>
      </c>
      <c r="C409" s="248" t="s">
        <v>770</v>
      </c>
      <c r="D409" s="248" t="s">
        <v>771</v>
      </c>
      <c r="E409" s="248" t="s">
        <v>2361</v>
      </c>
      <c r="F409" s="248" t="s">
        <v>2361</v>
      </c>
      <c r="G409" s="248" t="s">
        <v>248</v>
      </c>
      <c r="H409" s="248" t="s">
        <v>239</v>
      </c>
    </row>
    <row r="410" spans="1:8" x14ac:dyDescent="0.35">
      <c r="A410" s="248" t="s">
        <v>67</v>
      </c>
      <c r="B410" s="248" t="s">
        <v>234</v>
      </c>
      <c r="C410" s="248" t="s">
        <v>770</v>
      </c>
      <c r="D410" s="248" t="s">
        <v>771</v>
      </c>
      <c r="E410" s="248" t="s">
        <v>2362</v>
      </c>
      <c r="F410" s="248" t="s">
        <v>2362</v>
      </c>
      <c r="G410" s="248" t="s">
        <v>248</v>
      </c>
      <c r="H410" s="248" t="s">
        <v>239</v>
      </c>
    </row>
    <row r="411" spans="1:8" x14ac:dyDescent="0.35">
      <c r="A411" s="248" t="s">
        <v>67</v>
      </c>
      <c r="B411" s="248" t="s">
        <v>234</v>
      </c>
      <c r="C411" s="248" t="s">
        <v>770</v>
      </c>
      <c r="D411" s="248" t="s">
        <v>771</v>
      </c>
      <c r="E411" s="248" t="s">
        <v>2363</v>
      </c>
      <c r="F411" s="248" t="s">
        <v>2363</v>
      </c>
      <c r="G411" s="248" t="s">
        <v>248</v>
      </c>
      <c r="H411" s="248" t="s">
        <v>239</v>
      </c>
    </row>
    <row r="412" spans="1:8" x14ac:dyDescent="0.35">
      <c r="A412" s="248" t="s">
        <v>67</v>
      </c>
      <c r="B412" s="248" t="s">
        <v>234</v>
      </c>
      <c r="C412" s="248" t="s">
        <v>770</v>
      </c>
      <c r="D412" s="248" t="s">
        <v>771</v>
      </c>
      <c r="E412" s="248" t="s">
        <v>1995</v>
      </c>
      <c r="F412" s="248" t="s">
        <v>1995</v>
      </c>
      <c r="G412" s="248" t="s">
        <v>248</v>
      </c>
      <c r="H412" s="248" t="s">
        <v>239</v>
      </c>
    </row>
    <row r="413" spans="1:8" x14ac:dyDescent="0.35">
      <c r="A413" s="248" t="s">
        <v>67</v>
      </c>
      <c r="B413" s="248" t="s">
        <v>234</v>
      </c>
      <c r="C413" s="248" t="s">
        <v>770</v>
      </c>
      <c r="D413" s="248" t="s">
        <v>771</v>
      </c>
      <c r="E413" s="248" t="s">
        <v>2364</v>
      </c>
      <c r="F413" s="248" t="s">
        <v>2364</v>
      </c>
      <c r="G413" s="248" t="s">
        <v>248</v>
      </c>
      <c r="H413" s="248" t="s">
        <v>239</v>
      </c>
    </row>
    <row r="414" spans="1:8" x14ac:dyDescent="0.35">
      <c r="A414" s="248" t="s">
        <v>67</v>
      </c>
      <c r="B414" s="248" t="s">
        <v>234</v>
      </c>
      <c r="C414" s="248" t="s">
        <v>770</v>
      </c>
      <c r="D414" s="248" t="s">
        <v>771</v>
      </c>
      <c r="E414" s="248" t="s">
        <v>2365</v>
      </c>
      <c r="F414" s="248" t="s">
        <v>2365</v>
      </c>
      <c r="G414" s="248" t="s">
        <v>248</v>
      </c>
      <c r="H414" s="248" t="s">
        <v>239</v>
      </c>
    </row>
    <row r="415" spans="1:8" x14ac:dyDescent="0.35">
      <c r="A415" s="248" t="s">
        <v>67</v>
      </c>
      <c r="B415" s="248" t="s">
        <v>234</v>
      </c>
      <c r="C415" s="248" t="s">
        <v>770</v>
      </c>
      <c r="D415" s="248" t="s">
        <v>771</v>
      </c>
      <c r="E415" s="248" t="s">
        <v>2366</v>
      </c>
      <c r="F415" s="248" t="s">
        <v>2366</v>
      </c>
      <c r="G415" s="248" t="s">
        <v>248</v>
      </c>
      <c r="H415" s="248" t="s">
        <v>239</v>
      </c>
    </row>
    <row r="416" spans="1:8" x14ac:dyDescent="0.35">
      <c r="A416" s="248" t="s">
        <v>67</v>
      </c>
      <c r="B416" s="248" t="s">
        <v>234</v>
      </c>
      <c r="C416" s="248" t="s">
        <v>770</v>
      </c>
      <c r="D416" s="248" t="s">
        <v>771</v>
      </c>
      <c r="E416" s="248" t="s">
        <v>2367</v>
      </c>
      <c r="F416" s="248" t="s">
        <v>2367</v>
      </c>
      <c r="G416" s="248" t="s">
        <v>248</v>
      </c>
      <c r="H416" s="248" t="s">
        <v>239</v>
      </c>
    </row>
    <row r="417" spans="1:8" x14ac:dyDescent="0.35">
      <c r="A417" s="248" t="s">
        <v>67</v>
      </c>
      <c r="B417" s="248" t="s">
        <v>234</v>
      </c>
      <c r="C417" s="248" t="s">
        <v>770</v>
      </c>
      <c r="D417" s="248" t="s">
        <v>771</v>
      </c>
      <c r="E417" s="248" t="s">
        <v>2368</v>
      </c>
      <c r="F417" s="248" t="s">
        <v>2368</v>
      </c>
      <c r="G417" s="248" t="s">
        <v>248</v>
      </c>
      <c r="H417" s="248" t="s">
        <v>239</v>
      </c>
    </row>
    <row r="418" spans="1:8" x14ac:dyDescent="0.35">
      <c r="A418" s="248" t="s">
        <v>67</v>
      </c>
      <c r="B418" s="248" t="s">
        <v>234</v>
      </c>
      <c r="C418" s="248" t="s">
        <v>770</v>
      </c>
      <c r="D418" s="248" t="s">
        <v>771</v>
      </c>
      <c r="E418" s="248" t="s">
        <v>2369</v>
      </c>
      <c r="F418" s="248" t="s">
        <v>2369</v>
      </c>
      <c r="G418" s="248" t="s">
        <v>248</v>
      </c>
      <c r="H418" s="248" t="s">
        <v>239</v>
      </c>
    </row>
    <row r="419" spans="1:8" x14ac:dyDescent="0.35">
      <c r="A419" s="248" t="s">
        <v>67</v>
      </c>
      <c r="B419" s="248" t="s">
        <v>234</v>
      </c>
      <c r="C419" s="248" t="s">
        <v>770</v>
      </c>
      <c r="D419" s="248" t="s">
        <v>771</v>
      </c>
      <c r="E419" s="248" t="s">
        <v>2370</v>
      </c>
      <c r="F419" s="248" t="s">
        <v>2370</v>
      </c>
      <c r="G419" s="248" t="s">
        <v>248</v>
      </c>
      <c r="H419" s="248" t="s">
        <v>239</v>
      </c>
    </row>
    <row r="420" spans="1:8" x14ac:dyDescent="0.35">
      <c r="A420" s="248" t="s">
        <v>67</v>
      </c>
      <c r="B420" s="248" t="s">
        <v>234</v>
      </c>
      <c r="C420" s="248" t="s">
        <v>778</v>
      </c>
      <c r="D420" s="248" t="s">
        <v>779</v>
      </c>
      <c r="E420" s="248" t="s">
        <v>2371</v>
      </c>
      <c r="F420" s="248" t="s">
        <v>2371</v>
      </c>
      <c r="G420" s="248" t="s">
        <v>248</v>
      </c>
      <c r="H420" s="248" t="s">
        <v>239</v>
      </c>
    </row>
    <row r="421" spans="1:8" x14ac:dyDescent="0.35">
      <c r="A421" s="248" t="s">
        <v>67</v>
      </c>
      <c r="B421" s="248" t="s">
        <v>234</v>
      </c>
      <c r="C421" s="248" t="s">
        <v>778</v>
      </c>
      <c r="D421" s="248" t="s">
        <v>779</v>
      </c>
      <c r="E421" s="248" t="s">
        <v>2372</v>
      </c>
      <c r="F421" s="248" t="s">
        <v>2372</v>
      </c>
      <c r="G421" s="248" t="s">
        <v>248</v>
      </c>
      <c r="H421" s="248" t="s">
        <v>239</v>
      </c>
    </row>
    <row r="422" spans="1:8" x14ac:dyDescent="0.35">
      <c r="A422" s="248" t="s">
        <v>67</v>
      </c>
      <c r="B422" s="248" t="s">
        <v>234</v>
      </c>
      <c r="C422" s="248" t="s">
        <v>806</v>
      </c>
      <c r="D422" s="248" t="s">
        <v>807</v>
      </c>
      <c r="E422" s="248" t="s">
        <v>2373</v>
      </c>
      <c r="F422" s="248" t="s">
        <v>2373</v>
      </c>
      <c r="G422" s="248" t="s">
        <v>248</v>
      </c>
      <c r="H422" s="248" t="s">
        <v>239</v>
      </c>
    </row>
    <row r="423" spans="1:8" x14ac:dyDescent="0.35">
      <c r="A423" s="248" t="s">
        <v>67</v>
      </c>
      <c r="B423" s="248" t="s">
        <v>234</v>
      </c>
      <c r="C423" s="248" t="s">
        <v>806</v>
      </c>
      <c r="D423" s="248" t="s">
        <v>807</v>
      </c>
      <c r="E423" s="248" t="s">
        <v>2374</v>
      </c>
      <c r="F423" s="248" t="s">
        <v>2374</v>
      </c>
      <c r="G423" s="248" t="s">
        <v>248</v>
      </c>
      <c r="H423" s="248" t="s">
        <v>239</v>
      </c>
    </row>
    <row r="424" spans="1:8" x14ac:dyDescent="0.35">
      <c r="A424" s="248" t="s">
        <v>67</v>
      </c>
      <c r="B424" s="248" t="s">
        <v>234</v>
      </c>
      <c r="C424" s="248" t="s">
        <v>846</v>
      </c>
      <c r="D424" s="248" t="s">
        <v>847</v>
      </c>
      <c r="E424" s="248" t="s">
        <v>1512</v>
      </c>
      <c r="F424" s="248" t="s">
        <v>1512</v>
      </c>
      <c r="G424" s="248" t="s">
        <v>248</v>
      </c>
      <c r="H424" s="248" t="s">
        <v>239</v>
      </c>
    </row>
    <row r="425" spans="1:8" x14ac:dyDescent="0.35">
      <c r="A425" s="248" t="s">
        <v>67</v>
      </c>
      <c r="B425" s="248" t="s">
        <v>234</v>
      </c>
      <c r="C425" s="248" t="s">
        <v>846</v>
      </c>
      <c r="D425" s="248" t="s">
        <v>847</v>
      </c>
      <c r="E425" s="248" t="s">
        <v>1375</v>
      </c>
      <c r="F425" s="248" t="s">
        <v>1375</v>
      </c>
      <c r="G425" s="248" t="s">
        <v>248</v>
      </c>
      <c r="H425" s="248" t="s">
        <v>239</v>
      </c>
    </row>
    <row r="426" spans="1:8" x14ac:dyDescent="0.35">
      <c r="A426" s="248" t="s">
        <v>67</v>
      </c>
      <c r="B426" s="248" t="s">
        <v>234</v>
      </c>
      <c r="C426" s="248" t="s">
        <v>849</v>
      </c>
      <c r="D426" s="248" t="s">
        <v>850</v>
      </c>
      <c r="E426" s="248" t="s">
        <v>2375</v>
      </c>
      <c r="F426" s="248" t="s">
        <v>2375</v>
      </c>
      <c r="G426" s="248" t="s">
        <v>248</v>
      </c>
      <c r="H426" s="248" t="s">
        <v>248</v>
      </c>
    </row>
    <row r="427" spans="1:8" x14ac:dyDescent="0.35">
      <c r="A427" s="248" t="s">
        <v>67</v>
      </c>
      <c r="B427" s="248" t="s">
        <v>234</v>
      </c>
      <c r="C427" s="248" t="s">
        <v>849</v>
      </c>
      <c r="D427" s="248" t="s">
        <v>850</v>
      </c>
      <c r="E427" s="248" t="s">
        <v>2092</v>
      </c>
      <c r="F427" s="248" t="s">
        <v>2092</v>
      </c>
      <c r="G427" s="248" t="s">
        <v>248</v>
      </c>
      <c r="H427" s="248" t="s">
        <v>239</v>
      </c>
    </row>
    <row r="428" spans="1:8" x14ac:dyDescent="0.35">
      <c r="A428" s="248" t="s">
        <v>67</v>
      </c>
      <c r="B428" s="248" t="s">
        <v>234</v>
      </c>
      <c r="C428" s="248" t="s">
        <v>849</v>
      </c>
      <c r="D428" s="248" t="s">
        <v>850</v>
      </c>
      <c r="E428" s="248" t="s">
        <v>2090</v>
      </c>
      <c r="F428" s="248" t="s">
        <v>2090</v>
      </c>
      <c r="G428" s="248" t="s">
        <v>248</v>
      </c>
      <c r="H428" s="248" t="s">
        <v>239</v>
      </c>
    </row>
    <row r="429" spans="1:8" x14ac:dyDescent="0.35">
      <c r="A429" s="248" t="s">
        <v>67</v>
      </c>
      <c r="B429" s="248" t="s">
        <v>234</v>
      </c>
      <c r="C429" s="248" t="s">
        <v>849</v>
      </c>
      <c r="D429" s="248" t="s">
        <v>850</v>
      </c>
      <c r="E429" s="248" t="s">
        <v>2091</v>
      </c>
      <c r="F429" s="248" t="s">
        <v>2091</v>
      </c>
      <c r="G429" s="248" t="s">
        <v>248</v>
      </c>
      <c r="H429" s="248" t="s">
        <v>239</v>
      </c>
    </row>
    <row r="430" spans="1:8" x14ac:dyDescent="0.35">
      <c r="A430" s="248" t="s">
        <v>67</v>
      </c>
      <c r="B430" s="248" t="s">
        <v>234</v>
      </c>
      <c r="C430" s="248" t="s">
        <v>852</v>
      </c>
      <c r="D430" s="248" t="s">
        <v>853</v>
      </c>
      <c r="E430" s="248" t="s">
        <v>2376</v>
      </c>
      <c r="F430" s="248" t="s">
        <v>2376</v>
      </c>
      <c r="G430" s="248" t="s">
        <v>248</v>
      </c>
      <c r="H430" s="248" t="s">
        <v>239</v>
      </c>
    </row>
    <row r="431" spans="1:8" x14ac:dyDescent="0.35">
      <c r="A431" s="248" t="s">
        <v>67</v>
      </c>
      <c r="B431" s="248" t="s">
        <v>234</v>
      </c>
      <c r="C431" s="248" t="s">
        <v>852</v>
      </c>
      <c r="D431" s="248" t="s">
        <v>853</v>
      </c>
      <c r="E431" s="248" t="s">
        <v>2377</v>
      </c>
      <c r="F431" s="248" t="s">
        <v>2377</v>
      </c>
      <c r="G431" s="248" t="s">
        <v>248</v>
      </c>
      <c r="H431" s="248" t="s">
        <v>239</v>
      </c>
    </row>
    <row r="432" spans="1:8" x14ac:dyDescent="0.35">
      <c r="A432" s="248" t="s">
        <v>67</v>
      </c>
      <c r="B432" s="248" t="s">
        <v>234</v>
      </c>
      <c r="C432" s="248" t="s">
        <v>852</v>
      </c>
      <c r="D432" s="248" t="s">
        <v>853</v>
      </c>
      <c r="E432" s="248" t="s">
        <v>2378</v>
      </c>
      <c r="F432" s="248" t="s">
        <v>2378</v>
      </c>
      <c r="G432" s="248" t="s">
        <v>248</v>
      </c>
      <c r="H432" s="248" t="s">
        <v>239</v>
      </c>
    </row>
    <row r="433" spans="1:8" x14ac:dyDescent="0.35">
      <c r="A433" s="248" t="s">
        <v>67</v>
      </c>
      <c r="B433" s="248" t="s">
        <v>234</v>
      </c>
      <c r="C433" s="248" t="s">
        <v>852</v>
      </c>
      <c r="D433" s="248" t="s">
        <v>853</v>
      </c>
      <c r="E433" s="248" t="s">
        <v>2379</v>
      </c>
      <c r="F433" s="248" t="s">
        <v>2379</v>
      </c>
      <c r="G433" s="248" t="s">
        <v>248</v>
      </c>
      <c r="H433" s="248" t="s">
        <v>239</v>
      </c>
    </row>
    <row r="434" spans="1:8" x14ac:dyDescent="0.35">
      <c r="A434" s="248" t="s">
        <v>67</v>
      </c>
      <c r="B434" s="248" t="s">
        <v>234</v>
      </c>
      <c r="C434" s="248" t="s">
        <v>852</v>
      </c>
      <c r="D434" s="248" t="s">
        <v>853</v>
      </c>
      <c r="E434" s="248" t="s">
        <v>2380</v>
      </c>
      <c r="F434" s="248" t="s">
        <v>2380</v>
      </c>
      <c r="G434" s="248" t="s">
        <v>248</v>
      </c>
      <c r="H434" s="248" t="s">
        <v>239</v>
      </c>
    </row>
    <row r="435" spans="1:8" x14ac:dyDescent="0.35">
      <c r="A435" s="248" t="s">
        <v>67</v>
      </c>
      <c r="B435" s="248" t="s">
        <v>234</v>
      </c>
      <c r="C435" s="248" t="s">
        <v>852</v>
      </c>
      <c r="D435" s="248" t="s">
        <v>853</v>
      </c>
      <c r="E435" s="248" t="s">
        <v>2381</v>
      </c>
      <c r="F435" s="248" t="s">
        <v>2381</v>
      </c>
      <c r="G435" s="248" t="s">
        <v>248</v>
      </c>
      <c r="H435" s="248" t="s">
        <v>239</v>
      </c>
    </row>
    <row r="436" spans="1:8" x14ac:dyDescent="0.35">
      <c r="A436" s="248" t="s">
        <v>67</v>
      </c>
      <c r="B436" s="248" t="s">
        <v>234</v>
      </c>
      <c r="C436" s="248" t="s">
        <v>852</v>
      </c>
      <c r="D436" s="248" t="s">
        <v>853</v>
      </c>
      <c r="E436" s="248" t="s">
        <v>2382</v>
      </c>
      <c r="F436" s="248" t="s">
        <v>2382</v>
      </c>
      <c r="G436" s="248" t="s">
        <v>248</v>
      </c>
      <c r="H436" s="248" t="s">
        <v>239</v>
      </c>
    </row>
    <row r="437" spans="1:8" x14ac:dyDescent="0.35">
      <c r="A437" s="248" t="s">
        <v>67</v>
      </c>
      <c r="B437" s="248" t="s">
        <v>234</v>
      </c>
      <c r="C437" s="248" t="s">
        <v>852</v>
      </c>
      <c r="D437" s="248" t="s">
        <v>853</v>
      </c>
      <c r="E437" s="248" t="s">
        <v>2383</v>
      </c>
      <c r="F437" s="248" t="s">
        <v>2383</v>
      </c>
      <c r="G437" s="248" t="s">
        <v>248</v>
      </c>
      <c r="H437" s="248" t="s">
        <v>239</v>
      </c>
    </row>
    <row r="438" spans="1:8" x14ac:dyDescent="0.35">
      <c r="A438" s="248" t="s">
        <v>67</v>
      </c>
      <c r="B438" s="248" t="s">
        <v>234</v>
      </c>
      <c r="C438" s="248" t="s">
        <v>852</v>
      </c>
      <c r="D438" s="248" t="s">
        <v>853</v>
      </c>
      <c r="E438" s="248" t="s">
        <v>2384</v>
      </c>
      <c r="F438" s="248" t="s">
        <v>2384</v>
      </c>
      <c r="G438" s="248" t="s">
        <v>248</v>
      </c>
      <c r="H438" s="248" t="s">
        <v>239</v>
      </c>
    </row>
    <row r="439" spans="1:8" x14ac:dyDescent="0.35">
      <c r="A439" s="248" t="s">
        <v>67</v>
      </c>
      <c r="B439" s="248" t="s">
        <v>234</v>
      </c>
      <c r="C439" s="248" t="s">
        <v>852</v>
      </c>
      <c r="D439" s="248" t="s">
        <v>853</v>
      </c>
      <c r="E439" s="248" t="s">
        <v>2385</v>
      </c>
      <c r="F439" s="248" t="s">
        <v>2385</v>
      </c>
      <c r="G439" s="248" t="s">
        <v>248</v>
      </c>
      <c r="H439" s="248" t="s">
        <v>239</v>
      </c>
    </row>
    <row r="440" spans="1:8" x14ac:dyDescent="0.35">
      <c r="A440" s="248" t="s">
        <v>67</v>
      </c>
      <c r="B440" s="248" t="s">
        <v>234</v>
      </c>
      <c r="C440" s="248" t="s">
        <v>852</v>
      </c>
      <c r="D440" s="248" t="s">
        <v>853</v>
      </c>
      <c r="E440" s="248" t="s">
        <v>2386</v>
      </c>
      <c r="F440" s="248" t="s">
        <v>2386</v>
      </c>
      <c r="G440" s="248" t="s">
        <v>248</v>
      </c>
      <c r="H440" s="248" t="s">
        <v>239</v>
      </c>
    </row>
    <row r="441" spans="1:8" x14ac:dyDescent="0.35">
      <c r="A441" s="248" t="s">
        <v>67</v>
      </c>
      <c r="B441" s="248" t="s">
        <v>234</v>
      </c>
      <c r="C441" s="248" t="s">
        <v>852</v>
      </c>
      <c r="D441" s="248" t="s">
        <v>853</v>
      </c>
      <c r="E441" s="248" t="s">
        <v>2387</v>
      </c>
      <c r="F441" s="248" t="s">
        <v>2387</v>
      </c>
      <c r="G441" s="248" t="s">
        <v>248</v>
      </c>
      <c r="H441" s="248" t="s">
        <v>239</v>
      </c>
    </row>
    <row r="442" spans="1:8" x14ac:dyDescent="0.35">
      <c r="A442" s="248" t="s">
        <v>67</v>
      </c>
      <c r="B442" s="248" t="s">
        <v>234</v>
      </c>
      <c r="C442" s="248" t="s">
        <v>852</v>
      </c>
      <c r="D442" s="248" t="s">
        <v>853</v>
      </c>
      <c r="E442" s="248" t="s">
        <v>2388</v>
      </c>
      <c r="F442" s="248" t="s">
        <v>2388</v>
      </c>
      <c r="G442" s="248" t="s">
        <v>248</v>
      </c>
      <c r="H442" s="248" t="s">
        <v>239</v>
      </c>
    </row>
    <row r="443" spans="1:8" x14ac:dyDescent="0.35">
      <c r="A443" s="248" t="s">
        <v>67</v>
      </c>
      <c r="B443" s="248" t="s">
        <v>234</v>
      </c>
      <c r="C443" s="248" t="s">
        <v>852</v>
      </c>
      <c r="D443" s="248" t="s">
        <v>853</v>
      </c>
      <c r="E443" s="248" t="s">
        <v>2389</v>
      </c>
      <c r="F443" s="248" t="s">
        <v>2389</v>
      </c>
      <c r="G443" s="248" t="s">
        <v>248</v>
      </c>
      <c r="H443" s="248" t="s">
        <v>239</v>
      </c>
    </row>
    <row r="444" spans="1:8" x14ac:dyDescent="0.35">
      <c r="A444" s="248" t="s">
        <v>67</v>
      </c>
      <c r="B444" s="248" t="s">
        <v>234</v>
      </c>
      <c r="C444" s="248" t="s">
        <v>852</v>
      </c>
      <c r="D444" s="248" t="s">
        <v>853</v>
      </c>
      <c r="E444" s="248" t="s">
        <v>2390</v>
      </c>
      <c r="F444" s="248" t="s">
        <v>2390</v>
      </c>
      <c r="G444" s="248" t="s">
        <v>248</v>
      </c>
      <c r="H444" s="248" t="s">
        <v>239</v>
      </c>
    </row>
    <row r="445" spans="1:8" x14ac:dyDescent="0.35">
      <c r="A445" s="248" t="s">
        <v>67</v>
      </c>
      <c r="B445" s="248" t="s">
        <v>234</v>
      </c>
      <c r="C445" s="248" t="s">
        <v>852</v>
      </c>
      <c r="D445" s="248" t="s">
        <v>853</v>
      </c>
      <c r="E445" s="248" t="s">
        <v>2391</v>
      </c>
      <c r="F445" s="248" t="s">
        <v>2391</v>
      </c>
      <c r="G445" s="248" t="s">
        <v>248</v>
      </c>
      <c r="H445" s="248" t="s">
        <v>239</v>
      </c>
    </row>
    <row r="446" spans="1:8" x14ac:dyDescent="0.35">
      <c r="A446" s="248" t="s">
        <v>67</v>
      </c>
      <c r="B446" s="248" t="s">
        <v>234</v>
      </c>
      <c r="C446" s="248" t="s">
        <v>852</v>
      </c>
      <c r="D446" s="248" t="s">
        <v>853</v>
      </c>
      <c r="E446" s="248" t="s">
        <v>2392</v>
      </c>
      <c r="F446" s="248" t="s">
        <v>2392</v>
      </c>
      <c r="G446" s="248" t="s">
        <v>248</v>
      </c>
      <c r="H446" s="248" t="s">
        <v>239</v>
      </c>
    </row>
    <row r="447" spans="1:8" x14ac:dyDescent="0.35">
      <c r="A447" s="248" t="s">
        <v>67</v>
      </c>
      <c r="B447" s="248" t="s">
        <v>234</v>
      </c>
      <c r="C447" s="248" t="s">
        <v>852</v>
      </c>
      <c r="D447" s="248" t="s">
        <v>853</v>
      </c>
      <c r="E447" s="248" t="s">
        <v>2393</v>
      </c>
      <c r="F447" s="248" t="s">
        <v>2393</v>
      </c>
      <c r="G447" s="248" t="s">
        <v>248</v>
      </c>
      <c r="H447" s="248" t="s">
        <v>239</v>
      </c>
    </row>
    <row r="448" spans="1:8" x14ac:dyDescent="0.35">
      <c r="A448" s="248" t="s">
        <v>67</v>
      </c>
      <c r="B448" s="248" t="s">
        <v>234</v>
      </c>
      <c r="C448" s="248" t="s">
        <v>852</v>
      </c>
      <c r="D448" s="248" t="s">
        <v>853</v>
      </c>
      <c r="E448" s="248" t="s">
        <v>2394</v>
      </c>
      <c r="F448" s="248" t="s">
        <v>2394</v>
      </c>
      <c r="G448" s="248" t="s">
        <v>248</v>
      </c>
      <c r="H448" s="248" t="s">
        <v>239</v>
      </c>
    </row>
    <row r="449" spans="1:8" x14ac:dyDescent="0.35">
      <c r="A449" s="248" t="s">
        <v>67</v>
      </c>
      <c r="B449" s="248" t="s">
        <v>234</v>
      </c>
      <c r="C449" s="248" t="s">
        <v>852</v>
      </c>
      <c r="D449" s="248" t="s">
        <v>853</v>
      </c>
      <c r="E449" s="248" t="s">
        <v>2395</v>
      </c>
      <c r="F449" s="248" t="s">
        <v>2395</v>
      </c>
      <c r="G449" s="248" t="s">
        <v>248</v>
      </c>
      <c r="H449" s="248" t="s">
        <v>239</v>
      </c>
    </row>
    <row r="450" spans="1:8" x14ac:dyDescent="0.35">
      <c r="A450" s="248" t="s">
        <v>67</v>
      </c>
      <c r="B450" s="248" t="s">
        <v>234</v>
      </c>
      <c r="C450" s="248" t="s">
        <v>852</v>
      </c>
      <c r="D450" s="248" t="s">
        <v>853</v>
      </c>
      <c r="E450" s="248" t="s">
        <v>2396</v>
      </c>
      <c r="F450" s="248" t="s">
        <v>2396</v>
      </c>
      <c r="G450" s="248" t="s">
        <v>248</v>
      </c>
      <c r="H450" s="248" t="s">
        <v>239</v>
      </c>
    </row>
    <row r="451" spans="1:8" x14ac:dyDescent="0.35">
      <c r="A451" s="248" t="s">
        <v>67</v>
      </c>
      <c r="B451" s="248" t="s">
        <v>234</v>
      </c>
      <c r="C451" s="248" t="s">
        <v>852</v>
      </c>
      <c r="D451" s="248" t="s">
        <v>853</v>
      </c>
      <c r="E451" s="248" t="s">
        <v>2397</v>
      </c>
      <c r="F451" s="248" t="s">
        <v>2397</v>
      </c>
      <c r="G451" s="248" t="s">
        <v>248</v>
      </c>
      <c r="H451" s="248" t="s">
        <v>239</v>
      </c>
    </row>
    <row r="452" spans="1:8" x14ac:dyDescent="0.35">
      <c r="A452" s="248" t="s">
        <v>67</v>
      </c>
      <c r="B452" s="248" t="s">
        <v>234</v>
      </c>
      <c r="C452" s="248" t="s">
        <v>852</v>
      </c>
      <c r="D452" s="248" t="s">
        <v>853</v>
      </c>
      <c r="E452" s="248" t="s">
        <v>2398</v>
      </c>
      <c r="F452" s="248" t="s">
        <v>2398</v>
      </c>
      <c r="G452" s="248" t="s">
        <v>248</v>
      </c>
      <c r="H452" s="248" t="s">
        <v>239</v>
      </c>
    </row>
    <row r="453" spans="1:8" x14ac:dyDescent="0.35">
      <c r="A453" s="248" t="s">
        <v>67</v>
      </c>
      <c r="B453" s="248" t="s">
        <v>234</v>
      </c>
      <c r="C453" s="248" t="s">
        <v>852</v>
      </c>
      <c r="D453" s="248" t="s">
        <v>853</v>
      </c>
      <c r="E453" s="248" t="s">
        <v>2399</v>
      </c>
      <c r="F453" s="248" t="s">
        <v>2399</v>
      </c>
      <c r="G453" s="248" t="s">
        <v>248</v>
      </c>
      <c r="H453" s="248" t="s">
        <v>239</v>
      </c>
    </row>
    <row r="454" spans="1:8" x14ac:dyDescent="0.35">
      <c r="A454" s="248" t="s">
        <v>67</v>
      </c>
      <c r="B454" s="248" t="s">
        <v>234</v>
      </c>
      <c r="C454" s="248" t="s">
        <v>852</v>
      </c>
      <c r="D454" s="248" t="s">
        <v>853</v>
      </c>
      <c r="E454" s="248" t="s">
        <v>2400</v>
      </c>
      <c r="F454" s="248" t="s">
        <v>2400</v>
      </c>
      <c r="G454" s="248" t="s">
        <v>248</v>
      </c>
      <c r="H454" s="248" t="s">
        <v>239</v>
      </c>
    </row>
    <row r="455" spans="1:8" x14ac:dyDescent="0.35">
      <c r="A455" s="248" t="s">
        <v>67</v>
      </c>
      <c r="B455" s="248" t="s">
        <v>234</v>
      </c>
      <c r="C455" s="248" t="s">
        <v>852</v>
      </c>
      <c r="D455" s="248" t="s">
        <v>853</v>
      </c>
      <c r="E455" s="248" t="s">
        <v>2401</v>
      </c>
      <c r="F455" s="248" t="s">
        <v>2401</v>
      </c>
      <c r="G455" s="248" t="s">
        <v>248</v>
      </c>
      <c r="H455" s="248" t="s">
        <v>239</v>
      </c>
    </row>
    <row r="456" spans="1:8" x14ac:dyDescent="0.35">
      <c r="A456" s="248" t="s">
        <v>67</v>
      </c>
      <c r="B456" s="248" t="s">
        <v>234</v>
      </c>
      <c r="C456" s="248" t="s">
        <v>852</v>
      </c>
      <c r="D456" s="248" t="s">
        <v>853</v>
      </c>
      <c r="E456" s="248" t="s">
        <v>2402</v>
      </c>
      <c r="F456" s="248" t="s">
        <v>2402</v>
      </c>
      <c r="G456" s="248" t="s">
        <v>248</v>
      </c>
      <c r="H456" s="248" t="s">
        <v>239</v>
      </c>
    </row>
    <row r="457" spans="1:8" x14ac:dyDescent="0.35">
      <c r="A457" s="248" t="s">
        <v>67</v>
      </c>
      <c r="B457" s="248" t="s">
        <v>234</v>
      </c>
      <c r="C457" s="248" t="s">
        <v>852</v>
      </c>
      <c r="D457" s="248" t="s">
        <v>853</v>
      </c>
      <c r="E457" s="248" t="s">
        <v>2403</v>
      </c>
      <c r="F457" s="248" t="s">
        <v>2403</v>
      </c>
      <c r="G457" s="248" t="s">
        <v>248</v>
      </c>
      <c r="H457" s="248" t="s">
        <v>239</v>
      </c>
    </row>
    <row r="458" spans="1:8" x14ac:dyDescent="0.35">
      <c r="A458" s="248" t="s">
        <v>67</v>
      </c>
      <c r="B458" s="248" t="s">
        <v>234</v>
      </c>
      <c r="C458" s="248" t="s">
        <v>852</v>
      </c>
      <c r="D458" s="248" t="s">
        <v>853</v>
      </c>
      <c r="E458" s="248" t="s">
        <v>2404</v>
      </c>
      <c r="F458" s="248" t="s">
        <v>2404</v>
      </c>
      <c r="G458" s="248" t="s">
        <v>248</v>
      </c>
      <c r="H458" s="248" t="s">
        <v>239</v>
      </c>
    </row>
    <row r="459" spans="1:8" x14ac:dyDescent="0.35">
      <c r="A459" s="248" t="s">
        <v>67</v>
      </c>
      <c r="B459" s="248" t="s">
        <v>234</v>
      </c>
      <c r="C459" s="248" t="s">
        <v>852</v>
      </c>
      <c r="D459" s="248" t="s">
        <v>853</v>
      </c>
      <c r="E459" s="248" t="s">
        <v>2405</v>
      </c>
      <c r="F459" s="248" t="s">
        <v>2405</v>
      </c>
      <c r="G459" s="248" t="s">
        <v>248</v>
      </c>
      <c r="H459" s="248" t="s">
        <v>239</v>
      </c>
    </row>
    <row r="460" spans="1:8" x14ac:dyDescent="0.35">
      <c r="A460" s="248" t="s">
        <v>67</v>
      </c>
      <c r="B460" s="248" t="s">
        <v>234</v>
      </c>
      <c r="C460" s="248" t="s">
        <v>852</v>
      </c>
      <c r="D460" s="248" t="s">
        <v>853</v>
      </c>
      <c r="E460" s="248" t="s">
        <v>2406</v>
      </c>
      <c r="F460" s="248" t="s">
        <v>2406</v>
      </c>
      <c r="G460" s="248" t="s">
        <v>248</v>
      </c>
      <c r="H460" s="248" t="s">
        <v>239</v>
      </c>
    </row>
    <row r="461" spans="1:8" x14ac:dyDescent="0.35">
      <c r="A461" s="248" t="s">
        <v>67</v>
      </c>
      <c r="B461" s="248" t="s">
        <v>234</v>
      </c>
      <c r="C461" s="248" t="s">
        <v>852</v>
      </c>
      <c r="D461" s="248" t="s">
        <v>853</v>
      </c>
      <c r="E461" s="248" t="s">
        <v>2407</v>
      </c>
      <c r="F461" s="248" t="s">
        <v>2407</v>
      </c>
      <c r="G461" s="248" t="s">
        <v>248</v>
      </c>
      <c r="H461" s="248" t="s">
        <v>239</v>
      </c>
    </row>
    <row r="462" spans="1:8" x14ac:dyDescent="0.35">
      <c r="A462" s="248" t="s">
        <v>67</v>
      </c>
      <c r="B462" s="248" t="s">
        <v>234</v>
      </c>
      <c r="C462" s="248" t="s">
        <v>852</v>
      </c>
      <c r="D462" s="248" t="s">
        <v>853</v>
      </c>
      <c r="E462" s="248" t="s">
        <v>2408</v>
      </c>
      <c r="F462" s="248" t="s">
        <v>2408</v>
      </c>
      <c r="G462" s="248" t="s">
        <v>248</v>
      </c>
      <c r="H462" s="248" t="s">
        <v>239</v>
      </c>
    </row>
    <row r="463" spans="1:8" x14ac:dyDescent="0.35">
      <c r="A463" s="248" t="s">
        <v>67</v>
      </c>
      <c r="B463" s="248" t="s">
        <v>234</v>
      </c>
      <c r="C463" s="248" t="s">
        <v>852</v>
      </c>
      <c r="D463" s="248" t="s">
        <v>853</v>
      </c>
      <c r="E463" s="248" t="s">
        <v>2409</v>
      </c>
      <c r="F463" s="248" t="s">
        <v>2409</v>
      </c>
      <c r="G463" s="248" t="s">
        <v>248</v>
      </c>
      <c r="H463" s="248" t="s">
        <v>239</v>
      </c>
    </row>
    <row r="464" spans="1:8" x14ac:dyDescent="0.35">
      <c r="A464" s="248" t="s">
        <v>67</v>
      </c>
      <c r="B464" s="248" t="s">
        <v>234</v>
      </c>
      <c r="C464" s="248" t="s">
        <v>852</v>
      </c>
      <c r="D464" s="248" t="s">
        <v>853</v>
      </c>
      <c r="E464" s="248" t="s">
        <v>2410</v>
      </c>
      <c r="F464" s="248" t="s">
        <v>2410</v>
      </c>
      <c r="G464" s="248" t="s">
        <v>248</v>
      </c>
      <c r="H464" s="248" t="s">
        <v>239</v>
      </c>
    </row>
    <row r="465" spans="1:8" x14ac:dyDescent="0.35">
      <c r="A465" s="248" t="s">
        <v>67</v>
      </c>
      <c r="B465" s="248" t="s">
        <v>234</v>
      </c>
      <c r="C465" s="248" t="s">
        <v>852</v>
      </c>
      <c r="D465" s="248" t="s">
        <v>853</v>
      </c>
      <c r="E465" s="248" t="s">
        <v>2411</v>
      </c>
      <c r="F465" s="248" t="s">
        <v>2411</v>
      </c>
      <c r="G465" s="248" t="s">
        <v>248</v>
      </c>
      <c r="H465" s="248" t="s">
        <v>239</v>
      </c>
    </row>
    <row r="466" spans="1:8" x14ac:dyDescent="0.35">
      <c r="A466" s="248" t="s">
        <v>67</v>
      </c>
      <c r="B466" s="248" t="s">
        <v>234</v>
      </c>
      <c r="C466" s="248" t="s">
        <v>852</v>
      </c>
      <c r="D466" s="248" t="s">
        <v>853</v>
      </c>
      <c r="E466" s="248" t="s">
        <v>2412</v>
      </c>
      <c r="F466" s="248" t="s">
        <v>2412</v>
      </c>
      <c r="G466" s="248" t="s">
        <v>248</v>
      </c>
      <c r="H466" s="248" t="s">
        <v>239</v>
      </c>
    </row>
    <row r="467" spans="1:8" x14ac:dyDescent="0.35">
      <c r="A467" s="248" t="s">
        <v>67</v>
      </c>
      <c r="B467" s="248" t="s">
        <v>234</v>
      </c>
      <c r="C467" s="248" t="s">
        <v>852</v>
      </c>
      <c r="D467" s="248" t="s">
        <v>853</v>
      </c>
      <c r="E467" s="248" t="s">
        <v>2413</v>
      </c>
      <c r="F467" s="248" t="s">
        <v>2413</v>
      </c>
      <c r="G467" s="248" t="s">
        <v>248</v>
      </c>
      <c r="H467" s="248" t="s">
        <v>239</v>
      </c>
    </row>
    <row r="468" spans="1:8" x14ac:dyDescent="0.35">
      <c r="A468" s="248" t="s">
        <v>67</v>
      </c>
      <c r="B468" s="248" t="s">
        <v>234</v>
      </c>
      <c r="C468" s="248" t="s">
        <v>852</v>
      </c>
      <c r="D468" s="248" t="s">
        <v>853</v>
      </c>
      <c r="E468" s="248" t="s">
        <v>2414</v>
      </c>
      <c r="F468" s="248" t="s">
        <v>2414</v>
      </c>
      <c r="G468" s="248" t="s">
        <v>248</v>
      </c>
      <c r="H468" s="248" t="s">
        <v>239</v>
      </c>
    </row>
    <row r="469" spans="1:8" x14ac:dyDescent="0.35">
      <c r="A469" s="248" t="s">
        <v>67</v>
      </c>
      <c r="B469" s="248" t="s">
        <v>234</v>
      </c>
      <c r="C469" s="248" t="s">
        <v>852</v>
      </c>
      <c r="D469" s="248" t="s">
        <v>853</v>
      </c>
      <c r="E469" s="248" t="s">
        <v>2415</v>
      </c>
      <c r="F469" s="248" t="s">
        <v>2415</v>
      </c>
      <c r="G469" s="248" t="s">
        <v>248</v>
      </c>
      <c r="H469" s="248" t="s">
        <v>239</v>
      </c>
    </row>
    <row r="470" spans="1:8" x14ac:dyDescent="0.35">
      <c r="A470" s="248" t="s">
        <v>67</v>
      </c>
      <c r="B470" s="248" t="s">
        <v>234</v>
      </c>
      <c r="C470" s="248" t="s">
        <v>852</v>
      </c>
      <c r="D470" s="248" t="s">
        <v>853</v>
      </c>
      <c r="E470" s="248" t="s">
        <v>2416</v>
      </c>
      <c r="F470" s="248" t="s">
        <v>2416</v>
      </c>
      <c r="G470" s="248" t="s">
        <v>248</v>
      </c>
      <c r="H470" s="248" t="s">
        <v>239</v>
      </c>
    </row>
    <row r="471" spans="1:8" x14ac:dyDescent="0.35">
      <c r="A471" s="248" t="s">
        <v>67</v>
      </c>
      <c r="B471" s="248" t="s">
        <v>234</v>
      </c>
      <c r="C471" s="248" t="s">
        <v>852</v>
      </c>
      <c r="D471" s="248" t="s">
        <v>853</v>
      </c>
      <c r="E471" s="248" t="s">
        <v>2417</v>
      </c>
      <c r="F471" s="248" t="s">
        <v>2417</v>
      </c>
      <c r="G471" s="248" t="s">
        <v>248</v>
      </c>
      <c r="H471" s="248" t="s">
        <v>239</v>
      </c>
    </row>
    <row r="472" spans="1:8" x14ac:dyDescent="0.35">
      <c r="A472" s="248" t="s">
        <v>67</v>
      </c>
      <c r="B472" s="248" t="s">
        <v>234</v>
      </c>
      <c r="C472" s="248" t="s">
        <v>852</v>
      </c>
      <c r="D472" s="248" t="s">
        <v>853</v>
      </c>
      <c r="E472" s="248" t="s">
        <v>2418</v>
      </c>
      <c r="F472" s="248" t="s">
        <v>2418</v>
      </c>
      <c r="G472" s="248" t="s">
        <v>248</v>
      </c>
      <c r="H472" s="248" t="s">
        <v>239</v>
      </c>
    </row>
    <row r="473" spans="1:8" x14ac:dyDescent="0.35">
      <c r="A473" s="248" t="s">
        <v>67</v>
      </c>
      <c r="B473" s="248" t="s">
        <v>234</v>
      </c>
      <c r="C473" s="248" t="s">
        <v>852</v>
      </c>
      <c r="D473" s="248" t="s">
        <v>853</v>
      </c>
      <c r="E473" s="248" t="s">
        <v>2419</v>
      </c>
      <c r="F473" s="248" t="s">
        <v>2419</v>
      </c>
      <c r="G473" s="248" t="s">
        <v>248</v>
      </c>
      <c r="H473" s="248" t="s">
        <v>239</v>
      </c>
    </row>
    <row r="474" spans="1:8" x14ac:dyDescent="0.35">
      <c r="A474" s="248" t="s">
        <v>67</v>
      </c>
      <c r="B474" s="248" t="s">
        <v>234</v>
      </c>
      <c r="C474" s="248" t="s">
        <v>852</v>
      </c>
      <c r="D474" s="248" t="s">
        <v>853</v>
      </c>
      <c r="E474" s="248" t="s">
        <v>2420</v>
      </c>
      <c r="F474" s="248" t="s">
        <v>2420</v>
      </c>
      <c r="G474" s="248" t="s">
        <v>248</v>
      </c>
      <c r="H474" s="248" t="s">
        <v>239</v>
      </c>
    </row>
    <row r="475" spans="1:8" x14ac:dyDescent="0.35">
      <c r="A475" s="248" t="s">
        <v>67</v>
      </c>
      <c r="B475" s="248" t="s">
        <v>234</v>
      </c>
      <c r="C475" s="248" t="s">
        <v>852</v>
      </c>
      <c r="D475" s="248" t="s">
        <v>853</v>
      </c>
      <c r="E475" s="248" t="s">
        <v>2421</v>
      </c>
      <c r="F475" s="248" t="s">
        <v>2421</v>
      </c>
      <c r="G475" s="248" t="s">
        <v>248</v>
      </c>
      <c r="H475" s="248" t="s">
        <v>239</v>
      </c>
    </row>
    <row r="476" spans="1:8" x14ac:dyDescent="0.35">
      <c r="A476" s="248" t="s">
        <v>67</v>
      </c>
      <c r="B476" s="248" t="s">
        <v>234</v>
      </c>
      <c r="C476" s="248" t="s">
        <v>852</v>
      </c>
      <c r="D476" s="248" t="s">
        <v>853</v>
      </c>
      <c r="E476" s="248" t="s">
        <v>2422</v>
      </c>
      <c r="F476" s="248" t="s">
        <v>2422</v>
      </c>
      <c r="G476" s="248" t="s">
        <v>248</v>
      </c>
      <c r="H476" s="248" t="s">
        <v>239</v>
      </c>
    </row>
    <row r="477" spans="1:8" x14ac:dyDescent="0.35">
      <c r="A477" s="248" t="s">
        <v>67</v>
      </c>
      <c r="B477" s="248" t="s">
        <v>234</v>
      </c>
      <c r="C477" s="248" t="s">
        <v>852</v>
      </c>
      <c r="D477" s="248" t="s">
        <v>853</v>
      </c>
      <c r="E477" s="248" t="s">
        <v>2423</v>
      </c>
      <c r="F477" s="248" t="s">
        <v>2423</v>
      </c>
      <c r="G477" s="248" t="s">
        <v>248</v>
      </c>
      <c r="H477" s="248" t="s">
        <v>239</v>
      </c>
    </row>
    <row r="478" spans="1:8" x14ac:dyDescent="0.35">
      <c r="A478" s="248" t="s">
        <v>67</v>
      </c>
      <c r="B478" s="248" t="s">
        <v>234</v>
      </c>
      <c r="C478" s="248" t="s">
        <v>852</v>
      </c>
      <c r="D478" s="248" t="s">
        <v>853</v>
      </c>
      <c r="E478" s="248" t="s">
        <v>2424</v>
      </c>
      <c r="F478" s="248" t="s">
        <v>2424</v>
      </c>
      <c r="G478" s="248" t="s">
        <v>248</v>
      </c>
      <c r="H478" s="248" t="s">
        <v>239</v>
      </c>
    </row>
    <row r="479" spans="1:8" x14ac:dyDescent="0.35">
      <c r="A479" s="248" t="s">
        <v>67</v>
      </c>
      <c r="B479" s="248" t="s">
        <v>234</v>
      </c>
      <c r="C479" s="248" t="s">
        <v>852</v>
      </c>
      <c r="D479" s="248" t="s">
        <v>853</v>
      </c>
      <c r="E479" s="248" t="s">
        <v>2425</v>
      </c>
      <c r="F479" s="248" t="s">
        <v>2425</v>
      </c>
      <c r="G479" s="248" t="s">
        <v>248</v>
      </c>
      <c r="H479" s="248" t="s">
        <v>239</v>
      </c>
    </row>
    <row r="480" spans="1:8" x14ac:dyDescent="0.35">
      <c r="A480" s="248" t="s">
        <v>67</v>
      </c>
      <c r="B480" s="248" t="s">
        <v>234</v>
      </c>
      <c r="C480" s="248" t="s">
        <v>855</v>
      </c>
      <c r="D480" s="248" t="s">
        <v>856</v>
      </c>
      <c r="E480" s="248" t="s">
        <v>2090</v>
      </c>
      <c r="F480" s="248" t="s">
        <v>2090</v>
      </c>
      <c r="G480" s="248" t="s">
        <v>248</v>
      </c>
      <c r="H480" s="248" t="s">
        <v>239</v>
      </c>
    </row>
    <row r="481" spans="1:8" x14ac:dyDescent="0.35">
      <c r="A481" s="248" t="s">
        <v>67</v>
      </c>
      <c r="B481" s="248" t="s">
        <v>234</v>
      </c>
      <c r="C481" s="248" t="s">
        <v>855</v>
      </c>
      <c r="D481" s="248" t="s">
        <v>856</v>
      </c>
      <c r="E481" s="248" t="s">
        <v>2091</v>
      </c>
      <c r="F481" s="248" t="s">
        <v>2091</v>
      </c>
      <c r="G481" s="248" t="s">
        <v>248</v>
      </c>
      <c r="H481" s="248" t="s">
        <v>239</v>
      </c>
    </row>
    <row r="482" spans="1:8" x14ac:dyDescent="0.35">
      <c r="A482" s="248" t="s">
        <v>67</v>
      </c>
      <c r="B482" s="248" t="s">
        <v>234</v>
      </c>
      <c r="C482" s="248" t="s">
        <v>855</v>
      </c>
      <c r="D482" s="248" t="s">
        <v>856</v>
      </c>
      <c r="E482" s="248" t="s">
        <v>2092</v>
      </c>
      <c r="F482" s="248" t="s">
        <v>2092</v>
      </c>
      <c r="G482" s="248" t="s">
        <v>248</v>
      </c>
      <c r="H482" s="248" t="s">
        <v>239</v>
      </c>
    </row>
    <row r="483" spans="1:8" x14ac:dyDescent="0.35">
      <c r="A483" s="248" t="s">
        <v>67</v>
      </c>
      <c r="B483" s="248" t="s">
        <v>234</v>
      </c>
      <c r="C483" s="248" t="s">
        <v>855</v>
      </c>
      <c r="D483" s="248" t="s">
        <v>856</v>
      </c>
      <c r="E483" s="248" t="s">
        <v>2093</v>
      </c>
      <c r="F483" s="248" t="s">
        <v>2093</v>
      </c>
      <c r="G483" s="248" t="s">
        <v>248</v>
      </c>
      <c r="H483" s="248" t="s">
        <v>239</v>
      </c>
    </row>
    <row r="484" spans="1:8" x14ac:dyDescent="0.35">
      <c r="A484" s="248" t="s">
        <v>67</v>
      </c>
      <c r="B484" s="248" t="s">
        <v>234</v>
      </c>
      <c r="C484" s="248" t="s">
        <v>872</v>
      </c>
      <c r="D484" s="248" t="s">
        <v>873</v>
      </c>
      <c r="E484" s="248" t="s">
        <v>1512</v>
      </c>
      <c r="F484" s="248" t="s">
        <v>1512</v>
      </c>
      <c r="G484" s="248" t="s">
        <v>248</v>
      </c>
      <c r="H484" s="248" t="s">
        <v>239</v>
      </c>
    </row>
    <row r="485" spans="1:8" x14ac:dyDescent="0.35">
      <c r="A485" s="248" t="s">
        <v>67</v>
      </c>
      <c r="B485" s="248" t="s">
        <v>234</v>
      </c>
      <c r="C485" s="248" t="s">
        <v>872</v>
      </c>
      <c r="D485" s="248" t="s">
        <v>873</v>
      </c>
      <c r="E485" s="248" t="s">
        <v>1375</v>
      </c>
      <c r="F485" s="248" t="s">
        <v>1375</v>
      </c>
      <c r="G485" s="248" t="s">
        <v>248</v>
      </c>
      <c r="H485" s="248" t="s">
        <v>239</v>
      </c>
    </row>
    <row r="486" spans="1:8" x14ac:dyDescent="0.35">
      <c r="A486" s="248" t="s">
        <v>67</v>
      </c>
      <c r="B486" s="248" t="s">
        <v>234</v>
      </c>
      <c r="C486" s="248" t="s">
        <v>881</v>
      </c>
      <c r="D486" s="248" t="s">
        <v>882</v>
      </c>
      <c r="E486" s="248" t="s">
        <v>2426</v>
      </c>
      <c r="F486" s="248" t="s">
        <v>2426</v>
      </c>
      <c r="G486" s="248" t="s">
        <v>248</v>
      </c>
      <c r="H486" s="248" t="s">
        <v>239</v>
      </c>
    </row>
    <row r="487" spans="1:8" x14ac:dyDescent="0.35">
      <c r="A487" s="248" t="s">
        <v>67</v>
      </c>
      <c r="B487" s="248" t="s">
        <v>234</v>
      </c>
      <c r="C487" s="248" t="s">
        <v>881</v>
      </c>
      <c r="D487" s="248" t="s">
        <v>882</v>
      </c>
      <c r="E487" s="248" t="s">
        <v>2427</v>
      </c>
      <c r="F487" s="248" t="s">
        <v>2427</v>
      </c>
      <c r="G487" s="248" t="s">
        <v>248</v>
      </c>
      <c r="H487" s="248" t="s">
        <v>239</v>
      </c>
    </row>
    <row r="488" spans="1:8" x14ac:dyDescent="0.35">
      <c r="A488" s="248" t="s">
        <v>67</v>
      </c>
      <c r="B488" s="248" t="s">
        <v>234</v>
      </c>
      <c r="C488" s="248" t="s">
        <v>899</v>
      </c>
      <c r="D488" s="248" t="s">
        <v>900</v>
      </c>
      <c r="E488" s="248" t="s">
        <v>2428</v>
      </c>
      <c r="F488" s="248" t="s">
        <v>2428</v>
      </c>
      <c r="G488" s="248" t="s">
        <v>248</v>
      </c>
      <c r="H488" s="248" t="s">
        <v>239</v>
      </c>
    </row>
    <row r="489" spans="1:8" x14ac:dyDescent="0.35">
      <c r="A489" s="248" t="s">
        <v>67</v>
      </c>
      <c r="B489" s="248" t="s">
        <v>234</v>
      </c>
      <c r="C489" s="248" t="s">
        <v>899</v>
      </c>
      <c r="D489" s="248" t="s">
        <v>900</v>
      </c>
      <c r="E489" s="248" t="s">
        <v>2429</v>
      </c>
      <c r="F489" s="248" t="s">
        <v>2429</v>
      </c>
      <c r="G489" s="248" t="s">
        <v>248</v>
      </c>
      <c r="H489" s="248" t="s">
        <v>239</v>
      </c>
    </row>
    <row r="490" spans="1:8" x14ac:dyDescent="0.35">
      <c r="A490" s="248" t="s">
        <v>67</v>
      </c>
      <c r="B490" s="248" t="s">
        <v>234</v>
      </c>
      <c r="C490" s="248" t="s">
        <v>899</v>
      </c>
      <c r="D490" s="248" t="s">
        <v>900</v>
      </c>
      <c r="E490" s="248" t="s">
        <v>2430</v>
      </c>
      <c r="F490" s="248" t="s">
        <v>2430</v>
      </c>
      <c r="G490" s="248" t="s">
        <v>248</v>
      </c>
      <c r="H490" s="248" t="s">
        <v>239</v>
      </c>
    </row>
    <row r="491" spans="1:8" x14ac:dyDescent="0.35">
      <c r="A491" s="248" t="s">
        <v>67</v>
      </c>
      <c r="B491" s="248" t="s">
        <v>234</v>
      </c>
      <c r="C491" s="248" t="s">
        <v>899</v>
      </c>
      <c r="D491" s="248" t="s">
        <v>900</v>
      </c>
      <c r="E491" s="248" t="s">
        <v>2431</v>
      </c>
      <c r="F491" s="248" t="s">
        <v>2431</v>
      </c>
      <c r="G491" s="248" t="s">
        <v>248</v>
      </c>
      <c r="H491" s="248" t="s">
        <v>239</v>
      </c>
    </row>
    <row r="492" spans="1:8" x14ac:dyDescent="0.35">
      <c r="A492" s="248" t="s">
        <v>67</v>
      </c>
      <c r="B492" s="248" t="s">
        <v>234</v>
      </c>
      <c r="C492" s="248" t="s">
        <v>899</v>
      </c>
      <c r="D492" s="248" t="s">
        <v>900</v>
      </c>
      <c r="E492" s="248" t="s">
        <v>2432</v>
      </c>
      <c r="F492" s="248" t="s">
        <v>2432</v>
      </c>
      <c r="G492" s="248" t="s">
        <v>248</v>
      </c>
      <c r="H492" s="248" t="s">
        <v>239</v>
      </c>
    </row>
    <row r="493" spans="1:8" x14ac:dyDescent="0.35">
      <c r="A493" s="248" t="s">
        <v>67</v>
      </c>
      <c r="B493" s="248" t="s">
        <v>234</v>
      </c>
      <c r="C493" s="248" t="s">
        <v>908</v>
      </c>
      <c r="D493" s="248" t="s">
        <v>909</v>
      </c>
      <c r="E493" s="248" t="s">
        <v>2433</v>
      </c>
      <c r="F493" s="248" t="s">
        <v>2433</v>
      </c>
      <c r="G493" s="248" t="s">
        <v>248</v>
      </c>
      <c r="H493" s="248" t="s">
        <v>239</v>
      </c>
    </row>
    <row r="494" spans="1:8" x14ac:dyDescent="0.35">
      <c r="A494" s="248" t="s">
        <v>67</v>
      </c>
      <c r="B494" s="248" t="s">
        <v>234</v>
      </c>
      <c r="C494" s="248" t="s">
        <v>908</v>
      </c>
      <c r="D494" s="248" t="s">
        <v>909</v>
      </c>
      <c r="E494" s="248" t="s">
        <v>2434</v>
      </c>
      <c r="F494" s="248" t="s">
        <v>2434</v>
      </c>
      <c r="G494" s="248" t="s">
        <v>248</v>
      </c>
      <c r="H494" s="248" t="s">
        <v>239</v>
      </c>
    </row>
    <row r="495" spans="1:8" x14ac:dyDescent="0.35">
      <c r="A495" s="248" t="s">
        <v>67</v>
      </c>
      <c r="B495" s="248" t="s">
        <v>234</v>
      </c>
      <c r="C495" s="248" t="s">
        <v>908</v>
      </c>
      <c r="D495" s="248" t="s">
        <v>909</v>
      </c>
      <c r="E495" s="248" t="s">
        <v>2435</v>
      </c>
      <c r="F495" s="248" t="s">
        <v>2435</v>
      </c>
      <c r="G495" s="248" t="s">
        <v>248</v>
      </c>
      <c r="H495" s="248" t="s">
        <v>239</v>
      </c>
    </row>
    <row r="496" spans="1:8" x14ac:dyDescent="0.35">
      <c r="A496" s="248" t="s">
        <v>67</v>
      </c>
      <c r="B496" s="248" t="s">
        <v>234</v>
      </c>
      <c r="C496" s="248" t="s">
        <v>908</v>
      </c>
      <c r="D496" s="248" t="s">
        <v>909</v>
      </c>
      <c r="E496" s="248" t="s">
        <v>2436</v>
      </c>
      <c r="F496" s="248" t="s">
        <v>2436</v>
      </c>
      <c r="G496" s="248" t="s">
        <v>248</v>
      </c>
      <c r="H496" s="248" t="s">
        <v>239</v>
      </c>
    </row>
    <row r="497" spans="1:8" x14ac:dyDescent="0.35">
      <c r="A497" s="248" t="s">
        <v>67</v>
      </c>
      <c r="B497" s="248" t="s">
        <v>234</v>
      </c>
      <c r="C497" s="248" t="s">
        <v>916</v>
      </c>
      <c r="D497" s="248" t="s">
        <v>917</v>
      </c>
      <c r="E497" s="248" t="s">
        <v>2437</v>
      </c>
      <c r="F497" s="248" t="s">
        <v>2437</v>
      </c>
      <c r="G497" s="248" t="s">
        <v>248</v>
      </c>
      <c r="H497" s="248" t="s">
        <v>239</v>
      </c>
    </row>
    <row r="498" spans="1:8" x14ac:dyDescent="0.35">
      <c r="A498" s="248" t="s">
        <v>67</v>
      </c>
      <c r="B498" s="248" t="s">
        <v>234</v>
      </c>
      <c r="C498" s="248" t="s">
        <v>916</v>
      </c>
      <c r="D498" s="248" t="s">
        <v>917</v>
      </c>
      <c r="E498" s="248" t="s">
        <v>2438</v>
      </c>
      <c r="F498" s="248" t="s">
        <v>2438</v>
      </c>
      <c r="G498" s="248" t="s">
        <v>248</v>
      </c>
      <c r="H498" s="248" t="s">
        <v>239</v>
      </c>
    </row>
    <row r="499" spans="1:8" x14ac:dyDescent="0.35">
      <c r="A499" s="248" t="s">
        <v>67</v>
      </c>
      <c r="B499" s="248" t="s">
        <v>234</v>
      </c>
      <c r="C499" s="248" t="s">
        <v>916</v>
      </c>
      <c r="D499" s="248" t="s">
        <v>917</v>
      </c>
      <c r="E499" s="248" t="s">
        <v>2439</v>
      </c>
      <c r="F499" s="248" t="s">
        <v>2439</v>
      </c>
      <c r="G499" s="248" t="s">
        <v>248</v>
      </c>
      <c r="H499" s="248" t="s">
        <v>239</v>
      </c>
    </row>
    <row r="500" spans="1:8" x14ac:dyDescent="0.35">
      <c r="A500" s="248" t="s">
        <v>67</v>
      </c>
      <c r="B500" s="248" t="s">
        <v>234</v>
      </c>
      <c r="C500" s="248" t="s">
        <v>920</v>
      </c>
      <c r="D500" s="248" t="s">
        <v>921</v>
      </c>
      <c r="E500" s="248" t="s">
        <v>2440</v>
      </c>
      <c r="F500" s="248" t="s">
        <v>2440</v>
      </c>
      <c r="G500" s="248" t="s">
        <v>248</v>
      </c>
      <c r="H500" s="248" t="s">
        <v>239</v>
      </c>
    </row>
    <row r="501" spans="1:8" x14ac:dyDescent="0.35">
      <c r="A501" s="248" t="s">
        <v>67</v>
      </c>
      <c r="B501" s="248" t="s">
        <v>234</v>
      </c>
      <c r="C501" s="248" t="s">
        <v>920</v>
      </c>
      <c r="D501" s="248" t="s">
        <v>921</v>
      </c>
      <c r="E501" s="248" t="s">
        <v>2441</v>
      </c>
      <c r="F501" s="248" t="s">
        <v>2441</v>
      </c>
      <c r="G501" s="248" t="s">
        <v>248</v>
      </c>
      <c r="H501" s="248" t="s">
        <v>239</v>
      </c>
    </row>
    <row r="502" spans="1:8" x14ac:dyDescent="0.35">
      <c r="A502" s="248" t="s">
        <v>67</v>
      </c>
      <c r="B502" s="248" t="s">
        <v>234</v>
      </c>
      <c r="C502" s="248" t="s">
        <v>920</v>
      </c>
      <c r="D502" s="248" t="s">
        <v>921</v>
      </c>
      <c r="E502" s="248" t="s">
        <v>2442</v>
      </c>
      <c r="F502" s="248" t="s">
        <v>2442</v>
      </c>
      <c r="G502" s="248" t="s">
        <v>248</v>
      </c>
      <c r="H502" s="248" t="s">
        <v>239</v>
      </c>
    </row>
    <row r="503" spans="1:8" x14ac:dyDescent="0.35">
      <c r="A503" s="248" t="s">
        <v>67</v>
      </c>
      <c r="B503" s="248" t="s">
        <v>234</v>
      </c>
      <c r="C503" s="248" t="s">
        <v>920</v>
      </c>
      <c r="D503" s="248" t="s">
        <v>921</v>
      </c>
      <c r="E503" s="248" t="s">
        <v>2443</v>
      </c>
      <c r="F503" s="248" t="s">
        <v>2443</v>
      </c>
      <c r="G503" s="248" t="s">
        <v>248</v>
      </c>
      <c r="H503" s="248" t="s">
        <v>239</v>
      </c>
    </row>
    <row r="504" spans="1:8" x14ac:dyDescent="0.35">
      <c r="A504" s="248" t="s">
        <v>67</v>
      </c>
      <c r="B504" s="248" t="s">
        <v>234</v>
      </c>
      <c r="C504" s="248" t="s">
        <v>920</v>
      </c>
      <c r="D504" s="248" t="s">
        <v>921</v>
      </c>
      <c r="E504" s="248" t="s">
        <v>2444</v>
      </c>
      <c r="F504" s="248" t="s">
        <v>2444</v>
      </c>
      <c r="G504" s="248" t="s">
        <v>248</v>
      </c>
      <c r="H504" s="248" t="s">
        <v>239</v>
      </c>
    </row>
    <row r="505" spans="1:8" x14ac:dyDescent="0.35">
      <c r="A505" s="248" t="s">
        <v>67</v>
      </c>
      <c r="B505" s="248" t="s">
        <v>234</v>
      </c>
      <c r="C505" s="248" t="s">
        <v>927</v>
      </c>
      <c r="D505" s="248" t="s">
        <v>928</v>
      </c>
      <c r="E505" s="248" t="s">
        <v>1512</v>
      </c>
      <c r="F505" s="248" t="s">
        <v>1512</v>
      </c>
      <c r="G505" s="248" t="s">
        <v>248</v>
      </c>
      <c r="H505" s="248" t="s">
        <v>239</v>
      </c>
    </row>
    <row r="506" spans="1:8" x14ac:dyDescent="0.35">
      <c r="A506" s="248" t="s">
        <v>67</v>
      </c>
      <c r="B506" s="248" t="s">
        <v>234</v>
      </c>
      <c r="C506" s="248" t="s">
        <v>927</v>
      </c>
      <c r="D506" s="248" t="s">
        <v>928</v>
      </c>
      <c r="E506" s="248" t="s">
        <v>1375</v>
      </c>
      <c r="F506" s="248" t="s">
        <v>1375</v>
      </c>
      <c r="G506" s="248" t="s">
        <v>248</v>
      </c>
      <c r="H506" s="248" t="s">
        <v>239</v>
      </c>
    </row>
    <row r="507" spans="1:8" x14ac:dyDescent="0.35">
      <c r="A507" s="248" t="s">
        <v>67</v>
      </c>
      <c r="B507" s="248" t="s">
        <v>234</v>
      </c>
      <c r="C507" s="248" t="s">
        <v>940</v>
      </c>
      <c r="D507" s="248" t="s">
        <v>941</v>
      </c>
      <c r="E507" s="248" t="s">
        <v>2138</v>
      </c>
      <c r="F507" s="248" t="s">
        <v>2138</v>
      </c>
      <c r="G507" s="248" t="s">
        <v>248</v>
      </c>
      <c r="H507" s="248" t="s">
        <v>239</v>
      </c>
    </row>
    <row r="508" spans="1:8" x14ac:dyDescent="0.35">
      <c r="A508" s="248" t="s">
        <v>67</v>
      </c>
      <c r="B508" s="248" t="s">
        <v>234</v>
      </c>
      <c r="C508" s="248" t="s">
        <v>940</v>
      </c>
      <c r="D508" s="248" t="s">
        <v>941</v>
      </c>
      <c r="E508" s="248" t="s">
        <v>2188</v>
      </c>
      <c r="F508" s="248" t="s">
        <v>2188</v>
      </c>
      <c r="G508" s="248" t="s">
        <v>248</v>
      </c>
      <c r="H508" s="248" t="s">
        <v>239</v>
      </c>
    </row>
    <row r="509" spans="1:8" x14ac:dyDescent="0.35">
      <c r="A509" s="248" t="s">
        <v>67</v>
      </c>
      <c r="B509" s="248" t="s">
        <v>234</v>
      </c>
      <c r="C509" s="248" t="s">
        <v>940</v>
      </c>
      <c r="D509" s="248" t="s">
        <v>941</v>
      </c>
      <c r="E509" s="248" t="s">
        <v>2195</v>
      </c>
      <c r="F509" s="248" t="s">
        <v>2195</v>
      </c>
      <c r="G509" s="248" t="s">
        <v>248</v>
      </c>
      <c r="H509" s="248" t="s">
        <v>239</v>
      </c>
    </row>
    <row r="510" spans="1:8" x14ac:dyDescent="0.35">
      <c r="A510" s="248" t="s">
        <v>67</v>
      </c>
      <c r="B510" s="248" t="s">
        <v>234</v>
      </c>
      <c r="C510" s="248" t="s">
        <v>940</v>
      </c>
      <c r="D510" s="248" t="s">
        <v>941</v>
      </c>
      <c r="E510" s="248" t="s">
        <v>2265</v>
      </c>
      <c r="F510" s="248" t="s">
        <v>2265</v>
      </c>
      <c r="G510" s="248" t="s">
        <v>248</v>
      </c>
      <c r="H510" s="248" t="s">
        <v>239</v>
      </c>
    </row>
    <row r="511" spans="1:8" x14ac:dyDescent="0.35">
      <c r="A511" s="248" t="s">
        <v>67</v>
      </c>
      <c r="B511" s="248" t="s">
        <v>234</v>
      </c>
      <c r="C511" s="248" t="s">
        <v>940</v>
      </c>
      <c r="D511" s="248" t="s">
        <v>941</v>
      </c>
      <c r="E511" s="248" t="s">
        <v>2445</v>
      </c>
      <c r="F511" s="248" t="s">
        <v>2445</v>
      </c>
      <c r="G511" s="248" t="s">
        <v>248</v>
      </c>
      <c r="H511" s="248" t="s">
        <v>239</v>
      </c>
    </row>
    <row r="512" spans="1:8" x14ac:dyDescent="0.35">
      <c r="A512" s="248" t="s">
        <v>67</v>
      </c>
      <c r="B512" s="248" t="s">
        <v>234</v>
      </c>
      <c r="C512" s="248" t="s">
        <v>943</v>
      </c>
      <c r="D512" s="248" t="s">
        <v>944</v>
      </c>
      <c r="E512" s="248" t="s">
        <v>2446</v>
      </c>
      <c r="F512" s="248" t="s">
        <v>2446</v>
      </c>
      <c r="G512" s="248" t="s">
        <v>248</v>
      </c>
      <c r="H512" s="248" t="s">
        <v>239</v>
      </c>
    </row>
    <row r="513" spans="1:8" x14ac:dyDescent="0.35">
      <c r="A513" s="248" t="s">
        <v>67</v>
      </c>
      <c r="B513" s="248" t="s">
        <v>234</v>
      </c>
      <c r="C513" s="248" t="s">
        <v>943</v>
      </c>
      <c r="D513" s="248" t="s">
        <v>944</v>
      </c>
      <c r="E513" s="248" t="s">
        <v>2447</v>
      </c>
      <c r="F513" s="248" t="s">
        <v>2447</v>
      </c>
      <c r="G513" s="248" t="s">
        <v>248</v>
      </c>
      <c r="H513" s="248" t="s">
        <v>239</v>
      </c>
    </row>
    <row r="514" spans="1:8" x14ac:dyDescent="0.35">
      <c r="A514" s="248" t="s">
        <v>67</v>
      </c>
      <c r="B514" s="248" t="s">
        <v>234</v>
      </c>
      <c r="C514" s="248" t="s">
        <v>943</v>
      </c>
      <c r="D514" s="248" t="s">
        <v>944</v>
      </c>
      <c r="E514" s="248" t="s">
        <v>2448</v>
      </c>
      <c r="F514" s="248" t="s">
        <v>2448</v>
      </c>
      <c r="G514" s="248" t="s">
        <v>248</v>
      </c>
      <c r="H514" s="248" t="s">
        <v>239</v>
      </c>
    </row>
    <row r="515" spans="1:8" x14ac:dyDescent="0.35">
      <c r="A515" s="248" t="s">
        <v>67</v>
      </c>
      <c r="B515" s="248" t="s">
        <v>234</v>
      </c>
      <c r="C515" s="248" t="s">
        <v>943</v>
      </c>
      <c r="D515" s="248" t="s">
        <v>944</v>
      </c>
      <c r="E515" s="248" t="s">
        <v>2449</v>
      </c>
      <c r="F515" s="248" t="s">
        <v>2449</v>
      </c>
      <c r="G515" s="248" t="s">
        <v>248</v>
      </c>
      <c r="H515" s="248" t="s">
        <v>239</v>
      </c>
    </row>
    <row r="516" spans="1:8" x14ac:dyDescent="0.35">
      <c r="A516" s="248" t="s">
        <v>67</v>
      </c>
      <c r="B516" s="248" t="s">
        <v>234</v>
      </c>
      <c r="C516" s="248" t="s">
        <v>963</v>
      </c>
      <c r="D516" s="248" t="s">
        <v>964</v>
      </c>
      <c r="E516" s="248" t="s">
        <v>2450</v>
      </c>
      <c r="F516" s="248" t="s">
        <v>2450</v>
      </c>
      <c r="G516" s="248" t="s">
        <v>248</v>
      </c>
      <c r="H516" s="248" t="s">
        <v>239</v>
      </c>
    </row>
    <row r="517" spans="1:8" x14ac:dyDescent="0.35">
      <c r="A517" s="248" t="s">
        <v>67</v>
      </c>
      <c r="B517" s="248" t="s">
        <v>234</v>
      </c>
      <c r="C517" s="248" t="s">
        <v>963</v>
      </c>
      <c r="D517" s="248" t="s">
        <v>964</v>
      </c>
      <c r="E517" s="248" t="s">
        <v>2451</v>
      </c>
      <c r="F517" s="248" t="s">
        <v>2451</v>
      </c>
      <c r="G517" s="248" t="s">
        <v>248</v>
      </c>
      <c r="H517" s="248" t="s">
        <v>239</v>
      </c>
    </row>
    <row r="518" spans="1:8" x14ac:dyDescent="0.35">
      <c r="A518" s="248" t="s">
        <v>67</v>
      </c>
      <c r="B518" s="248" t="s">
        <v>234</v>
      </c>
      <c r="C518" s="248" t="s">
        <v>975</v>
      </c>
      <c r="D518" s="248" t="s">
        <v>976</v>
      </c>
      <c r="E518" s="248" t="s">
        <v>2119</v>
      </c>
      <c r="F518" s="248">
        <v>1</v>
      </c>
      <c r="G518" s="248" t="s">
        <v>248</v>
      </c>
      <c r="H518" s="248" t="s">
        <v>239</v>
      </c>
    </row>
    <row r="519" spans="1:8" x14ac:dyDescent="0.35">
      <c r="A519" s="248" t="s">
        <v>67</v>
      </c>
      <c r="B519" s="248" t="s">
        <v>234</v>
      </c>
      <c r="C519" s="248" t="s">
        <v>975</v>
      </c>
      <c r="D519" s="248" t="s">
        <v>976</v>
      </c>
      <c r="E519" s="248" t="s">
        <v>2452</v>
      </c>
      <c r="F519" s="248">
        <v>1000068</v>
      </c>
      <c r="G519" s="248" t="s">
        <v>248</v>
      </c>
      <c r="H519" s="248" t="s">
        <v>239</v>
      </c>
    </row>
    <row r="520" spans="1:8" x14ac:dyDescent="0.35">
      <c r="A520" s="248" t="s">
        <v>67</v>
      </c>
      <c r="B520" s="248" t="s">
        <v>234</v>
      </c>
      <c r="C520" s="248" t="s">
        <v>975</v>
      </c>
      <c r="D520" s="248" t="s">
        <v>976</v>
      </c>
      <c r="E520" s="248" t="s">
        <v>2120</v>
      </c>
      <c r="F520" s="248">
        <v>2</v>
      </c>
      <c r="G520" s="248" t="s">
        <v>248</v>
      </c>
      <c r="H520" s="248" t="s">
        <v>239</v>
      </c>
    </row>
    <row r="521" spans="1:8" x14ac:dyDescent="0.35">
      <c r="A521" s="248" t="s">
        <v>67</v>
      </c>
      <c r="B521" s="248" t="s">
        <v>234</v>
      </c>
      <c r="C521" s="248" t="s">
        <v>975</v>
      </c>
      <c r="D521" s="248" t="s">
        <v>976</v>
      </c>
      <c r="E521" s="248" t="s">
        <v>2121</v>
      </c>
      <c r="F521" s="248">
        <v>3</v>
      </c>
      <c r="G521" s="248" t="s">
        <v>248</v>
      </c>
      <c r="H521" s="248" t="s">
        <v>239</v>
      </c>
    </row>
    <row r="522" spans="1:8" x14ac:dyDescent="0.35">
      <c r="A522" s="248" t="s">
        <v>67</v>
      </c>
      <c r="B522" s="248" t="s">
        <v>234</v>
      </c>
      <c r="C522" s="248" t="s">
        <v>975</v>
      </c>
      <c r="D522" s="248" t="s">
        <v>976</v>
      </c>
      <c r="E522" s="248" t="s">
        <v>2122</v>
      </c>
      <c r="F522" s="248">
        <v>1000001</v>
      </c>
      <c r="G522" s="248" t="s">
        <v>248</v>
      </c>
      <c r="H522" s="248" t="s">
        <v>239</v>
      </c>
    </row>
    <row r="523" spans="1:8" x14ac:dyDescent="0.35">
      <c r="A523" s="248" t="s">
        <v>67</v>
      </c>
      <c r="B523" s="248" t="s">
        <v>234</v>
      </c>
      <c r="C523" s="248" t="s">
        <v>975</v>
      </c>
      <c r="D523" s="248" t="s">
        <v>976</v>
      </c>
      <c r="E523" s="248" t="s">
        <v>2123</v>
      </c>
      <c r="F523" s="248">
        <v>4</v>
      </c>
      <c r="G523" s="248" t="s">
        <v>248</v>
      </c>
      <c r="H523" s="248" t="s">
        <v>239</v>
      </c>
    </row>
    <row r="524" spans="1:8" x14ac:dyDescent="0.35">
      <c r="A524" s="248" t="s">
        <v>67</v>
      </c>
      <c r="B524" s="248" t="s">
        <v>234</v>
      </c>
      <c r="C524" s="248" t="s">
        <v>975</v>
      </c>
      <c r="D524" s="248" t="s">
        <v>976</v>
      </c>
      <c r="E524" s="248" t="s">
        <v>2124</v>
      </c>
      <c r="F524" s="248">
        <v>5</v>
      </c>
      <c r="G524" s="248" t="s">
        <v>248</v>
      </c>
      <c r="H524" s="248" t="s">
        <v>239</v>
      </c>
    </row>
    <row r="525" spans="1:8" x14ac:dyDescent="0.35">
      <c r="A525" s="248" t="s">
        <v>67</v>
      </c>
      <c r="B525" s="248" t="s">
        <v>234</v>
      </c>
      <c r="C525" s="248" t="s">
        <v>975</v>
      </c>
      <c r="D525" s="248" t="s">
        <v>976</v>
      </c>
      <c r="E525" s="248" t="s">
        <v>2125</v>
      </c>
      <c r="F525" s="248">
        <v>1000002</v>
      </c>
      <c r="G525" s="248" t="s">
        <v>248</v>
      </c>
      <c r="H525" s="248" t="s">
        <v>239</v>
      </c>
    </row>
    <row r="526" spans="1:8" x14ac:dyDescent="0.35">
      <c r="A526" s="248" t="s">
        <v>67</v>
      </c>
      <c r="B526" s="248" t="s">
        <v>234</v>
      </c>
      <c r="C526" s="248" t="s">
        <v>975</v>
      </c>
      <c r="D526" s="248" t="s">
        <v>976</v>
      </c>
      <c r="E526" s="248" t="s">
        <v>2453</v>
      </c>
      <c r="F526" s="248">
        <v>1000003</v>
      </c>
      <c r="G526" s="248" t="s">
        <v>248</v>
      </c>
      <c r="H526" s="248" t="s">
        <v>239</v>
      </c>
    </row>
    <row r="527" spans="1:8" x14ac:dyDescent="0.35">
      <c r="A527" s="248" t="s">
        <v>67</v>
      </c>
      <c r="B527" s="248" t="s">
        <v>234</v>
      </c>
      <c r="C527" s="248" t="s">
        <v>975</v>
      </c>
      <c r="D527" s="248" t="s">
        <v>976</v>
      </c>
      <c r="E527" s="248" t="s">
        <v>2454</v>
      </c>
      <c r="F527" s="248">
        <v>6</v>
      </c>
      <c r="G527" s="248" t="s">
        <v>248</v>
      </c>
      <c r="H527" s="248" t="s">
        <v>239</v>
      </c>
    </row>
    <row r="528" spans="1:8" x14ac:dyDescent="0.35">
      <c r="A528" s="248" t="s">
        <v>67</v>
      </c>
      <c r="B528" s="248" t="s">
        <v>234</v>
      </c>
      <c r="C528" s="248" t="s">
        <v>975</v>
      </c>
      <c r="D528" s="248" t="s">
        <v>976</v>
      </c>
      <c r="E528" s="248" t="s">
        <v>2127</v>
      </c>
      <c r="F528" s="248">
        <v>7</v>
      </c>
      <c r="G528" s="248" t="s">
        <v>248</v>
      </c>
      <c r="H528" s="248" t="s">
        <v>239</v>
      </c>
    </row>
    <row r="529" spans="1:8" x14ac:dyDescent="0.35">
      <c r="A529" s="248" t="s">
        <v>67</v>
      </c>
      <c r="B529" s="248" t="s">
        <v>234</v>
      </c>
      <c r="C529" s="248" t="s">
        <v>975</v>
      </c>
      <c r="D529" s="248" t="s">
        <v>976</v>
      </c>
      <c r="E529" s="248" t="s">
        <v>2128</v>
      </c>
      <c r="F529" s="248">
        <v>8</v>
      </c>
      <c r="G529" s="248" t="s">
        <v>248</v>
      </c>
      <c r="H529" s="248" t="s">
        <v>239</v>
      </c>
    </row>
    <row r="530" spans="1:8" x14ac:dyDescent="0.35">
      <c r="A530" s="248" t="s">
        <v>67</v>
      </c>
      <c r="B530" s="248" t="s">
        <v>234</v>
      </c>
      <c r="C530" s="248" t="s">
        <v>975</v>
      </c>
      <c r="D530" s="248" t="s">
        <v>976</v>
      </c>
      <c r="E530" s="248" t="s">
        <v>2129</v>
      </c>
      <c r="F530" s="248">
        <v>1000004</v>
      </c>
      <c r="G530" s="248" t="s">
        <v>248</v>
      </c>
      <c r="H530" s="248" t="s">
        <v>239</v>
      </c>
    </row>
    <row r="531" spans="1:8" x14ac:dyDescent="0.35">
      <c r="A531" s="248" t="s">
        <v>67</v>
      </c>
      <c r="B531" s="248" t="s">
        <v>234</v>
      </c>
      <c r="C531" s="248" t="s">
        <v>975</v>
      </c>
      <c r="D531" s="248" t="s">
        <v>976</v>
      </c>
      <c r="E531" s="248" t="s">
        <v>2130</v>
      </c>
      <c r="F531" s="248">
        <v>9</v>
      </c>
      <c r="G531" s="248" t="s">
        <v>248</v>
      </c>
      <c r="H531" s="248" t="s">
        <v>239</v>
      </c>
    </row>
    <row r="532" spans="1:8" x14ac:dyDescent="0.35">
      <c r="A532" s="248" t="s">
        <v>67</v>
      </c>
      <c r="B532" s="248" t="s">
        <v>234</v>
      </c>
      <c r="C532" s="248" t="s">
        <v>975</v>
      </c>
      <c r="D532" s="248" t="s">
        <v>976</v>
      </c>
      <c r="E532" s="248" t="s">
        <v>2131</v>
      </c>
      <c r="F532" s="248">
        <v>10</v>
      </c>
      <c r="G532" s="248" t="s">
        <v>248</v>
      </c>
      <c r="H532" s="248" t="s">
        <v>239</v>
      </c>
    </row>
    <row r="533" spans="1:8" x14ac:dyDescent="0.35">
      <c r="A533" s="248" t="s">
        <v>67</v>
      </c>
      <c r="B533" s="248" t="s">
        <v>234</v>
      </c>
      <c r="C533" s="248" t="s">
        <v>975</v>
      </c>
      <c r="D533" s="248" t="s">
        <v>976</v>
      </c>
      <c r="E533" s="248" t="s">
        <v>2132</v>
      </c>
      <c r="F533" s="248">
        <v>11</v>
      </c>
      <c r="G533" s="248" t="s">
        <v>248</v>
      </c>
      <c r="H533" s="248" t="s">
        <v>239</v>
      </c>
    </row>
    <row r="534" spans="1:8" x14ac:dyDescent="0.35">
      <c r="A534" s="248" t="s">
        <v>67</v>
      </c>
      <c r="B534" s="248" t="s">
        <v>234</v>
      </c>
      <c r="C534" s="248" t="s">
        <v>975</v>
      </c>
      <c r="D534" s="248" t="s">
        <v>976</v>
      </c>
      <c r="E534" s="248" t="s">
        <v>2455</v>
      </c>
      <c r="F534" s="248">
        <v>12</v>
      </c>
      <c r="G534" s="248" t="s">
        <v>248</v>
      </c>
      <c r="H534" s="248" t="s">
        <v>239</v>
      </c>
    </row>
    <row r="535" spans="1:8" x14ac:dyDescent="0.35">
      <c r="A535" s="248" t="s">
        <v>67</v>
      </c>
      <c r="B535" s="248" t="s">
        <v>234</v>
      </c>
      <c r="C535" s="248" t="s">
        <v>975</v>
      </c>
      <c r="D535" s="248" t="s">
        <v>976</v>
      </c>
      <c r="E535" s="248" t="s">
        <v>2134</v>
      </c>
      <c r="F535" s="248">
        <v>13</v>
      </c>
      <c r="G535" s="248" t="s">
        <v>248</v>
      </c>
      <c r="H535" s="248" t="s">
        <v>239</v>
      </c>
    </row>
    <row r="536" spans="1:8" x14ac:dyDescent="0.35">
      <c r="A536" s="248" t="s">
        <v>67</v>
      </c>
      <c r="B536" s="248" t="s">
        <v>234</v>
      </c>
      <c r="C536" s="248" t="s">
        <v>975</v>
      </c>
      <c r="D536" s="248" t="s">
        <v>976</v>
      </c>
      <c r="E536" s="248" t="s">
        <v>2135</v>
      </c>
      <c r="F536" s="248">
        <v>14</v>
      </c>
      <c r="G536" s="248" t="s">
        <v>248</v>
      </c>
      <c r="H536" s="248" t="s">
        <v>239</v>
      </c>
    </row>
    <row r="537" spans="1:8" x14ac:dyDescent="0.35">
      <c r="A537" s="248" t="s">
        <v>67</v>
      </c>
      <c r="B537" s="248" t="s">
        <v>234</v>
      </c>
      <c r="C537" s="248" t="s">
        <v>975</v>
      </c>
      <c r="D537" s="248" t="s">
        <v>976</v>
      </c>
      <c r="E537" s="248" t="s">
        <v>2136</v>
      </c>
      <c r="F537" s="248">
        <v>15</v>
      </c>
      <c r="G537" s="248" t="s">
        <v>248</v>
      </c>
      <c r="H537" s="248" t="s">
        <v>239</v>
      </c>
    </row>
    <row r="538" spans="1:8" x14ac:dyDescent="0.35">
      <c r="A538" s="248" t="s">
        <v>67</v>
      </c>
      <c r="B538" s="248" t="s">
        <v>234</v>
      </c>
      <c r="C538" s="248" t="s">
        <v>975</v>
      </c>
      <c r="D538" s="248" t="s">
        <v>976</v>
      </c>
      <c r="E538" s="248" t="s">
        <v>2137</v>
      </c>
      <c r="F538" s="248">
        <v>16</v>
      </c>
      <c r="G538" s="248" t="s">
        <v>248</v>
      </c>
      <c r="H538" s="248" t="s">
        <v>239</v>
      </c>
    </row>
    <row r="539" spans="1:8" x14ac:dyDescent="0.35">
      <c r="A539" s="248" t="s">
        <v>67</v>
      </c>
      <c r="B539" s="248" t="s">
        <v>234</v>
      </c>
      <c r="C539" s="248" t="s">
        <v>975</v>
      </c>
      <c r="D539" s="248" t="s">
        <v>976</v>
      </c>
      <c r="E539" s="248" t="s">
        <v>2138</v>
      </c>
      <c r="F539" s="248">
        <v>17</v>
      </c>
      <c r="G539" s="248" t="s">
        <v>248</v>
      </c>
      <c r="H539" s="248" t="s">
        <v>239</v>
      </c>
    </row>
    <row r="540" spans="1:8" x14ac:dyDescent="0.35">
      <c r="A540" s="248" t="s">
        <v>67</v>
      </c>
      <c r="B540" s="248" t="s">
        <v>234</v>
      </c>
      <c r="C540" s="248" t="s">
        <v>975</v>
      </c>
      <c r="D540" s="248" t="s">
        <v>976</v>
      </c>
      <c r="E540" s="248" t="s">
        <v>2139</v>
      </c>
      <c r="F540" s="248">
        <v>18</v>
      </c>
      <c r="G540" s="248" t="s">
        <v>248</v>
      </c>
      <c r="H540" s="248" t="s">
        <v>239</v>
      </c>
    </row>
    <row r="541" spans="1:8" x14ac:dyDescent="0.35">
      <c r="A541" s="248" t="s">
        <v>67</v>
      </c>
      <c r="B541" s="248" t="s">
        <v>234</v>
      </c>
      <c r="C541" s="248" t="s">
        <v>975</v>
      </c>
      <c r="D541" s="248" t="s">
        <v>976</v>
      </c>
      <c r="E541" s="248" t="s">
        <v>2140</v>
      </c>
      <c r="F541" s="248">
        <v>19</v>
      </c>
      <c r="G541" s="248" t="s">
        <v>248</v>
      </c>
      <c r="H541" s="248" t="s">
        <v>239</v>
      </c>
    </row>
    <row r="542" spans="1:8" x14ac:dyDescent="0.35">
      <c r="A542" s="248" t="s">
        <v>67</v>
      </c>
      <c r="B542" s="248" t="s">
        <v>234</v>
      </c>
      <c r="C542" s="248" t="s">
        <v>975</v>
      </c>
      <c r="D542" s="248" t="s">
        <v>976</v>
      </c>
      <c r="E542" s="248" t="s">
        <v>2141</v>
      </c>
      <c r="F542" s="248">
        <v>1000005</v>
      </c>
      <c r="G542" s="248" t="s">
        <v>248</v>
      </c>
      <c r="H542" s="248" t="s">
        <v>239</v>
      </c>
    </row>
    <row r="543" spans="1:8" x14ac:dyDescent="0.35">
      <c r="A543" s="248" t="s">
        <v>67</v>
      </c>
      <c r="B543" s="248" t="s">
        <v>234</v>
      </c>
      <c r="C543" s="248" t="s">
        <v>975</v>
      </c>
      <c r="D543" s="248" t="s">
        <v>976</v>
      </c>
      <c r="E543" s="248" t="s">
        <v>2142</v>
      </c>
      <c r="F543" s="248">
        <v>20</v>
      </c>
      <c r="G543" s="248" t="s">
        <v>248</v>
      </c>
      <c r="H543" s="248" t="s">
        <v>239</v>
      </c>
    </row>
    <row r="544" spans="1:8" x14ac:dyDescent="0.35">
      <c r="A544" s="248" t="s">
        <v>67</v>
      </c>
      <c r="B544" s="248" t="s">
        <v>234</v>
      </c>
      <c r="C544" s="248" t="s">
        <v>975</v>
      </c>
      <c r="D544" s="248" t="s">
        <v>976</v>
      </c>
      <c r="E544" s="248" t="s">
        <v>2456</v>
      </c>
      <c r="F544" s="248">
        <v>21</v>
      </c>
      <c r="G544" s="248" t="s">
        <v>248</v>
      </c>
      <c r="H544" s="248" t="s">
        <v>239</v>
      </c>
    </row>
    <row r="545" spans="1:8" x14ac:dyDescent="0.35">
      <c r="A545" s="248" t="s">
        <v>67</v>
      </c>
      <c r="B545" s="248" t="s">
        <v>234</v>
      </c>
      <c r="C545" s="248" t="s">
        <v>975</v>
      </c>
      <c r="D545" s="248" t="s">
        <v>976</v>
      </c>
      <c r="E545" s="248" t="s">
        <v>2457</v>
      </c>
      <c r="F545" s="248">
        <v>22</v>
      </c>
      <c r="G545" s="248" t="s">
        <v>248</v>
      </c>
      <c r="H545" s="248" t="s">
        <v>239</v>
      </c>
    </row>
    <row r="546" spans="1:8" x14ac:dyDescent="0.35">
      <c r="A546" s="248" t="s">
        <v>67</v>
      </c>
      <c r="B546" s="248" t="s">
        <v>234</v>
      </c>
      <c r="C546" s="248" t="s">
        <v>975</v>
      </c>
      <c r="D546" s="248" t="s">
        <v>976</v>
      </c>
      <c r="E546" s="248" t="s">
        <v>2145</v>
      </c>
      <c r="F546" s="248">
        <v>23</v>
      </c>
      <c r="G546" s="248" t="s">
        <v>248</v>
      </c>
      <c r="H546" s="248" t="s">
        <v>239</v>
      </c>
    </row>
    <row r="547" spans="1:8" x14ac:dyDescent="0.35">
      <c r="A547" s="248" t="s">
        <v>67</v>
      </c>
      <c r="B547" s="248" t="s">
        <v>234</v>
      </c>
      <c r="C547" s="248" t="s">
        <v>975</v>
      </c>
      <c r="D547" s="248" t="s">
        <v>976</v>
      </c>
      <c r="E547" s="248" t="s">
        <v>2458</v>
      </c>
      <c r="F547" s="248">
        <v>1000006</v>
      </c>
      <c r="G547" s="248" t="s">
        <v>248</v>
      </c>
      <c r="H547" s="248" t="s">
        <v>239</v>
      </c>
    </row>
    <row r="548" spans="1:8" x14ac:dyDescent="0.35">
      <c r="A548" s="248" t="s">
        <v>67</v>
      </c>
      <c r="B548" s="248" t="s">
        <v>234</v>
      </c>
      <c r="C548" s="248" t="s">
        <v>975</v>
      </c>
      <c r="D548" s="248" t="s">
        <v>976</v>
      </c>
      <c r="E548" s="248" t="s">
        <v>2146</v>
      </c>
      <c r="F548" s="248">
        <v>24</v>
      </c>
      <c r="G548" s="248" t="s">
        <v>248</v>
      </c>
      <c r="H548" s="248" t="s">
        <v>239</v>
      </c>
    </row>
    <row r="549" spans="1:8" x14ac:dyDescent="0.35">
      <c r="A549" s="248" t="s">
        <v>67</v>
      </c>
      <c r="B549" s="248" t="s">
        <v>234</v>
      </c>
      <c r="C549" s="248" t="s">
        <v>975</v>
      </c>
      <c r="D549" s="248" t="s">
        <v>976</v>
      </c>
      <c r="E549" s="248" t="s">
        <v>2459</v>
      </c>
      <c r="F549" s="248">
        <v>1000007</v>
      </c>
      <c r="G549" s="248" t="s">
        <v>248</v>
      </c>
      <c r="H549" s="248" t="s">
        <v>239</v>
      </c>
    </row>
    <row r="550" spans="1:8" x14ac:dyDescent="0.35">
      <c r="A550" s="248" t="s">
        <v>67</v>
      </c>
      <c r="B550" s="248" t="s">
        <v>234</v>
      </c>
      <c r="C550" s="248" t="s">
        <v>975</v>
      </c>
      <c r="D550" s="248" t="s">
        <v>976</v>
      </c>
      <c r="E550" s="248" t="s">
        <v>2460</v>
      </c>
      <c r="F550" s="248">
        <v>25</v>
      </c>
      <c r="G550" s="248" t="s">
        <v>248</v>
      </c>
      <c r="H550" s="248" t="s">
        <v>239</v>
      </c>
    </row>
    <row r="551" spans="1:8" x14ac:dyDescent="0.35">
      <c r="A551" s="248" t="s">
        <v>67</v>
      </c>
      <c r="B551" s="248" t="s">
        <v>234</v>
      </c>
      <c r="C551" s="248" t="s">
        <v>975</v>
      </c>
      <c r="D551" s="248" t="s">
        <v>976</v>
      </c>
      <c r="E551" s="248" t="s">
        <v>2149</v>
      </c>
      <c r="F551" s="248">
        <v>26</v>
      </c>
      <c r="G551" s="248" t="s">
        <v>248</v>
      </c>
      <c r="H551" s="248" t="s">
        <v>239</v>
      </c>
    </row>
    <row r="552" spans="1:8" x14ac:dyDescent="0.35">
      <c r="A552" s="248" t="s">
        <v>67</v>
      </c>
      <c r="B552" s="248" t="s">
        <v>234</v>
      </c>
      <c r="C552" s="248" t="s">
        <v>975</v>
      </c>
      <c r="D552" s="248" t="s">
        <v>976</v>
      </c>
      <c r="E552" s="248" t="s">
        <v>2150</v>
      </c>
      <c r="F552" s="248">
        <v>27</v>
      </c>
      <c r="G552" s="248" t="s">
        <v>248</v>
      </c>
      <c r="H552" s="248" t="s">
        <v>239</v>
      </c>
    </row>
    <row r="553" spans="1:8" x14ac:dyDescent="0.35">
      <c r="A553" s="248" t="s">
        <v>67</v>
      </c>
      <c r="B553" s="248" t="s">
        <v>234</v>
      </c>
      <c r="C553" s="248" t="s">
        <v>975</v>
      </c>
      <c r="D553" s="248" t="s">
        <v>976</v>
      </c>
      <c r="E553" s="248" t="s">
        <v>2152</v>
      </c>
      <c r="F553" s="248">
        <v>28</v>
      </c>
      <c r="G553" s="248" t="s">
        <v>248</v>
      </c>
      <c r="H553" s="248" t="s">
        <v>239</v>
      </c>
    </row>
    <row r="554" spans="1:8" x14ac:dyDescent="0.35">
      <c r="A554" s="248" t="s">
        <v>67</v>
      </c>
      <c r="B554" s="248" t="s">
        <v>234</v>
      </c>
      <c r="C554" s="248" t="s">
        <v>975</v>
      </c>
      <c r="D554" s="248" t="s">
        <v>976</v>
      </c>
      <c r="E554" s="248" t="s">
        <v>2461</v>
      </c>
      <c r="F554" s="248">
        <v>32</v>
      </c>
      <c r="G554" s="248" t="s">
        <v>248</v>
      </c>
      <c r="H554" s="248" t="s">
        <v>239</v>
      </c>
    </row>
    <row r="555" spans="1:8" x14ac:dyDescent="0.35">
      <c r="A555" s="248" t="s">
        <v>67</v>
      </c>
      <c r="B555" s="248" t="s">
        <v>234</v>
      </c>
      <c r="C555" s="248" t="s">
        <v>975</v>
      </c>
      <c r="D555" s="248" t="s">
        <v>976</v>
      </c>
      <c r="E555" s="248" t="s">
        <v>2153</v>
      </c>
      <c r="F555" s="248">
        <v>29</v>
      </c>
      <c r="G555" s="248" t="s">
        <v>248</v>
      </c>
      <c r="H555" s="248" t="s">
        <v>239</v>
      </c>
    </row>
    <row r="556" spans="1:8" x14ac:dyDescent="0.35">
      <c r="A556" s="248" t="s">
        <v>67</v>
      </c>
      <c r="B556" s="248" t="s">
        <v>234</v>
      </c>
      <c r="C556" s="248" t="s">
        <v>975</v>
      </c>
      <c r="D556" s="248" t="s">
        <v>976</v>
      </c>
      <c r="E556" s="248" t="s">
        <v>2154</v>
      </c>
      <c r="F556" s="248">
        <v>30</v>
      </c>
      <c r="G556" s="248" t="s">
        <v>248</v>
      </c>
      <c r="H556" s="248" t="s">
        <v>239</v>
      </c>
    </row>
    <row r="557" spans="1:8" x14ac:dyDescent="0.35">
      <c r="A557" s="248" t="s">
        <v>67</v>
      </c>
      <c r="B557" s="248" t="s">
        <v>234</v>
      </c>
      <c r="C557" s="248" t="s">
        <v>975</v>
      </c>
      <c r="D557" s="248" t="s">
        <v>976</v>
      </c>
      <c r="E557" s="248" t="s">
        <v>2155</v>
      </c>
      <c r="F557" s="248">
        <v>31</v>
      </c>
      <c r="G557" s="248" t="s">
        <v>248</v>
      </c>
      <c r="H557" s="248" t="s">
        <v>239</v>
      </c>
    </row>
    <row r="558" spans="1:8" x14ac:dyDescent="0.35">
      <c r="A558" s="248" t="s">
        <v>67</v>
      </c>
      <c r="B558" s="248" t="s">
        <v>234</v>
      </c>
      <c r="C558" s="248" t="s">
        <v>975</v>
      </c>
      <c r="D558" s="248" t="s">
        <v>976</v>
      </c>
      <c r="E558" s="248" t="s">
        <v>2157</v>
      </c>
      <c r="F558" s="248">
        <v>1000009</v>
      </c>
      <c r="G558" s="248" t="s">
        <v>248</v>
      </c>
      <c r="H558" s="248" t="s">
        <v>239</v>
      </c>
    </row>
    <row r="559" spans="1:8" x14ac:dyDescent="0.35">
      <c r="A559" s="248" t="s">
        <v>67</v>
      </c>
      <c r="B559" s="248" t="s">
        <v>234</v>
      </c>
      <c r="C559" s="248" t="s">
        <v>975</v>
      </c>
      <c r="D559" s="248" t="s">
        <v>976</v>
      </c>
      <c r="E559" s="248" t="s">
        <v>2462</v>
      </c>
      <c r="F559" s="248">
        <v>33</v>
      </c>
      <c r="G559" s="248" t="s">
        <v>248</v>
      </c>
      <c r="H559" s="248" t="s">
        <v>239</v>
      </c>
    </row>
    <row r="560" spans="1:8" x14ac:dyDescent="0.35">
      <c r="A560" s="248" t="s">
        <v>67</v>
      </c>
      <c r="B560" s="248" t="s">
        <v>234</v>
      </c>
      <c r="C560" s="248" t="s">
        <v>975</v>
      </c>
      <c r="D560" s="248" t="s">
        <v>976</v>
      </c>
      <c r="E560" s="248" t="s">
        <v>2159</v>
      </c>
      <c r="F560" s="248">
        <v>34</v>
      </c>
      <c r="G560" s="248" t="s">
        <v>248</v>
      </c>
      <c r="H560" s="248" t="s">
        <v>239</v>
      </c>
    </row>
    <row r="561" spans="1:8" x14ac:dyDescent="0.35">
      <c r="A561" s="248" t="s">
        <v>67</v>
      </c>
      <c r="B561" s="248" t="s">
        <v>234</v>
      </c>
      <c r="C561" s="248" t="s">
        <v>975</v>
      </c>
      <c r="D561" s="248" t="s">
        <v>976</v>
      </c>
      <c r="E561" s="248" t="s">
        <v>2160</v>
      </c>
      <c r="F561" s="248">
        <v>35</v>
      </c>
      <c r="G561" s="248" t="s">
        <v>248</v>
      </c>
      <c r="H561" s="248" t="s">
        <v>239</v>
      </c>
    </row>
    <row r="562" spans="1:8" x14ac:dyDescent="0.35">
      <c r="A562" s="248" t="s">
        <v>67</v>
      </c>
      <c r="B562" s="248" t="s">
        <v>234</v>
      </c>
      <c r="C562" s="248" t="s">
        <v>975</v>
      </c>
      <c r="D562" s="248" t="s">
        <v>976</v>
      </c>
      <c r="E562" s="248" t="s">
        <v>2161</v>
      </c>
      <c r="F562" s="248">
        <v>36</v>
      </c>
      <c r="G562" s="248" t="s">
        <v>248</v>
      </c>
      <c r="H562" s="248" t="s">
        <v>239</v>
      </c>
    </row>
    <row r="563" spans="1:8" x14ac:dyDescent="0.35">
      <c r="A563" s="248" t="s">
        <v>67</v>
      </c>
      <c r="B563" s="248" t="s">
        <v>234</v>
      </c>
      <c r="C563" s="248" t="s">
        <v>975</v>
      </c>
      <c r="D563" s="248" t="s">
        <v>976</v>
      </c>
      <c r="E563" s="248" t="s">
        <v>2463</v>
      </c>
      <c r="F563" s="248">
        <v>1000010</v>
      </c>
      <c r="G563" s="248" t="s">
        <v>248</v>
      </c>
      <c r="H563" s="248" t="s">
        <v>239</v>
      </c>
    </row>
    <row r="564" spans="1:8" x14ac:dyDescent="0.35">
      <c r="A564" s="248" t="s">
        <v>67</v>
      </c>
      <c r="B564" s="248" t="s">
        <v>234</v>
      </c>
      <c r="C564" s="248" t="s">
        <v>975</v>
      </c>
      <c r="D564" s="248" t="s">
        <v>976</v>
      </c>
      <c r="E564" s="248" t="s">
        <v>2464</v>
      </c>
      <c r="F564" s="248">
        <v>1000011</v>
      </c>
      <c r="G564" s="248" t="s">
        <v>248</v>
      </c>
      <c r="H564" s="248" t="s">
        <v>239</v>
      </c>
    </row>
    <row r="565" spans="1:8" x14ac:dyDescent="0.35">
      <c r="A565" s="248" t="s">
        <v>67</v>
      </c>
      <c r="B565" s="248" t="s">
        <v>234</v>
      </c>
      <c r="C565" s="248" t="s">
        <v>975</v>
      </c>
      <c r="D565" s="248" t="s">
        <v>976</v>
      </c>
      <c r="E565" s="248" t="s">
        <v>2465</v>
      </c>
      <c r="F565" s="248">
        <v>1000012</v>
      </c>
      <c r="G565" s="248" t="s">
        <v>248</v>
      </c>
      <c r="H565" s="248" t="s">
        <v>239</v>
      </c>
    </row>
    <row r="566" spans="1:8" x14ac:dyDescent="0.35">
      <c r="A566" s="248" t="s">
        <v>67</v>
      </c>
      <c r="B566" s="248" t="s">
        <v>234</v>
      </c>
      <c r="C566" s="248" t="s">
        <v>975</v>
      </c>
      <c r="D566" s="248" t="s">
        <v>976</v>
      </c>
      <c r="E566" s="248" t="s">
        <v>2162</v>
      </c>
      <c r="F566" s="248">
        <v>37</v>
      </c>
      <c r="G566" s="248" t="s">
        <v>248</v>
      </c>
      <c r="H566" s="248" t="s">
        <v>239</v>
      </c>
    </row>
    <row r="567" spans="1:8" x14ac:dyDescent="0.35">
      <c r="A567" s="248" t="s">
        <v>67</v>
      </c>
      <c r="B567" s="248" t="s">
        <v>234</v>
      </c>
      <c r="C567" s="248" t="s">
        <v>975</v>
      </c>
      <c r="D567" s="248" t="s">
        <v>976</v>
      </c>
      <c r="E567" s="248" t="s">
        <v>2163</v>
      </c>
      <c r="F567" s="248">
        <v>38</v>
      </c>
      <c r="G567" s="248" t="s">
        <v>248</v>
      </c>
      <c r="H567" s="248" t="s">
        <v>239</v>
      </c>
    </row>
    <row r="568" spans="1:8" x14ac:dyDescent="0.35">
      <c r="A568" s="248" t="s">
        <v>67</v>
      </c>
      <c r="B568" s="248" t="s">
        <v>234</v>
      </c>
      <c r="C568" s="248" t="s">
        <v>975</v>
      </c>
      <c r="D568" s="248" t="s">
        <v>976</v>
      </c>
      <c r="E568" s="248" t="s">
        <v>2466</v>
      </c>
      <c r="F568" s="248">
        <v>1000013</v>
      </c>
      <c r="G568" s="248" t="s">
        <v>248</v>
      </c>
      <c r="H568" s="248" t="s">
        <v>239</v>
      </c>
    </row>
    <row r="569" spans="1:8" x14ac:dyDescent="0.35">
      <c r="A569" s="248" t="s">
        <v>67</v>
      </c>
      <c r="B569" s="248" t="s">
        <v>234</v>
      </c>
      <c r="C569" s="248" t="s">
        <v>975</v>
      </c>
      <c r="D569" s="248" t="s">
        <v>976</v>
      </c>
      <c r="E569" s="248" t="s">
        <v>2467</v>
      </c>
      <c r="F569" s="248">
        <v>47</v>
      </c>
      <c r="G569" s="248" t="s">
        <v>248</v>
      </c>
      <c r="H569" s="248" t="s">
        <v>239</v>
      </c>
    </row>
    <row r="570" spans="1:8" x14ac:dyDescent="0.35">
      <c r="A570" s="248" t="s">
        <v>67</v>
      </c>
      <c r="B570" s="248" t="s">
        <v>234</v>
      </c>
      <c r="C570" s="248" t="s">
        <v>975</v>
      </c>
      <c r="D570" s="248" t="s">
        <v>976</v>
      </c>
      <c r="E570" s="248" t="s">
        <v>2166</v>
      </c>
      <c r="F570" s="248">
        <v>39</v>
      </c>
      <c r="G570" s="248" t="s">
        <v>248</v>
      </c>
      <c r="H570" s="248" t="s">
        <v>239</v>
      </c>
    </row>
    <row r="571" spans="1:8" x14ac:dyDescent="0.35">
      <c r="A571" s="248" t="s">
        <v>67</v>
      </c>
      <c r="B571" s="248" t="s">
        <v>234</v>
      </c>
      <c r="C571" s="248" t="s">
        <v>975</v>
      </c>
      <c r="D571" s="248" t="s">
        <v>976</v>
      </c>
      <c r="E571" s="248" t="s">
        <v>2167</v>
      </c>
      <c r="F571" s="248">
        <v>40</v>
      </c>
      <c r="G571" s="248" t="s">
        <v>248</v>
      </c>
      <c r="H571" s="248" t="s">
        <v>239</v>
      </c>
    </row>
    <row r="572" spans="1:8" x14ac:dyDescent="0.35">
      <c r="A572" s="248" t="s">
        <v>67</v>
      </c>
      <c r="B572" s="248" t="s">
        <v>234</v>
      </c>
      <c r="C572" s="248" t="s">
        <v>975</v>
      </c>
      <c r="D572" s="248" t="s">
        <v>976</v>
      </c>
      <c r="E572" s="248" t="s">
        <v>2168</v>
      </c>
      <c r="F572" s="248">
        <v>41</v>
      </c>
      <c r="G572" s="248" t="s">
        <v>248</v>
      </c>
      <c r="H572" s="248" t="s">
        <v>239</v>
      </c>
    </row>
    <row r="573" spans="1:8" x14ac:dyDescent="0.35">
      <c r="A573" s="248" t="s">
        <v>67</v>
      </c>
      <c r="B573" s="248" t="s">
        <v>234</v>
      </c>
      <c r="C573" s="248" t="s">
        <v>975</v>
      </c>
      <c r="D573" s="248" t="s">
        <v>976</v>
      </c>
      <c r="E573" s="248" t="s">
        <v>2169</v>
      </c>
      <c r="F573" s="248">
        <v>42</v>
      </c>
      <c r="G573" s="248" t="s">
        <v>248</v>
      </c>
      <c r="H573" s="248" t="s">
        <v>239</v>
      </c>
    </row>
    <row r="574" spans="1:8" x14ac:dyDescent="0.35">
      <c r="A574" s="248" t="s">
        <v>67</v>
      </c>
      <c r="B574" s="248" t="s">
        <v>234</v>
      </c>
      <c r="C574" s="248" t="s">
        <v>975</v>
      </c>
      <c r="D574" s="248" t="s">
        <v>976</v>
      </c>
      <c r="E574" s="248" t="s">
        <v>2170</v>
      </c>
      <c r="F574" s="248">
        <v>43</v>
      </c>
      <c r="G574" s="248" t="s">
        <v>248</v>
      </c>
      <c r="H574" s="248" t="s">
        <v>239</v>
      </c>
    </row>
    <row r="575" spans="1:8" x14ac:dyDescent="0.35">
      <c r="A575" s="248" t="s">
        <v>67</v>
      </c>
      <c r="B575" s="248" t="s">
        <v>234</v>
      </c>
      <c r="C575" s="248" t="s">
        <v>975</v>
      </c>
      <c r="D575" s="248" t="s">
        <v>976</v>
      </c>
      <c r="E575" s="248" t="s">
        <v>2171</v>
      </c>
      <c r="F575" s="248">
        <v>44</v>
      </c>
      <c r="G575" s="248" t="s">
        <v>248</v>
      </c>
      <c r="H575" s="248" t="s">
        <v>239</v>
      </c>
    </row>
    <row r="576" spans="1:8" x14ac:dyDescent="0.35">
      <c r="A576" s="248" t="s">
        <v>67</v>
      </c>
      <c r="B576" s="248" t="s">
        <v>234</v>
      </c>
      <c r="C576" s="248" t="s">
        <v>975</v>
      </c>
      <c r="D576" s="248" t="s">
        <v>976</v>
      </c>
      <c r="E576" s="248" t="s">
        <v>2468</v>
      </c>
      <c r="F576" s="248">
        <v>45</v>
      </c>
      <c r="G576" s="248" t="s">
        <v>248</v>
      </c>
      <c r="H576" s="248" t="s">
        <v>239</v>
      </c>
    </row>
    <row r="577" spans="1:8" x14ac:dyDescent="0.35">
      <c r="A577" s="248" t="s">
        <v>67</v>
      </c>
      <c r="B577" s="248" t="s">
        <v>234</v>
      </c>
      <c r="C577" s="248" t="s">
        <v>975</v>
      </c>
      <c r="D577" s="248" t="s">
        <v>976</v>
      </c>
      <c r="E577" s="248" t="s">
        <v>2173</v>
      </c>
      <c r="F577" s="248">
        <v>48</v>
      </c>
      <c r="G577" s="248" t="s">
        <v>248</v>
      </c>
      <c r="H577" s="248" t="s">
        <v>239</v>
      </c>
    </row>
    <row r="578" spans="1:8" x14ac:dyDescent="0.35">
      <c r="A578" s="248" t="s">
        <v>67</v>
      </c>
      <c r="B578" s="248" t="s">
        <v>234</v>
      </c>
      <c r="C578" s="248" t="s">
        <v>975</v>
      </c>
      <c r="D578" s="248" t="s">
        <v>976</v>
      </c>
      <c r="E578" s="248" t="s">
        <v>2174</v>
      </c>
      <c r="F578" s="248">
        <v>49</v>
      </c>
      <c r="G578" s="248" t="s">
        <v>248</v>
      </c>
      <c r="H578" s="248" t="s">
        <v>239</v>
      </c>
    </row>
    <row r="579" spans="1:8" x14ac:dyDescent="0.35">
      <c r="A579" s="248" t="s">
        <v>67</v>
      </c>
      <c r="B579" s="248" t="s">
        <v>234</v>
      </c>
      <c r="C579" s="248" t="s">
        <v>975</v>
      </c>
      <c r="D579" s="248" t="s">
        <v>976</v>
      </c>
      <c r="E579" s="248" t="s">
        <v>2175</v>
      </c>
      <c r="F579" s="248">
        <v>50</v>
      </c>
      <c r="G579" s="248" t="s">
        <v>248</v>
      </c>
      <c r="H579" s="248" t="s">
        <v>239</v>
      </c>
    </row>
    <row r="580" spans="1:8" x14ac:dyDescent="0.35">
      <c r="A580" s="248" t="s">
        <v>67</v>
      </c>
      <c r="B580" s="248" t="s">
        <v>234</v>
      </c>
      <c r="C580" s="248" t="s">
        <v>975</v>
      </c>
      <c r="D580" s="248" t="s">
        <v>976</v>
      </c>
      <c r="E580" s="248" t="s">
        <v>2176</v>
      </c>
      <c r="F580" s="248">
        <v>51</v>
      </c>
      <c r="G580" s="248" t="s">
        <v>248</v>
      </c>
      <c r="H580" s="248" t="s">
        <v>239</v>
      </c>
    </row>
    <row r="581" spans="1:8" x14ac:dyDescent="0.35">
      <c r="A581" s="248" t="s">
        <v>67</v>
      </c>
      <c r="B581" s="248" t="s">
        <v>234</v>
      </c>
      <c r="C581" s="248" t="s">
        <v>975</v>
      </c>
      <c r="D581" s="248" t="s">
        <v>976</v>
      </c>
      <c r="E581" s="248" t="s">
        <v>2178</v>
      </c>
      <c r="F581" s="248">
        <v>52</v>
      </c>
      <c r="G581" s="248" t="s">
        <v>248</v>
      </c>
      <c r="H581" s="248" t="s">
        <v>239</v>
      </c>
    </row>
    <row r="582" spans="1:8" x14ac:dyDescent="0.35">
      <c r="A582" s="248" t="s">
        <v>67</v>
      </c>
      <c r="B582" s="248" t="s">
        <v>234</v>
      </c>
      <c r="C582" s="248" t="s">
        <v>975</v>
      </c>
      <c r="D582" s="248" t="s">
        <v>976</v>
      </c>
      <c r="E582" s="248" t="s">
        <v>2179</v>
      </c>
      <c r="F582" s="248">
        <v>53</v>
      </c>
      <c r="G582" s="248" t="s">
        <v>248</v>
      </c>
      <c r="H582" s="248" t="s">
        <v>239</v>
      </c>
    </row>
    <row r="583" spans="1:8" x14ac:dyDescent="0.35">
      <c r="A583" s="248" t="s">
        <v>67</v>
      </c>
      <c r="B583" s="248" t="s">
        <v>234</v>
      </c>
      <c r="C583" s="248" t="s">
        <v>975</v>
      </c>
      <c r="D583" s="248" t="s">
        <v>976</v>
      </c>
      <c r="E583" s="248" t="s">
        <v>2180</v>
      </c>
      <c r="F583" s="248">
        <v>54</v>
      </c>
      <c r="G583" s="248" t="s">
        <v>248</v>
      </c>
      <c r="H583" s="248" t="s">
        <v>239</v>
      </c>
    </row>
    <row r="584" spans="1:8" x14ac:dyDescent="0.35">
      <c r="A584" s="248" t="s">
        <v>67</v>
      </c>
      <c r="B584" s="248" t="s">
        <v>234</v>
      </c>
      <c r="C584" s="248" t="s">
        <v>975</v>
      </c>
      <c r="D584" s="248" t="s">
        <v>976</v>
      </c>
      <c r="E584" s="248" t="s">
        <v>2469</v>
      </c>
      <c r="F584" s="248">
        <v>1000064</v>
      </c>
      <c r="G584" s="248" t="s">
        <v>248</v>
      </c>
      <c r="H584" s="248" t="s">
        <v>239</v>
      </c>
    </row>
    <row r="585" spans="1:8" x14ac:dyDescent="0.35">
      <c r="A585" s="248" t="s">
        <v>67</v>
      </c>
      <c r="B585" s="248" t="s">
        <v>234</v>
      </c>
      <c r="C585" s="248" t="s">
        <v>975</v>
      </c>
      <c r="D585" s="248" t="s">
        <v>976</v>
      </c>
      <c r="E585" s="248" t="s">
        <v>2181</v>
      </c>
      <c r="F585" s="248">
        <v>55</v>
      </c>
      <c r="G585" s="248" t="s">
        <v>248</v>
      </c>
      <c r="H585" s="248" t="s">
        <v>239</v>
      </c>
    </row>
    <row r="586" spans="1:8" x14ac:dyDescent="0.35">
      <c r="A586" s="248" t="s">
        <v>67</v>
      </c>
      <c r="B586" s="248" t="s">
        <v>234</v>
      </c>
      <c r="C586" s="248" t="s">
        <v>975</v>
      </c>
      <c r="D586" s="248" t="s">
        <v>976</v>
      </c>
      <c r="E586" s="248" t="s">
        <v>2182</v>
      </c>
      <c r="F586" s="248">
        <v>56</v>
      </c>
      <c r="G586" s="248" t="s">
        <v>248</v>
      </c>
      <c r="H586" s="248" t="s">
        <v>239</v>
      </c>
    </row>
    <row r="587" spans="1:8" x14ac:dyDescent="0.35">
      <c r="A587" s="248" t="s">
        <v>67</v>
      </c>
      <c r="B587" s="248" t="s">
        <v>234</v>
      </c>
      <c r="C587" s="248" t="s">
        <v>975</v>
      </c>
      <c r="D587" s="248" t="s">
        <v>976</v>
      </c>
      <c r="E587" s="248" t="s">
        <v>2183</v>
      </c>
      <c r="F587" s="248">
        <v>57</v>
      </c>
      <c r="G587" s="248" t="s">
        <v>248</v>
      </c>
      <c r="H587" s="248" t="s">
        <v>239</v>
      </c>
    </row>
    <row r="588" spans="1:8" x14ac:dyDescent="0.35">
      <c r="A588" s="248" t="s">
        <v>67</v>
      </c>
      <c r="B588" s="248" t="s">
        <v>234</v>
      </c>
      <c r="C588" s="248" t="s">
        <v>975</v>
      </c>
      <c r="D588" s="248" t="s">
        <v>976</v>
      </c>
      <c r="E588" s="248" t="s">
        <v>2470</v>
      </c>
      <c r="F588" s="248">
        <v>167</v>
      </c>
      <c r="G588" s="248" t="s">
        <v>248</v>
      </c>
      <c r="H588" s="248" t="s">
        <v>239</v>
      </c>
    </row>
    <row r="589" spans="1:8" x14ac:dyDescent="0.35">
      <c r="A589" s="248" t="s">
        <v>67</v>
      </c>
      <c r="B589" s="248" t="s">
        <v>234</v>
      </c>
      <c r="C589" s="248" t="s">
        <v>975</v>
      </c>
      <c r="D589" s="248" t="s">
        <v>976</v>
      </c>
      <c r="E589" s="248" t="s">
        <v>2184</v>
      </c>
      <c r="F589" s="248">
        <v>195</v>
      </c>
      <c r="G589" s="248" t="s">
        <v>248</v>
      </c>
      <c r="H589" s="248" t="s">
        <v>239</v>
      </c>
    </row>
    <row r="590" spans="1:8" x14ac:dyDescent="0.35">
      <c r="A590" s="248" t="s">
        <v>67</v>
      </c>
      <c r="B590" s="248" t="s">
        <v>234</v>
      </c>
      <c r="C590" s="248" t="s">
        <v>975</v>
      </c>
      <c r="D590" s="248" t="s">
        <v>976</v>
      </c>
      <c r="E590" s="248" t="s">
        <v>2471</v>
      </c>
      <c r="F590" s="248">
        <v>1000061</v>
      </c>
      <c r="G590" s="248" t="s">
        <v>248</v>
      </c>
      <c r="H590" s="248" t="s">
        <v>239</v>
      </c>
    </row>
    <row r="591" spans="1:8" x14ac:dyDescent="0.35">
      <c r="A591" s="248" t="s">
        <v>67</v>
      </c>
      <c r="B591" s="248" t="s">
        <v>234</v>
      </c>
      <c r="C591" s="248" t="s">
        <v>975</v>
      </c>
      <c r="D591" s="248" t="s">
        <v>976</v>
      </c>
      <c r="E591" s="248" t="s">
        <v>2472</v>
      </c>
      <c r="F591" s="248">
        <v>1000015</v>
      </c>
      <c r="G591" s="248" t="s">
        <v>248</v>
      </c>
      <c r="H591" s="248" t="s">
        <v>239</v>
      </c>
    </row>
    <row r="592" spans="1:8" x14ac:dyDescent="0.35">
      <c r="A592" s="248" t="s">
        <v>67</v>
      </c>
      <c r="B592" s="248" t="s">
        <v>234</v>
      </c>
      <c r="C592" s="248" t="s">
        <v>975</v>
      </c>
      <c r="D592" s="248" t="s">
        <v>976</v>
      </c>
      <c r="E592" s="248" t="s">
        <v>2185</v>
      </c>
      <c r="F592" s="248">
        <v>1000016</v>
      </c>
      <c r="G592" s="248" t="s">
        <v>248</v>
      </c>
      <c r="H592" s="248" t="s">
        <v>239</v>
      </c>
    </row>
    <row r="593" spans="1:8" x14ac:dyDescent="0.35">
      <c r="A593" s="248" t="s">
        <v>67</v>
      </c>
      <c r="B593" s="248" t="s">
        <v>234</v>
      </c>
      <c r="C593" s="248" t="s">
        <v>975</v>
      </c>
      <c r="D593" s="248" t="s">
        <v>976</v>
      </c>
      <c r="E593" s="248" t="s">
        <v>2186</v>
      </c>
      <c r="F593" s="248">
        <v>196</v>
      </c>
      <c r="G593" s="248" t="s">
        <v>248</v>
      </c>
      <c r="H593" s="248" t="s">
        <v>239</v>
      </c>
    </row>
    <row r="594" spans="1:8" x14ac:dyDescent="0.35">
      <c r="A594" s="248" t="s">
        <v>67</v>
      </c>
      <c r="B594" s="248" t="s">
        <v>234</v>
      </c>
      <c r="C594" s="248" t="s">
        <v>975</v>
      </c>
      <c r="D594" s="248" t="s">
        <v>976</v>
      </c>
      <c r="E594" s="248" t="s">
        <v>2187</v>
      </c>
      <c r="F594" s="248">
        <v>197</v>
      </c>
      <c r="G594" s="248" t="s">
        <v>248</v>
      </c>
      <c r="H594" s="248" t="s">
        <v>239</v>
      </c>
    </row>
    <row r="595" spans="1:8" x14ac:dyDescent="0.35">
      <c r="A595" s="248" t="s">
        <v>67</v>
      </c>
      <c r="B595" s="248" t="s">
        <v>234</v>
      </c>
      <c r="C595" s="248" t="s">
        <v>975</v>
      </c>
      <c r="D595" s="248" t="s">
        <v>976</v>
      </c>
      <c r="E595" s="248" t="s">
        <v>2188</v>
      </c>
      <c r="F595" s="248">
        <v>58</v>
      </c>
      <c r="G595" s="248" t="s">
        <v>248</v>
      </c>
      <c r="H595" s="248" t="s">
        <v>239</v>
      </c>
    </row>
    <row r="596" spans="1:8" x14ac:dyDescent="0.35">
      <c r="A596" s="248" t="s">
        <v>67</v>
      </c>
      <c r="B596" s="248" t="s">
        <v>234</v>
      </c>
      <c r="C596" s="248" t="s">
        <v>975</v>
      </c>
      <c r="D596" s="248" t="s">
        <v>976</v>
      </c>
      <c r="E596" s="248" t="s">
        <v>2473</v>
      </c>
      <c r="F596" s="248">
        <v>1000017</v>
      </c>
      <c r="G596" s="248" t="s">
        <v>248</v>
      </c>
      <c r="H596" s="248" t="s">
        <v>239</v>
      </c>
    </row>
    <row r="597" spans="1:8" x14ac:dyDescent="0.35">
      <c r="A597" s="248" t="s">
        <v>67</v>
      </c>
      <c r="B597" s="248" t="s">
        <v>234</v>
      </c>
      <c r="C597" s="248" t="s">
        <v>975</v>
      </c>
      <c r="D597" s="248" t="s">
        <v>976</v>
      </c>
      <c r="E597" s="248" t="s">
        <v>2189</v>
      </c>
      <c r="F597" s="248">
        <v>1000018</v>
      </c>
      <c r="G597" s="248" t="s">
        <v>248</v>
      </c>
      <c r="H597" s="248" t="s">
        <v>239</v>
      </c>
    </row>
    <row r="598" spans="1:8" x14ac:dyDescent="0.35">
      <c r="A598" s="248" t="s">
        <v>67</v>
      </c>
      <c r="B598" s="248" t="s">
        <v>234</v>
      </c>
      <c r="C598" s="248" t="s">
        <v>975</v>
      </c>
      <c r="D598" s="248" t="s">
        <v>976</v>
      </c>
      <c r="E598" s="248" t="s">
        <v>2190</v>
      </c>
      <c r="F598" s="248">
        <v>1000019</v>
      </c>
      <c r="G598" s="248" t="s">
        <v>248</v>
      </c>
      <c r="H598" s="248" t="s">
        <v>239</v>
      </c>
    </row>
    <row r="599" spans="1:8" x14ac:dyDescent="0.35">
      <c r="A599" s="248" t="s">
        <v>67</v>
      </c>
      <c r="B599" s="248" t="s">
        <v>234</v>
      </c>
      <c r="C599" s="248" t="s">
        <v>975</v>
      </c>
      <c r="D599" s="248" t="s">
        <v>976</v>
      </c>
      <c r="E599" s="248" t="s">
        <v>2474</v>
      </c>
      <c r="F599" s="248">
        <v>1000020</v>
      </c>
      <c r="G599" s="248" t="s">
        <v>248</v>
      </c>
      <c r="H599" s="248" t="s">
        <v>239</v>
      </c>
    </row>
    <row r="600" spans="1:8" x14ac:dyDescent="0.35">
      <c r="A600" s="248" t="s">
        <v>67</v>
      </c>
      <c r="B600" s="248" t="s">
        <v>234</v>
      </c>
      <c r="C600" s="248" t="s">
        <v>975</v>
      </c>
      <c r="D600" s="248" t="s">
        <v>976</v>
      </c>
      <c r="E600" s="248" t="s">
        <v>2191</v>
      </c>
      <c r="F600" s="248">
        <v>59</v>
      </c>
      <c r="G600" s="248" t="s">
        <v>248</v>
      </c>
      <c r="H600" s="248" t="s">
        <v>239</v>
      </c>
    </row>
    <row r="601" spans="1:8" x14ac:dyDescent="0.35">
      <c r="A601" s="248" t="s">
        <v>67</v>
      </c>
      <c r="B601" s="248" t="s">
        <v>234</v>
      </c>
      <c r="C601" s="248" t="s">
        <v>975</v>
      </c>
      <c r="D601" s="248" t="s">
        <v>976</v>
      </c>
      <c r="E601" s="248" t="s">
        <v>2475</v>
      </c>
      <c r="F601" s="248">
        <v>60</v>
      </c>
      <c r="G601" s="248" t="s">
        <v>248</v>
      </c>
      <c r="H601" s="248" t="s">
        <v>239</v>
      </c>
    </row>
    <row r="602" spans="1:8" x14ac:dyDescent="0.35">
      <c r="A602" s="248" t="s">
        <v>67</v>
      </c>
      <c r="B602" s="248" t="s">
        <v>234</v>
      </c>
      <c r="C602" s="248" t="s">
        <v>975</v>
      </c>
      <c r="D602" s="248" t="s">
        <v>976</v>
      </c>
      <c r="E602" s="248" t="s">
        <v>2194</v>
      </c>
      <c r="F602" s="248">
        <v>61</v>
      </c>
      <c r="G602" s="248" t="s">
        <v>248</v>
      </c>
      <c r="H602" s="248" t="s">
        <v>239</v>
      </c>
    </row>
    <row r="603" spans="1:8" x14ac:dyDescent="0.35">
      <c r="A603" s="248" t="s">
        <v>67</v>
      </c>
      <c r="B603" s="248" t="s">
        <v>234</v>
      </c>
      <c r="C603" s="248" t="s">
        <v>975</v>
      </c>
      <c r="D603" s="248" t="s">
        <v>976</v>
      </c>
      <c r="E603" s="248" t="s">
        <v>2195</v>
      </c>
      <c r="F603" s="248">
        <v>62</v>
      </c>
      <c r="G603" s="248" t="s">
        <v>248</v>
      </c>
      <c r="H603" s="248" t="s">
        <v>239</v>
      </c>
    </row>
    <row r="604" spans="1:8" x14ac:dyDescent="0.35">
      <c r="A604" s="248" t="s">
        <v>67</v>
      </c>
      <c r="B604" s="248" t="s">
        <v>234</v>
      </c>
      <c r="C604" s="248" t="s">
        <v>975</v>
      </c>
      <c r="D604" s="248" t="s">
        <v>976</v>
      </c>
      <c r="E604" s="248" t="s">
        <v>2196</v>
      </c>
      <c r="F604" s="248">
        <v>63</v>
      </c>
      <c r="G604" s="248" t="s">
        <v>248</v>
      </c>
      <c r="H604" s="248" t="s">
        <v>239</v>
      </c>
    </row>
    <row r="605" spans="1:8" x14ac:dyDescent="0.35">
      <c r="A605" s="248" t="s">
        <v>67</v>
      </c>
      <c r="B605" s="248" t="s">
        <v>234</v>
      </c>
      <c r="C605" s="248" t="s">
        <v>975</v>
      </c>
      <c r="D605" s="248" t="s">
        <v>976</v>
      </c>
      <c r="E605" s="248" t="s">
        <v>2197</v>
      </c>
      <c r="F605" s="248">
        <v>1000022</v>
      </c>
      <c r="G605" s="248" t="s">
        <v>248</v>
      </c>
      <c r="H605" s="248" t="s">
        <v>239</v>
      </c>
    </row>
    <row r="606" spans="1:8" x14ac:dyDescent="0.35">
      <c r="A606" s="248" t="s">
        <v>67</v>
      </c>
      <c r="B606" s="248" t="s">
        <v>234</v>
      </c>
      <c r="C606" s="248" t="s">
        <v>975</v>
      </c>
      <c r="D606" s="248" t="s">
        <v>976</v>
      </c>
      <c r="E606" s="248" t="s">
        <v>2198</v>
      </c>
      <c r="F606" s="248">
        <v>64</v>
      </c>
      <c r="G606" s="248" t="s">
        <v>248</v>
      </c>
      <c r="H606" s="248" t="s">
        <v>239</v>
      </c>
    </row>
    <row r="607" spans="1:8" x14ac:dyDescent="0.35">
      <c r="A607" s="248" t="s">
        <v>67</v>
      </c>
      <c r="B607" s="248" t="s">
        <v>234</v>
      </c>
      <c r="C607" s="248" t="s">
        <v>975</v>
      </c>
      <c r="D607" s="248" t="s">
        <v>976</v>
      </c>
      <c r="E607" s="248" t="s">
        <v>2199</v>
      </c>
      <c r="F607" s="248">
        <v>1000023</v>
      </c>
      <c r="G607" s="248" t="s">
        <v>248</v>
      </c>
      <c r="H607" s="248" t="s">
        <v>239</v>
      </c>
    </row>
    <row r="608" spans="1:8" x14ac:dyDescent="0.35">
      <c r="A608" s="248" t="s">
        <v>67</v>
      </c>
      <c r="B608" s="248" t="s">
        <v>234</v>
      </c>
      <c r="C608" s="248" t="s">
        <v>975</v>
      </c>
      <c r="D608" s="248" t="s">
        <v>976</v>
      </c>
      <c r="E608" s="248" t="s">
        <v>2200</v>
      </c>
      <c r="F608" s="248">
        <v>65</v>
      </c>
      <c r="G608" s="248" t="s">
        <v>248</v>
      </c>
      <c r="H608" s="248" t="s">
        <v>239</v>
      </c>
    </row>
    <row r="609" spans="1:8" x14ac:dyDescent="0.35">
      <c r="A609" s="248" t="s">
        <v>67</v>
      </c>
      <c r="B609" s="248" t="s">
        <v>234</v>
      </c>
      <c r="C609" s="248" t="s">
        <v>975</v>
      </c>
      <c r="D609" s="248" t="s">
        <v>976</v>
      </c>
      <c r="E609" s="248" t="s">
        <v>2201</v>
      </c>
      <c r="F609" s="248">
        <v>1000024</v>
      </c>
      <c r="G609" s="248" t="s">
        <v>248</v>
      </c>
      <c r="H609" s="248" t="s">
        <v>239</v>
      </c>
    </row>
    <row r="610" spans="1:8" x14ac:dyDescent="0.35">
      <c r="A610" s="248" t="s">
        <v>67</v>
      </c>
      <c r="B610" s="248" t="s">
        <v>234</v>
      </c>
      <c r="C610" s="248" t="s">
        <v>975</v>
      </c>
      <c r="D610" s="248" t="s">
        <v>976</v>
      </c>
      <c r="E610" s="248" t="s">
        <v>2202</v>
      </c>
      <c r="F610" s="248">
        <v>1000025</v>
      </c>
      <c r="G610" s="248" t="s">
        <v>248</v>
      </c>
      <c r="H610" s="248" t="s">
        <v>239</v>
      </c>
    </row>
    <row r="611" spans="1:8" x14ac:dyDescent="0.35">
      <c r="A611" s="248" t="s">
        <v>67</v>
      </c>
      <c r="B611" s="248" t="s">
        <v>234</v>
      </c>
      <c r="C611" s="248" t="s">
        <v>975</v>
      </c>
      <c r="D611" s="248" t="s">
        <v>976</v>
      </c>
      <c r="E611" s="248" t="s">
        <v>2203</v>
      </c>
      <c r="F611" s="248">
        <v>66</v>
      </c>
      <c r="G611" s="248" t="s">
        <v>248</v>
      </c>
      <c r="H611" s="248" t="s">
        <v>239</v>
      </c>
    </row>
    <row r="612" spans="1:8" x14ac:dyDescent="0.35">
      <c r="A612" s="248" t="s">
        <v>67</v>
      </c>
      <c r="B612" s="248" t="s">
        <v>234</v>
      </c>
      <c r="C612" s="248" t="s">
        <v>975</v>
      </c>
      <c r="D612" s="248" t="s">
        <v>976</v>
      </c>
      <c r="E612" s="248" t="s">
        <v>2204</v>
      </c>
      <c r="F612" s="248">
        <v>1000026</v>
      </c>
      <c r="G612" s="248" t="s">
        <v>248</v>
      </c>
      <c r="H612" s="248" t="s">
        <v>239</v>
      </c>
    </row>
    <row r="613" spans="1:8" x14ac:dyDescent="0.35">
      <c r="A613" s="248" t="s">
        <v>67</v>
      </c>
      <c r="B613" s="248" t="s">
        <v>234</v>
      </c>
      <c r="C613" s="248" t="s">
        <v>975</v>
      </c>
      <c r="D613" s="248" t="s">
        <v>976</v>
      </c>
      <c r="E613" s="248" t="s">
        <v>2205</v>
      </c>
      <c r="F613" s="248">
        <v>67</v>
      </c>
      <c r="G613" s="248" t="s">
        <v>248</v>
      </c>
      <c r="H613" s="248" t="s">
        <v>239</v>
      </c>
    </row>
    <row r="614" spans="1:8" x14ac:dyDescent="0.35">
      <c r="A614" s="248" t="s">
        <v>67</v>
      </c>
      <c r="B614" s="248" t="s">
        <v>234</v>
      </c>
      <c r="C614" s="248" t="s">
        <v>975</v>
      </c>
      <c r="D614" s="248" t="s">
        <v>976</v>
      </c>
      <c r="E614" s="248" t="s">
        <v>2206</v>
      </c>
      <c r="F614" s="248">
        <v>68</v>
      </c>
      <c r="G614" s="248" t="s">
        <v>248</v>
      </c>
      <c r="H614" s="248" t="s">
        <v>239</v>
      </c>
    </row>
    <row r="615" spans="1:8" x14ac:dyDescent="0.35">
      <c r="A615" s="248" t="s">
        <v>67</v>
      </c>
      <c r="B615" s="248" t="s">
        <v>234</v>
      </c>
      <c r="C615" s="248" t="s">
        <v>975</v>
      </c>
      <c r="D615" s="248" t="s">
        <v>976</v>
      </c>
      <c r="E615" s="248" t="s">
        <v>2207</v>
      </c>
      <c r="F615" s="248">
        <v>69</v>
      </c>
      <c r="G615" s="248" t="s">
        <v>248</v>
      </c>
      <c r="H615" s="248" t="s">
        <v>239</v>
      </c>
    </row>
    <row r="616" spans="1:8" x14ac:dyDescent="0.35">
      <c r="A616" s="248" t="s">
        <v>67</v>
      </c>
      <c r="B616" s="248" t="s">
        <v>234</v>
      </c>
      <c r="C616" s="248" t="s">
        <v>975</v>
      </c>
      <c r="D616" s="248" t="s">
        <v>976</v>
      </c>
      <c r="E616" s="248" t="s">
        <v>2208</v>
      </c>
      <c r="F616" s="248">
        <v>70</v>
      </c>
      <c r="G616" s="248" t="s">
        <v>248</v>
      </c>
      <c r="H616" s="248" t="s">
        <v>239</v>
      </c>
    </row>
    <row r="617" spans="1:8" x14ac:dyDescent="0.35">
      <c r="A617" s="248" t="s">
        <v>67</v>
      </c>
      <c r="B617" s="248" t="s">
        <v>234</v>
      </c>
      <c r="C617" s="248" t="s">
        <v>975</v>
      </c>
      <c r="D617" s="248" t="s">
        <v>976</v>
      </c>
      <c r="E617" s="248" t="s">
        <v>2476</v>
      </c>
      <c r="F617" s="248">
        <v>1000027</v>
      </c>
      <c r="G617" s="248" t="s">
        <v>248</v>
      </c>
      <c r="H617" s="248" t="s">
        <v>239</v>
      </c>
    </row>
    <row r="618" spans="1:8" x14ac:dyDescent="0.35">
      <c r="A618" s="248" t="s">
        <v>67</v>
      </c>
      <c r="B618" s="248" t="s">
        <v>234</v>
      </c>
      <c r="C618" s="248" t="s">
        <v>975</v>
      </c>
      <c r="D618" s="248" t="s">
        <v>976</v>
      </c>
      <c r="E618" s="248" t="s">
        <v>2477</v>
      </c>
      <c r="F618" s="248">
        <v>1000028</v>
      </c>
      <c r="G618" s="248" t="s">
        <v>248</v>
      </c>
      <c r="H618" s="248" t="s">
        <v>239</v>
      </c>
    </row>
    <row r="619" spans="1:8" x14ac:dyDescent="0.35">
      <c r="A619" s="248" t="s">
        <v>67</v>
      </c>
      <c r="B619" s="248" t="s">
        <v>234</v>
      </c>
      <c r="C619" s="248" t="s">
        <v>975</v>
      </c>
      <c r="D619" s="248" t="s">
        <v>976</v>
      </c>
      <c r="E619" s="248" t="s">
        <v>2209</v>
      </c>
      <c r="F619" s="248">
        <v>71</v>
      </c>
      <c r="G619" s="248" t="s">
        <v>248</v>
      </c>
      <c r="H619" s="248" t="s">
        <v>239</v>
      </c>
    </row>
    <row r="620" spans="1:8" x14ac:dyDescent="0.35">
      <c r="A620" s="248" t="s">
        <v>67</v>
      </c>
      <c r="B620" s="248" t="s">
        <v>234</v>
      </c>
      <c r="C620" s="248" t="s">
        <v>975</v>
      </c>
      <c r="D620" s="248" t="s">
        <v>976</v>
      </c>
      <c r="E620" s="248" t="s">
        <v>2210</v>
      </c>
      <c r="F620" s="248">
        <v>1000029</v>
      </c>
      <c r="G620" s="248" t="s">
        <v>248</v>
      </c>
      <c r="H620" s="248" t="s">
        <v>239</v>
      </c>
    </row>
    <row r="621" spans="1:8" x14ac:dyDescent="0.35">
      <c r="A621" s="248" t="s">
        <v>67</v>
      </c>
      <c r="B621" s="248" t="s">
        <v>234</v>
      </c>
      <c r="C621" s="248" t="s">
        <v>975</v>
      </c>
      <c r="D621" s="248" t="s">
        <v>976</v>
      </c>
      <c r="E621" s="248" t="s">
        <v>2211</v>
      </c>
      <c r="F621" s="248">
        <v>72</v>
      </c>
      <c r="G621" s="248" t="s">
        <v>248</v>
      </c>
      <c r="H621" s="248" t="s">
        <v>239</v>
      </c>
    </row>
    <row r="622" spans="1:8" x14ac:dyDescent="0.35">
      <c r="A622" s="248" t="s">
        <v>67</v>
      </c>
      <c r="B622" s="248" t="s">
        <v>234</v>
      </c>
      <c r="C622" s="248" t="s">
        <v>975</v>
      </c>
      <c r="D622" s="248" t="s">
        <v>976</v>
      </c>
      <c r="E622" s="248" t="s">
        <v>2212</v>
      </c>
      <c r="F622" s="248">
        <v>73</v>
      </c>
      <c r="G622" s="248" t="s">
        <v>248</v>
      </c>
      <c r="H622" s="248" t="s">
        <v>239</v>
      </c>
    </row>
    <row r="623" spans="1:8" x14ac:dyDescent="0.35">
      <c r="A623" s="248" t="s">
        <v>67</v>
      </c>
      <c r="B623" s="248" t="s">
        <v>234</v>
      </c>
      <c r="C623" s="248" t="s">
        <v>975</v>
      </c>
      <c r="D623" s="248" t="s">
        <v>976</v>
      </c>
      <c r="E623" s="248" t="s">
        <v>2213</v>
      </c>
      <c r="F623" s="248">
        <v>74</v>
      </c>
      <c r="G623" s="248" t="s">
        <v>248</v>
      </c>
      <c r="H623" s="248" t="s">
        <v>239</v>
      </c>
    </row>
    <row r="624" spans="1:8" x14ac:dyDescent="0.35">
      <c r="A624" s="248" t="s">
        <v>67</v>
      </c>
      <c r="B624" s="248" t="s">
        <v>234</v>
      </c>
      <c r="C624" s="248" t="s">
        <v>975</v>
      </c>
      <c r="D624" s="248" t="s">
        <v>976</v>
      </c>
      <c r="E624" s="248" t="s">
        <v>2214</v>
      </c>
      <c r="F624" s="248">
        <v>75</v>
      </c>
      <c r="G624" s="248" t="s">
        <v>248</v>
      </c>
      <c r="H624" s="248" t="s">
        <v>239</v>
      </c>
    </row>
    <row r="625" spans="1:8" x14ac:dyDescent="0.35">
      <c r="A625" s="248" t="s">
        <v>67</v>
      </c>
      <c r="B625" s="248" t="s">
        <v>234</v>
      </c>
      <c r="C625" s="248" t="s">
        <v>975</v>
      </c>
      <c r="D625" s="248" t="s">
        <v>976</v>
      </c>
      <c r="E625" s="248" t="s">
        <v>2478</v>
      </c>
      <c r="F625" s="248">
        <v>76</v>
      </c>
      <c r="G625" s="248" t="s">
        <v>248</v>
      </c>
      <c r="H625" s="248" t="s">
        <v>239</v>
      </c>
    </row>
    <row r="626" spans="1:8" x14ac:dyDescent="0.35">
      <c r="A626" s="248" t="s">
        <v>67</v>
      </c>
      <c r="B626" s="248" t="s">
        <v>234</v>
      </c>
      <c r="C626" s="248" t="s">
        <v>975</v>
      </c>
      <c r="D626" s="248" t="s">
        <v>976</v>
      </c>
      <c r="E626" s="248" t="s">
        <v>2216</v>
      </c>
      <c r="F626" s="248">
        <v>77</v>
      </c>
      <c r="G626" s="248" t="s">
        <v>248</v>
      </c>
      <c r="H626" s="248" t="s">
        <v>239</v>
      </c>
    </row>
    <row r="627" spans="1:8" x14ac:dyDescent="0.35">
      <c r="A627" s="248" t="s">
        <v>67</v>
      </c>
      <c r="B627" s="248" t="s">
        <v>234</v>
      </c>
      <c r="C627" s="248" t="s">
        <v>975</v>
      </c>
      <c r="D627" s="248" t="s">
        <v>976</v>
      </c>
      <c r="E627" s="248" t="s">
        <v>2217</v>
      </c>
      <c r="F627" s="248">
        <v>78</v>
      </c>
      <c r="G627" s="248" t="s">
        <v>248</v>
      </c>
      <c r="H627" s="248" t="s">
        <v>239</v>
      </c>
    </row>
    <row r="628" spans="1:8" x14ac:dyDescent="0.35">
      <c r="A628" s="248" t="s">
        <v>67</v>
      </c>
      <c r="B628" s="248" t="s">
        <v>234</v>
      </c>
      <c r="C628" s="248" t="s">
        <v>975</v>
      </c>
      <c r="D628" s="248" t="s">
        <v>976</v>
      </c>
      <c r="E628" s="248" t="s">
        <v>2218</v>
      </c>
      <c r="F628" s="248">
        <v>1000030</v>
      </c>
      <c r="G628" s="248" t="s">
        <v>248</v>
      </c>
      <c r="H628" s="248" t="s">
        <v>239</v>
      </c>
    </row>
    <row r="629" spans="1:8" x14ac:dyDescent="0.35">
      <c r="A629" s="248" t="s">
        <v>67</v>
      </c>
      <c r="B629" s="248" t="s">
        <v>234</v>
      </c>
      <c r="C629" s="248" t="s">
        <v>975</v>
      </c>
      <c r="D629" s="248" t="s">
        <v>976</v>
      </c>
      <c r="E629" s="248" t="s">
        <v>2219</v>
      </c>
      <c r="F629" s="248">
        <v>79</v>
      </c>
      <c r="G629" s="248" t="s">
        <v>248</v>
      </c>
      <c r="H629" s="248" t="s">
        <v>239</v>
      </c>
    </row>
    <row r="630" spans="1:8" x14ac:dyDescent="0.35">
      <c r="A630" s="248" t="s">
        <v>67</v>
      </c>
      <c r="B630" s="248" t="s">
        <v>234</v>
      </c>
      <c r="C630" s="248" t="s">
        <v>975</v>
      </c>
      <c r="D630" s="248" t="s">
        <v>976</v>
      </c>
      <c r="E630" s="248" t="s">
        <v>2220</v>
      </c>
      <c r="F630" s="248">
        <v>80</v>
      </c>
      <c r="G630" s="248" t="s">
        <v>248</v>
      </c>
      <c r="H630" s="248" t="s">
        <v>239</v>
      </c>
    </row>
    <row r="631" spans="1:8" x14ac:dyDescent="0.35">
      <c r="A631" s="248" t="s">
        <v>67</v>
      </c>
      <c r="B631" s="248" t="s">
        <v>234</v>
      </c>
      <c r="C631" s="248" t="s">
        <v>975</v>
      </c>
      <c r="D631" s="248" t="s">
        <v>976</v>
      </c>
      <c r="E631" s="248" t="s">
        <v>2221</v>
      </c>
      <c r="F631" s="248">
        <v>89</v>
      </c>
      <c r="G631" s="248" t="s">
        <v>248</v>
      </c>
      <c r="H631" s="248" t="s">
        <v>239</v>
      </c>
    </row>
    <row r="632" spans="1:8" x14ac:dyDescent="0.35">
      <c r="A632" s="248" t="s">
        <v>67</v>
      </c>
      <c r="B632" s="248" t="s">
        <v>234</v>
      </c>
      <c r="C632" s="248" t="s">
        <v>975</v>
      </c>
      <c r="D632" s="248" t="s">
        <v>976</v>
      </c>
      <c r="E632" s="248" t="s">
        <v>2222</v>
      </c>
      <c r="F632" s="248">
        <v>90</v>
      </c>
      <c r="G632" s="248" t="s">
        <v>248</v>
      </c>
      <c r="H632" s="248" t="s">
        <v>239</v>
      </c>
    </row>
    <row r="633" spans="1:8" x14ac:dyDescent="0.35">
      <c r="A633" s="248" t="s">
        <v>67</v>
      </c>
      <c r="B633" s="248" t="s">
        <v>234</v>
      </c>
      <c r="C633" s="248" t="s">
        <v>975</v>
      </c>
      <c r="D633" s="248" t="s">
        <v>976</v>
      </c>
      <c r="E633" s="248" t="s">
        <v>2223</v>
      </c>
      <c r="F633" s="248">
        <v>1000031</v>
      </c>
      <c r="G633" s="248" t="s">
        <v>248</v>
      </c>
      <c r="H633" s="248" t="s">
        <v>239</v>
      </c>
    </row>
    <row r="634" spans="1:8" x14ac:dyDescent="0.35">
      <c r="A634" s="248" t="s">
        <v>67</v>
      </c>
      <c r="B634" s="248" t="s">
        <v>234</v>
      </c>
      <c r="C634" s="248" t="s">
        <v>975</v>
      </c>
      <c r="D634" s="248" t="s">
        <v>976</v>
      </c>
      <c r="E634" s="248" t="s">
        <v>2224</v>
      </c>
      <c r="F634" s="248">
        <v>91</v>
      </c>
      <c r="G634" s="248" t="s">
        <v>248</v>
      </c>
      <c r="H634" s="248" t="s">
        <v>239</v>
      </c>
    </row>
    <row r="635" spans="1:8" x14ac:dyDescent="0.35">
      <c r="A635" s="248" t="s">
        <v>67</v>
      </c>
      <c r="B635" s="248" t="s">
        <v>234</v>
      </c>
      <c r="C635" s="248" t="s">
        <v>975</v>
      </c>
      <c r="D635" s="248" t="s">
        <v>976</v>
      </c>
      <c r="E635" s="248" t="s">
        <v>2225</v>
      </c>
      <c r="F635" s="248">
        <v>92</v>
      </c>
      <c r="G635" s="248" t="s">
        <v>248</v>
      </c>
      <c r="H635" s="248" t="s">
        <v>239</v>
      </c>
    </row>
    <row r="636" spans="1:8" x14ac:dyDescent="0.35">
      <c r="A636" s="248" t="s">
        <v>67</v>
      </c>
      <c r="B636" s="248" t="s">
        <v>234</v>
      </c>
      <c r="C636" s="248" t="s">
        <v>975</v>
      </c>
      <c r="D636" s="248" t="s">
        <v>976</v>
      </c>
      <c r="E636" s="248" t="s">
        <v>2226</v>
      </c>
      <c r="F636" s="248">
        <v>93</v>
      </c>
      <c r="G636" s="248" t="s">
        <v>248</v>
      </c>
      <c r="H636" s="248" t="s">
        <v>239</v>
      </c>
    </row>
    <row r="637" spans="1:8" x14ac:dyDescent="0.35">
      <c r="A637" s="248" t="s">
        <v>67</v>
      </c>
      <c r="B637" s="248" t="s">
        <v>234</v>
      </c>
      <c r="C637" s="248" t="s">
        <v>975</v>
      </c>
      <c r="D637" s="248" t="s">
        <v>976</v>
      </c>
      <c r="E637" s="248" t="s">
        <v>2227</v>
      </c>
      <c r="F637" s="248">
        <v>94</v>
      </c>
      <c r="G637" s="248" t="s">
        <v>248</v>
      </c>
      <c r="H637" s="248" t="s">
        <v>239</v>
      </c>
    </row>
    <row r="638" spans="1:8" x14ac:dyDescent="0.35">
      <c r="A638" s="248" t="s">
        <v>67</v>
      </c>
      <c r="B638" s="248" t="s">
        <v>234</v>
      </c>
      <c r="C638" s="248" t="s">
        <v>975</v>
      </c>
      <c r="D638" s="248" t="s">
        <v>976</v>
      </c>
      <c r="E638" s="248" t="s">
        <v>2479</v>
      </c>
      <c r="F638" s="248">
        <v>46</v>
      </c>
      <c r="G638" s="248" t="s">
        <v>248</v>
      </c>
      <c r="H638" s="248" t="s">
        <v>239</v>
      </c>
    </row>
    <row r="639" spans="1:8" x14ac:dyDescent="0.35">
      <c r="A639" s="248" t="s">
        <v>67</v>
      </c>
      <c r="B639" s="248" t="s">
        <v>234</v>
      </c>
      <c r="C639" s="248" t="s">
        <v>975</v>
      </c>
      <c r="D639" s="248" t="s">
        <v>976</v>
      </c>
      <c r="E639" s="248" t="s">
        <v>2480</v>
      </c>
      <c r="F639" s="248">
        <v>142</v>
      </c>
      <c r="G639" s="248" t="s">
        <v>248</v>
      </c>
      <c r="H639" s="248" t="s">
        <v>239</v>
      </c>
    </row>
    <row r="640" spans="1:8" x14ac:dyDescent="0.35">
      <c r="A640" s="248" t="s">
        <v>67</v>
      </c>
      <c r="B640" s="248" t="s">
        <v>234</v>
      </c>
      <c r="C640" s="248" t="s">
        <v>975</v>
      </c>
      <c r="D640" s="248" t="s">
        <v>976</v>
      </c>
      <c r="E640" s="248" t="s">
        <v>2230</v>
      </c>
      <c r="F640" s="248">
        <v>95</v>
      </c>
      <c r="G640" s="248" t="s">
        <v>248</v>
      </c>
      <c r="H640" s="248" t="s">
        <v>239</v>
      </c>
    </row>
    <row r="641" spans="1:8" x14ac:dyDescent="0.35">
      <c r="A641" s="248" t="s">
        <v>67</v>
      </c>
      <c r="B641" s="248" t="s">
        <v>234</v>
      </c>
      <c r="C641" s="248" t="s">
        <v>975</v>
      </c>
      <c r="D641" s="248" t="s">
        <v>976</v>
      </c>
      <c r="E641" s="248" t="s">
        <v>2231</v>
      </c>
      <c r="F641" s="248">
        <v>96</v>
      </c>
      <c r="G641" s="248" t="s">
        <v>248</v>
      </c>
      <c r="H641" s="248" t="s">
        <v>239</v>
      </c>
    </row>
    <row r="642" spans="1:8" x14ac:dyDescent="0.35">
      <c r="A642" s="248" t="s">
        <v>67</v>
      </c>
      <c r="B642" s="248" t="s">
        <v>234</v>
      </c>
      <c r="C642" s="248" t="s">
        <v>975</v>
      </c>
      <c r="D642" s="248" t="s">
        <v>976</v>
      </c>
      <c r="E642" s="248" t="s">
        <v>2481</v>
      </c>
      <c r="F642" s="248">
        <v>97</v>
      </c>
      <c r="G642" s="248" t="s">
        <v>248</v>
      </c>
      <c r="H642" s="248" t="s">
        <v>239</v>
      </c>
    </row>
    <row r="643" spans="1:8" x14ac:dyDescent="0.35">
      <c r="A643" s="248" t="s">
        <v>67</v>
      </c>
      <c r="B643" s="248" t="s">
        <v>234</v>
      </c>
      <c r="C643" s="248" t="s">
        <v>975</v>
      </c>
      <c r="D643" s="248" t="s">
        <v>976</v>
      </c>
      <c r="E643" s="248" t="s">
        <v>2233</v>
      </c>
      <c r="F643" s="248">
        <v>98</v>
      </c>
      <c r="G643" s="248" t="s">
        <v>248</v>
      </c>
      <c r="H643" s="248" t="s">
        <v>239</v>
      </c>
    </row>
    <row r="644" spans="1:8" x14ac:dyDescent="0.35">
      <c r="A644" s="248" t="s">
        <v>67</v>
      </c>
      <c r="B644" s="248" t="s">
        <v>234</v>
      </c>
      <c r="C644" s="248" t="s">
        <v>975</v>
      </c>
      <c r="D644" s="248" t="s">
        <v>976</v>
      </c>
      <c r="E644" s="248" t="s">
        <v>2234</v>
      </c>
      <c r="F644" s="248">
        <v>99</v>
      </c>
      <c r="G644" s="248" t="s">
        <v>248</v>
      </c>
      <c r="H644" s="248" t="s">
        <v>239</v>
      </c>
    </row>
    <row r="645" spans="1:8" x14ac:dyDescent="0.35">
      <c r="A645" s="248" t="s">
        <v>67</v>
      </c>
      <c r="B645" s="248" t="s">
        <v>234</v>
      </c>
      <c r="C645" s="248" t="s">
        <v>975</v>
      </c>
      <c r="D645" s="248" t="s">
        <v>976</v>
      </c>
      <c r="E645" s="248" t="s">
        <v>2235</v>
      </c>
      <c r="F645" s="248">
        <v>100</v>
      </c>
      <c r="G645" s="248" t="s">
        <v>248</v>
      </c>
      <c r="H645" s="248" t="s">
        <v>239</v>
      </c>
    </row>
    <row r="646" spans="1:8" x14ac:dyDescent="0.35">
      <c r="A646" s="248" t="s">
        <v>67</v>
      </c>
      <c r="B646" s="248" t="s">
        <v>234</v>
      </c>
      <c r="C646" s="248" t="s">
        <v>975</v>
      </c>
      <c r="D646" s="248" t="s">
        <v>976</v>
      </c>
      <c r="E646" s="248" t="s">
        <v>2236</v>
      </c>
      <c r="F646" s="248">
        <v>101</v>
      </c>
      <c r="G646" s="248" t="s">
        <v>248</v>
      </c>
      <c r="H646" s="248" t="s">
        <v>239</v>
      </c>
    </row>
    <row r="647" spans="1:8" x14ac:dyDescent="0.35">
      <c r="A647" s="248" t="s">
        <v>67</v>
      </c>
      <c r="B647" s="248" t="s">
        <v>234</v>
      </c>
      <c r="C647" s="248" t="s">
        <v>975</v>
      </c>
      <c r="D647" s="248" t="s">
        <v>976</v>
      </c>
      <c r="E647" s="248" t="s">
        <v>2237</v>
      </c>
      <c r="F647" s="248">
        <v>102</v>
      </c>
      <c r="G647" s="248" t="s">
        <v>248</v>
      </c>
      <c r="H647" s="248" t="s">
        <v>239</v>
      </c>
    </row>
    <row r="648" spans="1:8" x14ac:dyDescent="0.35">
      <c r="A648" s="248" t="s">
        <v>67</v>
      </c>
      <c r="B648" s="248" t="s">
        <v>234</v>
      </c>
      <c r="C648" s="248" t="s">
        <v>975</v>
      </c>
      <c r="D648" s="248" t="s">
        <v>976</v>
      </c>
      <c r="E648" s="248" t="s">
        <v>2238</v>
      </c>
      <c r="F648" s="248">
        <v>103</v>
      </c>
      <c r="G648" s="248" t="s">
        <v>248</v>
      </c>
      <c r="H648" s="248" t="s">
        <v>239</v>
      </c>
    </row>
    <row r="649" spans="1:8" x14ac:dyDescent="0.35">
      <c r="A649" s="248" t="s">
        <v>67</v>
      </c>
      <c r="B649" s="248" t="s">
        <v>234</v>
      </c>
      <c r="C649" s="248" t="s">
        <v>975</v>
      </c>
      <c r="D649" s="248" t="s">
        <v>976</v>
      </c>
      <c r="E649" s="248" t="s">
        <v>2239</v>
      </c>
      <c r="F649" s="248">
        <v>104</v>
      </c>
      <c r="G649" s="248" t="s">
        <v>248</v>
      </c>
      <c r="H649" s="248" t="s">
        <v>239</v>
      </c>
    </row>
    <row r="650" spans="1:8" x14ac:dyDescent="0.35">
      <c r="A650" s="248" t="s">
        <v>67</v>
      </c>
      <c r="B650" s="248" t="s">
        <v>234</v>
      </c>
      <c r="C650" s="248" t="s">
        <v>975</v>
      </c>
      <c r="D650" s="248" t="s">
        <v>976</v>
      </c>
      <c r="E650" s="248" t="s">
        <v>2240</v>
      </c>
      <c r="F650" s="248">
        <v>105</v>
      </c>
      <c r="G650" s="248" t="s">
        <v>248</v>
      </c>
      <c r="H650" s="248" t="s">
        <v>239</v>
      </c>
    </row>
    <row r="651" spans="1:8" x14ac:dyDescent="0.35">
      <c r="A651" s="248" t="s">
        <v>67</v>
      </c>
      <c r="B651" s="248" t="s">
        <v>234</v>
      </c>
      <c r="C651" s="248" t="s">
        <v>975</v>
      </c>
      <c r="D651" s="248" t="s">
        <v>976</v>
      </c>
      <c r="E651" s="248" t="s">
        <v>2482</v>
      </c>
      <c r="F651" s="248">
        <v>1000032</v>
      </c>
      <c r="G651" s="248" t="s">
        <v>248</v>
      </c>
      <c r="H651" s="248" t="s">
        <v>239</v>
      </c>
    </row>
    <row r="652" spans="1:8" x14ac:dyDescent="0.35">
      <c r="A652" s="248" t="s">
        <v>67</v>
      </c>
      <c r="B652" s="248" t="s">
        <v>234</v>
      </c>
      <c r="C652" s="248" t="s">
        <v>975</v>
      </c>
      <c r="D652" s="248" t="s">
        <v>976</v>
      </c>
      <c r="E652" s="248" t="s">
        <v>2243</v>
      </c>
      <c r="F652" s="248">
        <v>106</v>
      </c>
      <c r="G652" s="248" t="s">
        <v>248</v>
      </c>
      <c r="H652" s="248" t="s">
        <v>239</v>
      </c>
    </row>
    <row r="653" spans="1:8" x14ac:dyDescent="0.35">
      <c r="A653" s="248" t="s">
        <v>67</v>
      </c>
      <c r="B653" s="248" t="s">
        <v>234</v>
      </c>
      <c r="C653" s="248" t="s">
        <v>975</v>
      </c>
      <c r="D653" s="248" t="s">
        <v>976</v>
      </c>
      <c r="E653" s="248" t="s">
        <v>2244</v>
      </c>
      <c r="F653" s="248">
        <v>107</v>
      </c>
      <c r="G653" s="248" t="s">
        <v>248</v>
      </c>
      <c r="H653" s="248" t="s">
        <v>239</v>
      </c>
    </row>
    <row r="654" spans="1:8" x14ac:dyDescent="0.35">
      <c r="A654" s="248" t="s">
        <v>67</v>
      </c>
      <c r="B654" s="248" t="s">
        <v>234</v>
      </c>
      <c r="C654" s="248" t="s">
        <v>975</v>
      </c>
      <c r="D654" s="248" t="s">
        <v>976</v>
      </c>
      <c r="E654" s="248" t="s">
        <v>2245</v>
      </c>
      <c r="F654" s="248">
        <v>108</v>
      </c>
      <c r="G654" s="248" t="s">
        <v>248</v>
      </c>
      <c r="H654" s="248" t="s">
        <v>239</v>
      </c>
    </row>
    <row r="655" spans="1:8" x14ac:dyDescent="0.35">
      <c r="A655" s="248" t="s">
        <v>67</v>
      </c>
      <c r="B655" s="248" t="s">
        <v>234</v>
      </c>
      <c r="C655" s="248" t="s">
        <v>975</v>
      </c>
      <c r="D655" s="248" t="s">
        <v>976</v>
      </c>
      <c r="E655" s="248" t="s">
        <v>2246</v>
      </c>
      <c r="F655" s="248">
        <v>109</v>
      </c>
      <c r="G655" s="248" t="s">
        <v>248</v>
      </c>
      <c r="H655" s="248" t="s">
        <v>239</v>
      </c>
    </row>
    <row r="656" spans="1:8" x14ac:dyDescent="0.35">
      <c r="A656" s="248" t="s">
        <v>67</v>
      </c>
      <c r="B656" s="248" t="s">
        <v>234</v>
      </c>
      <c r="C656" s="248" t="s">
        <v>975</v>
      </c>
      <c r="D656" s="248" t="s">
        <v>976</v>
      </c>
      <c r="E656" s="248" t="s">
        <v>2247</v>
      </c>
      <c r="F656" s="248">
        <v>110</v>
      </c>
      <c r="G656" s="248" t="s">
        <v>248</v>
      </c>
      <c r="H656" s="248" t="s">
        <v>239</v>
      </c>
    </row>
    <row r="657" spans="1:8" x14ac:dyDescent="0.35">
      <c r="A657" s="248" t="s">
        <v>67</v>
      </c>
      <c r="B657" s="248" t="s">
        <v>234</v>
      </c>
      <c r="C657" s="248" t="s">
        <v>975</v>
      </c>
      <c r="D657" s="248" t="s">
        <v>976</v>
      </c>
      <c r="E657" s="248" t="s">
        <v>2248</v>
      </c>
      <c r="F657" s="248">
        <v>111</v>
      </c>
      <c r="G657" s="248" t="s">
        <v>248</v>
      </c>
      <c r="H657" s="248" t="s">
        <v>239</v>
      </c>
    </row>
    <row r="658" spans="1:8" x14ac:dyDescent="0.35">
      <c r="A658" s="248" t="s">
        <v>67</v>
      </c>
      <c r="B658" s="248" t="s">
        <v>234</v>
      </c>
      <c r="C658" s="248" t="s">
        <v>975</v>
      </c>
      <c r="D658" s="248" t="s">
        <v>976</v>
      </c>
      <c r="E658" s="248" t="s">
        <v>2249</v>
      </c>
      <c r="F658" s="248">
        <v>112</v>
      </c>
      <c r="G658" s="248" t="s">
        <v>248</v>
      </c>
      <c r="H658" s="248" t="s">
        <v>239</v>
      </c>
    </row>
    <row r="659" spans="1:8" x14ac:dyDescent="0.35">
      <c r="A659" s="248" t="s">
        <v>67</v>
      </c>
      <c r="B659" s="248" t="s">
        <v>234</v>
      </c>
      <c r="C659" s="248" t="s">
        <v>975</v>
      </c>
      <c r="D659" s="248" t="s">
        <v>976</v>
      </c>
      <c r="E659" s="248" t="s">
        <v>2250</v>
      </c>
      <c r="F659" s="248">
        <v>1000033</v>
      </c>
      <c r="G659" s="248" t="s">
        <v>248</v>
      </c>
      <c r="H659" s="248" t="s">
        <v>239</v>
      </c>
    </row>
    <row r="660" spans="1:8" x14ac:dyDescent="0.35">
      <c r="A660" s="248" t="s">
        <v>67</v>
      </c>
      <c r="B660" s="248" t="s">
        <v>234</v>
      </c>
      <c r="C660" s="248" t="s">
        <v>975</v>
      </c>
      <c r="D660" s="248" t="s">
        <v>976</v>
      </c>
      <c r="E660" s="248" t="s">
        <v>2251</v>
      </c>
      <c r="F660" s="248">
        <v>113</v>
      </c>
      <c r="G660" s="248" t="s">
        <v>248</v>
      </c>
      <c r="H660" s="248" t="s">
        <v>239</v>
      </c>
    </row>
    <row r="661" spans="1:8" x14ac:dyDescent="0.35">
      <c r="A661" s="248" t="s">
        <v>67</v>
      </c>
      <c r="B661" s="248" t="s">
        <v>234</v>
      </c>
      <c r="C661" s="248" t="s">
        <v>975</v>
      </c>
      <c r="D661" s="248" t="s">
        <v>976</v>
      </c>
      <c r="E661" s="248" t="s">
        <v>2252</v>
      </c>
      <c r="F661" s="248">
        <v>114</v>
      </c>
      <c r="G661" s="248" t="s">
        <v>248</v>
      </c>
      <c r="H661" s="248" t="s">
        <v>239</v>
      </c>
    </row>
    <row r="662" spans="1:8" x14ac:dyDescent="0.35">
      <c r="A662" s="248" t="s">
        <v>67</v>
      </c>
      <c r="B662" s="248" t="s">
        <v>234</v>
      </c>
      <c r="C662" s="248" t="s">
        <v>975</v>
      </c>
      <c r="D662" s="248" t="s">
        <v>976</v>
      </c>
      <c r="E662" s="248" t="s">
        <v>2253</v>
      </c>
      <c r="F662" s="248">
        <v>1000034</v>
      </c>
      <c r="G662" s="248" t="s">
        <v>248</v>
      </c>
      <c r="H662" s="248" t="s">
        <v>239</v>
      </c>
    </row>
    <row r="663" spans="1:8" x14ac:dyDescent="0.35">
      <c r="A663" s="248" t="s">
        <v>67</v>
      </c>
      <c r="B663" s="248" t="s">
        <v>234</v>
      </c>
      <c r="C663" s="248" t="s">
        <v>975</v>
      </c>
      <c r="D663" s="248" t="s">
        <v>976</v>
      </c>
      <c r="E663" s="248" t="s">
        <v>2254</v>
      </c>
      <c r="F663" s="248">
        <v>115</v>
      </c>
      <c r="G663" s="248" t="s">
        <v>248</v>
      </c>
      <c r="H663" s="248" t="s">
        <v>239</v>
      </c>
    </row>
    <row r="664" spans="1:8" x14ac:dyDescent="0.35">
      <c r="A664" s="248" t="s">
        <v>67</v>
      </c>
      <c r="B664" s="248" t="s">
        <v>234</v>
      </c>
      <c r="C664" s="248" t="s">
        <v>975</v>
      </c>
      <c r="D664" s="248" t="s">
        <v>976</v>
      </c>
      <c r="E664" s="248" t="s">
        <v>2483</v>
      </c>
      <c r="F664" s="248">
        <v>116</v>
      </c>
      <c r="G664" s="248" t="s">
        <v>248</v>
      </c>
      <c r="H664" s="248" t="s">
        <v>239</v>
      </c>
    </row>
    <row r="665" spans="1:8" x14ac:dyDescent="0.35">
      <c r="A665" s="248" t="s">
        <v>67</v>
      </c>
      <c r="B665" s="248" t="s">
        <v>234</v>
      </c>
      <c r="C665" s="248" t="s">
        <v>975</v>
      </c>
      <c r="D665" s="248" t="s">
        <v>976</v>
      </c>
      <c r="E665" s="248" t="s">
        <v>2484</v>
      </c>
      <c r="F665" s="248">
        <v>143</v>
      </c>
      <c r="G665" s="248" t="s">
        <v>248</v>
      </c>
      <c r="H665" s="248" t="s">
        <v>239</v>
      </c>
    </row>
    <row r="666" spans="1:8" x14ac:dyDescent="0.35">
      <c r="A666" s="248" t="s">
        <v>67</v>
      </c>
      <c r="B666" s="248" t="s">
        <v>234</v>
      </c>
      <c r="C666" s="248" t="s">
        <v>975</v>
      </c>
      <c r="D666" s="248" t="s">
        <v>976</v>
      </c>
      <c r="E666" s="248" t="s">
        <v>2257</v>
      </c>
      <c r="F666" s="248">
        <v>118</v>
      </c>
      <c r="G666" s="248" t="s">
        <v>248</v>
      </c>
      <c r="H666" s="248" t="s">
        <v>239</v>
      </c>
    </row>
    <row r="667" spans="1:8" x14ac:dyDescent="0.35">
      <c r="A667" s="248" t="s">
        <v>67</v>
      </c>
      <c r="B667" s="248" t="s">
        <v>234</v>
      </c>
      <c r="C667" s="248" t="s">
        <v>975</v>
      </c>
      <c r="D667" s="248" t="s">
        <v>976</v>
      </c>
      <c r="E667" s="248" t="s">
        <v>2258</v>
      </c>
      <c r="F667" s="248">
        <v>117</v>
      </c>
      <c r="G667" s="248" t="s">
        <v>248</v>
      </c>
      <c r="H667" s="248" t="s">
        <v>239</v>
      </c>
    </row>
    <row r="668" spans="1:8" x14ac:dyDescent="0.35">
      <c r="A668" s="248" t="s">
        <v>67</v>
      </c>
      <c r="B668" s="248" t="s">
        <v>234</v>
      </c>
      <c r="C668" s="248" t="s">
        <v>975</v>
      </c>
      <c r="D668" s="248" t="s">
        <v>976</v>
      </c>
      <c r="E668" s="248" t="s">
        <v>2485</v>
      </c>
      <c r="F668" s="248">
        <v>1000035</v>
      </c>
      <c r="G668" s="248" t="s">
        <v>248</v>
      </c>
      <c r="H668" s="248" t="s">
        <v>239</v>
      </c>
    </row>
    <row r="669" spans="1:8" x14ac:dyDescent="0.35">
      <c r="A669" s="248" t="s">
        <v>67</v>
      </c>
      <c r="B669" s="248" t="s">
        <v>234</v>
      </c>
      <c r="C669" s="248" t="s">
        <v>975</v>
      </c>
      <c r="D669" s="248" t="s">
        <v>976</v>
      </c>
      <c r="E669" s="248" t="s">
        <v>2259</v>
      </c>
      <c r="F669" s="248">
        <v>1000036</v>
      </c>
      <c r="G669" s="248" t="s">
        <v>248</v>
      </c>
      <c r="H669" s="248" t="s">
        <v>239</v>
      </c>
    </row>
    <row r="670" spans="1:8" x14ac:dyDescent="0.35">
      <c r="A670" s="248" t="s">
        <v>67</v>
      </c>
      <c r="B670" s="248" t="s">
        <v>234</v>
      </c>
      <c r="C670" s="248" t="s">
        <v>975</v>
      </c>
      <c r="D670" s="248" t="s">
        <v>976</v>
      </c>
      <c r="E670" s="248" t="s">
        <v>2260</v>
      </c>
      <c r="F670" s="248">
        <v>119</v>
      </c>
      <c r="G670" s="248" t="s">
        <v>248</v>
      </c>
      <c r="H670" s="248" t="s">
        <v>239</v>
      </c>
    </row>
    <row r="671" spans="1:8" x14ac:dyDescent="0.35">
      <c r="A671" s="248" t="s">
        <v>67</v>
      </c>
      <c r="B671" s="248" t="s">
        <v>234</v>
      </c>
      <c r="C671" s="248" t="s">
        <v>975</v>
      </c>
      <c r="D671" s="248" t="s">
        <v>976</v>
      </c>
      <c r="E671" s="248" t="s">
        <v>2261</v>
      </c>
      <c r="F671" s="248">
        <v>120</v>
      </c>
      <c r="G671" s="248" t="s">
        <v>248</v>
      </c>
      <c r="H671" s="248" t="s">
        <v>239</v>
      </c>
    </row>
    <row r="672" spans="1:8" x14ac:dyDescent="0.35">
      <c r="A672" s="248" t="s">
        <v>67</v>
      </c>
      <c r="B672" s="248" t="s">
        <v>234</v>
      </c>
      <c r="C672" s="248" t="s">
        <v>975</v>
      </c>
      <c r="D672" s="248" t="s">
        <v>976</v>
      </c>
      <c r="E672" s="248" t="s">
        <v>2486</v>
      </c>
      <c r="F672" s="248">
        <v>121</v>
      </c>
      <c r="G672" s="248" t="s">
        <v>248</v>
      </c>
      <c r="H672" s="248" t="s">
        <v>239</v>
      </c>
    </row>
    <row r="673" spans="1:8" x14ac:dyDescent="0.35">
      <c r="A673" s="248" t="s">
        <v>67</v>
      </c>
      <c r="B673" s="248" t="s">
        <v>234</v>
      </c>
      <c r="C673" s="248" t="s">
        <v>975</v>
      </c>
      <c r="D673" s="248" t="s">
        <v>976</v>
      </c>
      <c r="E673" s="248" t="s">
        <v>2262</v>
      </c>
      <c r="F673" s="248">
        <v>122</v>
      </c>
      <c r="G673" s="248" t="s">
        <v>248</v>
      </c>
      <c r="H673" s="248" t="s">
        <v>239</v>
      </c>
    </row>
    <row r="674" spans="1:8" x14ac:dyDescent="0.35">
      <c r="A674" s="248" t="s">
        <v>67</v>
      </c>
      <c r="B674" s="248" t="s">
        <v>234</v>
      </c>
      <c r="C674" s="248" t="s">
        <v>975</v>
      </c>
      <c r="D674" s="248" t="s">
        <v>976</v>
      </c>
      <c r="E674" s="248" t="s">
        <v>2487</v>
      </c>
      <c r="F674" s="248">
        <v>1000063</v>
      </c>
      <c r="G674" s="248" t="s">
        <v>248</v>
      </c>
      <c r="H674" s="248" t="s">
        <v>239</v>
      </c>
    </row>
    <row r="675" spans="1:8" x14ac:dyDescent="0.35">
      <c r="A675" s="248" t="s">
        <v>67</v>
      </c>
      <c r="B675" s="248" t="s">
        <v>234</v>
      </c>
      <c r="C675" s="248" t="s">
        <v>975</v>
      </c>
      <c r="D675" s="248" t="s">
        <v>976</v>
      </c>
      <c r="E675" s="248" t="s">
        <v>2263</v>
      </c>
      <c r="F675" s="248">
        <v>123</v>
      </c>
      <c r="G675" s="248" t="s">
        <v>248</v>
      </c>
      <c r="H675" s="248" t="s">
        <v>239</v>
      </c>
    </row>
    <row r="676" spans="1:8" x14ac:dyDescent="0.35">
      <c r="A676" s="248" t="s">
        <v>67</v>
      </c>
      <c r="B676" s="248" t="s">
        <v>234</v>
      </c>
      <c r="C676" s="248" t="s">
        <v>975</v>
      </c>
      <c r="D676" s="248" t="s">
        <v>976</v>
      </c>
      <c r="E676" s="248" t="s">
        <v>2264</v>
      </c>
      <c r="F676" s="248">
        <v>124</v>
      </c>
      <c r="G676" s="248" t="s">
        <v>248</v>
      </c>
      <c r="H676" s="248" t="s">
        <v>239</v>
      </c>
    </row>
    <row r="677" spans="1:8" x14ac:dyDescent="0.35">
      <c r="A677" s="248" t="s">
        <v>67</v>
      </c>
      <c r="B677" s="248" t="s">
        <v>234</v>
      </c>
      <c r="C677" s="248" t="s">
        <v>975</v>
      </c>
      <c r="D677" s="248" t="s">
        <v>976</v>
      </c>
      <c r="E677" s="248" t="s">
        <v>2265</v>
      </c>
      <c r="F677" s="248">
        <v>125</v>
      </c>
      <c r="G677" s="248" t="s">
        <v>248</v>
      </c>
      <c r="H677" s="248" t="s">
        <v>239</v>
      </c>
    </row>
    <row r="678" spans="1:8" x14ac:dyDescent="0.35">
      <c r="A678" s="248" t="s">
        <v>67</v>
      </c>
      <c r="B678" s="248" t="s">
        <v>234</v>
      </c>
      <c r="C678" s="248" t="s">
        <v>975</v>
      </c>
      <c r="D678" s="248" t="s">
        <v>976</v>
      </c>
      <c r="E678" s="248" t="s">
        <v>2266</v>
      </c>
      <c r="F678" s="248">
        <v>1000037</v>
      </c>
      <c r="G678" s="248" t="s">
        <v>248</v>
      </c>
      <c r="H678" s="248" t="s">
        <v>239</v>
      </c>
    </row>
    <row r="679" spans="1:8" x14ac:dyDescent="0.35">
      <c r="A679" s="248" t="s">
        <v>67</v>
      </c>
      <c r="B679" s="248" t="s">
        <v>234</v>
      </c>
      <c r="C679" s="248" t="s">
        <v>975</v>
      </c>
      <c r="D679" s="248" t="s">
        <v>976</v>
      </c>
      <c r="E679" s="248" t="s">
        <v>2267</v>
      </c>
      <c r="F679" s="248">
        <v>1000038</v>
      </c>
      <c r="G679" s="248" t="s">
        <v>248</v>
      </c>
      <c r="H679" s="248" t="s">
        <v>239</v>
      </c>
    </row>
    <row r="680" spans="1:8" x14ac:dyDescent="0.35">
      <c r="A680" s="248" t="s">
        <v>67</v>
      </c>
      <c r="B680" s="248" t="s">
        <v>234</v>
      </c>
      <c r="C680" s="248" t="s">
        <v>975</v>
      </c>
      <c r="D680" s="248" t="s">
        <v>976</v>
      </c>
      <c r="E680" s="248" t="s">
        <v>2268</v>
      </c>
      <c r="F680" s="248">
        <v>126</v>
      </c>
      <c r="G680" s="248" t="s">
        <v>248</v>
      </c>
      <c r="H680" s="248" t="s">
        <v>239</v>
      </c>
    </row>
    <row r="681" spans="1:8" x14ac:dyDescent="0.35">
      <c r="A681" s="248" t="s">
        <v>67</v>
      </c>
      <c r="B681" s="248" t="s">
        <v>234</v>
      </c>
      <c r="C681" s="248" t="s">
        <v>975</v>
      </c>
      <c r="D681" s="248" t="s">
        <v>976</v>
      </c>
      <c r="E681" s="248" t="s">
        <v>2269</v>
      </c>
      <c r="F681" s="248">
        <v>127</v>
      </c>
      <c r="G681" s="248" t="s">
        <v>248</v>
      </c>
      <c r="H681" s="248" t="s">
        <v>239</v>
      </c>
    </row>
    <row r="682" spans="1:8" x14ac:dyDescent="0.35">
      <c r="A682" s="248" t="s">
        <v>67</v>
      </c>
      <c r="B682" s="248" t="s">
        <v>234</v>
      </c>
      <c r="C682" s="248" t="s">
        <v>975</v>
      </c>
      <c r="D682" s="248" t="s">
        <v>976</v>
      </c>
      <c r="E682" s="248" t="s">
        <v>2270</v>
      </c>
      <c r="F682" s="248">
        <v>128</v>
      </c>
      <c r="G682" s="248" t="s">
        <v>248</v>
      </c>
      <c r="H682" s="248" t="s">
        <v>239</v>
      </c>
    </row>
    <row r="683" spans="1:8" x14ac:dyDescent="0.35">
      <c r="A683" s="248" t="s">
        <v>67</v>
      </c>
      <c r="B683" s="248" t="s">
        <v>234</v>
      </c>
      <c r="C683" s="248" t="s">
        <v>975</v>
      </c>
      <c r="D683" s="248" t="s">
        <v>976</v>
      </c>
      <c r="E683" s="248" t="s">
        <v>2271</v>
      </c>
      <c r="F683" s="248">
        <v>129</v>
      </c>
      <c r="G683" s="248" t="s">
        <v>248</v>
      </c>
      <c r="H683" s="248" t="s">
        <v>239</v>
      </c>
    </row>
    <row r="684" spans="1:8" x14ac:dyDescent="0.35">
      <c r="A684" s="248" t="s">
        <v>67</v>
      </c>
      <c r="B684" s="248" t="s">
        <v>234</v>
      </c>
      <c r="C684" s="248" t="s">
        <v>975</v>
      </c>
      <c r="D684" s="248" t="s">
        <v>976</v>
      </c>
      <c r="E684" s="248" t="s">
        <v>2488</v>
      </c>
      <c r="F684" s="248">
        <v>1000039</v>
      </c>
      <c r="G684" s="248" t="s">
        <v>248</v>
      </c>
      <c r="H684" s="248" t="s">
        <v>239</v>
      </c>
    </row>
    <row r="685" spans="1:8" x14ac:dyDescent="0.35">
      <c r="A685" s="248" t="s">
        <v>67</v>
      </c>
      <c r="B685" s="248" t="s">
        <v>234</v>
      </c>
      <c r="C685" s="248" t="s">
        <v>975</v>
      </c>
      <c r="D685" s="248" t="s">
        <v>976</v>
      </c>
      <c r="E685" s="248" t="s">
        <v>2489</v>
      </c>
      <c r="F685" s="248">
        <v>1000040</v>
      </c>
      <c r="G685" s="248" t="s">
        <v>248</v>
      </c>
      <c r="H685" s="248" t="s">
        <v>239</v>
      </c>
    </row>
    <row r="686" spans="1:8" x14ac:dyDescent="0.35">
      <c r="A686" s="248" t="s">
        <v>67</v>
      </c>
      <c r="B686" s="248" t="s">
        <v>234</v>
      </c>
      <c r="C686" s="248" t="s">
        <v>975</v>
      </c>
      <c r="D686" s="248" t="s">
        <v>976</v>
      </c>
      <c r="E686" s="248" t="s">
        <v>2490</v>
      </c>
      <c r="F686" s="248">
        <v>1000067</v>
      </c>
      <c r="G686" s="248" t="s">
        <v>248</v>
      </c>
      <c r="H686" s="248" t="s">
        <v>239</v>
      </c>
    </row>
    <row r="687" spans="1:8" x14ac:dyDescent="0.35">
      <c r="A687" s="248" t="s">
        <v>67</v>
      </c>
      <c r="B687" s="248" t="s">
        <v>234</v>
      </c>
      <c r="C687" s="248" t="s">
        <v>975</v>
      </c>
      <c r="D687" s="248" t="s">
        <v>976</v>
      </c>
      <c r="E687" s="248" t="s">
        <v>2491</v>
      </c>
      <c r="F687" s="248">
        <v>1000041</v>
      </c>
      <c r="G687" s="248" t="s">
        <v>248</v>
      </c>
      <c r="H687" s="248" t="s">
        <v>239</v>
      </c>
    </row>
    <row r="688" spans="1:8" x14ac:dyDescent="0.35">
      <c r="A688" s="248" t="s">
        <v>67</v>
      </c>
      <c r="B688" s="248" t="s">
        <v>234</v>
      </c>
      <c r="C688" s="248" t="s">
        <v>975</v>
      </c>
      <c r="D688" s="248" t="s">
        <v>976</v>
      </c>
      <c r="E688" s="248" t="s">
        <v>2273</v>
      </c>
      <c r="F688" s="248">
        <v>130</v>
      </c>
      <c r="G688" s="248" t="s">
        <v>248</v>
      </c>
      <c r="H688" s="248" t="s">
        <v>239</v>
      </c>
    </row>
    <row r="689" spans="1:8" x14ac:dyDescent="0.35">
      <c r="A689" s="248" t="s">
        <v>67</v>
      </c>
      <c r="B689" s="248" t="s">
        <v>234</v>
      </c>
      <c r="C689" s="248" t="s">
        <v>975</v>
      </c>
      <c r="D689" s="248" t="s">
        <v>976</v>
      </c>
      <c r="E689" s="248" t="s">
        <v>2274</v>
      </c>
      <c r="F689" s="248">
        <v>131</v>
      </c>
      <c r="G689" s="248" t="s">
        <v>248</v>
      </c>
      <c r="H689" s="248" t="s">
        <v>239</v>
      </c>
    </row>
    <row r="690" spans="1:8" x14ac:dyDescent="0.35">
      <c r="A690" s="248" t="s">
        <v>67</v>
      </c>
      <c r="B690" s="248" t="s">
        <v>234</v>
      </c>
      <c r="C690" s="248" t="s">
        <v>975</v>
      </c>
      <c r="D690" s="248" t="s">
        <v>976</v>
      </c>
      <c r="E690" s="248" t="s">
        <v>2275</v>
      </c>
      <c r="F690" s="248">
        <v>132</v>
      </c>
      <c r="G690" s="248" t="s">
        <v>248</v>
      </c>
      <c r="H690" s="248" t="s">
        <v>239</v>
      </c>
    </row>
    <row r="691" spans="1:8" x14ac:dyDescent="0.35">
      <c r="A691" s="248" t="s">
        <v>67</v>
      </c>
      <c r="B691" s="248" t="s">
        <v>234</v>
      </c>
      <c r="C691" s="248" t="s">
        <v>975</v>
      </c>
      <c r="D691" s="248" t="s">
        <v>976</v>
      </c>
      <c r="E691" s="248" t="s">
        <v>2276</v>
      </c>
      <c r="F691" s="248">
        <v>133</v>
      </c>
      <c r="G691" s="248" t="s">
        <v>248</v>
      </c>
      <c r="H691" s="248" t="s">
        <v>239</v>
      </c>
    </row>
    <row r="692" spans="1:8" x14ac:dyDescent="0.35">
      <c r="A692" s="248" t="s">
        <v>67</v>
      </c>
      <c r="B692" s="248" t="s">
        <v>234</v>
      </c>
      <c r="C692" s="248" t="s">
        <v>975</v>
      </c>
      <c r="D692" s="248" t="s">
        <v>976</v>
      </c>
      <c r="E692" s="248" t="s">
        <v>2492</v>
      </c>
      <c r="F692" s="248">
        <v>1000021</v>
      </c>
      <c r="G692" s="248" t="s">
        <v>248</v>
      </c>
      <c r="H692" s="248" t="s">
        <v>239</v>
      </c>
    </row>
    <row r="693" spans="1:8" x14ac:dyDescent="0.35">
      <c r="A693" s="248" t="s">
        <v>67</v>
      </c>
      <c r="B693" s="248" t="s">
        <v>234</v>
      </c>
      <c r="C693" s="248" t="s">
        <v>975</v>
      </c>
      <c r="D693" s="248" t="s">
        <v>976</v>
      </c>
      <c r="E693" s="248" t="s">
        <v>2277</v>
      </c>
      <c r="F693" s="248">
        <v>134</v>
      </c>
      <c r="G693" s="248" t="s">
        <v>248</v>
      </c>
      <c r="H693" s="248" t="s">
        <v>239</v>
      </c>
    </row>
    <row r="694" spans="1:8" x14ac:dyDescent="0.35">
      <c r="A694" s="248" t="s">
        <v>67</v>
      </c>
      <c r="B694" s="248" t="s">
        <v>234</v>
      </c>
      <c r="C694" s="248" t="s">
        <v>975</v>
      </c>
      <c r="D694" s="248" t="s">
        <v>976</v>
      </c>
      <c r="E694" s="248" t="s">
        <v>2278</v>
      </c>
      <c r="F694" s="248">
        <v>135</v>
      </c>
      <c r="G694" s="248" t="s">
        <v>248</v>
      </c>
      <c r="H694" s="248" t="s">
        <v>239</v>
      </c>
    </row>
    <row r="695" spans="1:8" x14ac:dyDescent="0.35">
      <c r="A695" s="248" t="s">
        <v>67</v>
      </c>
      <c r="B695" s="248" t="s">
        <v>234</v>
      </c>
      <c r="C695" s="248" t="s">
        <v>975</v>
      </c>
      <c r="D695" s="248" t="s">
        <v>976</v>
      </c>
      <c r="E695" s="248" t="s">
        <v>2279</v>
      </c>
      <c r="F695" s="248">
        <v>136</v>
      </c>
      <c r="G695" s="248" t="s">
        <v>248</v>
      </c>
      <c r="H695" s="248" t="s">
        <v>239</v>
      </c>
    </row>
    <row r="696" spans="1:8" x14ac:dyDescent="0.35">
      <c r="A696" s="248" t="s">
        <v>67</v>
      </c>
      <c r="B696" s="248" t="s">
        <v>234</v>
      </c>
      <c r="C696" s="248" t="s">
        <v>975</v>
      </c>
      <c r="D696" s="248" t="s">
        <v>976</v>
      </c>
      <c r="E696" s="248" t="s">
        <v>2280</v>
      </c>
      <c r="F696" s="248">
        <v>137</v>
      </c>
      <c r="G696" s="248" t="s">
        <v>248</v>
      </c>
      <c r="H696" s="248" t="s">
        <v>239</v>
      </c>
    </row>
    <row r="697" spans="1:8" x14ac:dyDescent="0.35">
      <c r="A697" s="248" t="s">
        <v>67</v>
      </c>
      <c r="B697" s="248" t="s">
        <v>234</v>
      </c>
      <c r="C697" s="248" t="s">
        <v>975</v>
      </c>
      <c r="D697" s="248" t="s">
        <v>976</v>
      </c>
      <c r="E697" s="248" t="s">
        <v>2281</v>
      </c>
      <c r="F697" s="248">
        <v>138</v>
      </c>
      <c r="G697" s="248" t="s">
        <v>248</v>
      </c>
      <c r="H697" s="248" t="s">
        <v>239</v>
      </c>
    </row>
    <row r="698" spans="1:8" x14ac:dyDescent="0.35">
      <c r="A698" s="248" t="s">
        <v>67</v>
      </c>
      <c r="B698" s="248" t="s">
        <v>234</v>
      </c>
      <c r="C698" s="248" t="s">
        <v>975</v>
      </c>
      <c r="D698" s="248" t="s">
        <v>976</v>
      </c>
      <c r="E698" s="248" t="s">
        <v>2493</v>
      </c>
      <c r="F698" s="248">
        <v>1000042</v>
      </c>
      <c r="G698" s="248" t="s">
        <v>248</v>
      </c>
      <c r="H698" s="248" t="s">
        <v>239</v>
      </c>
    </row>
    <row r="699" spans="1:8" x14ac:dyDescent="0.35">
      <c r="A699" s="248" t="s">
        <v>67</v>
      </c>
      <c r="B699" s="248" t="s">
        <v>234</v>
      </c>
      <c r="C699" s="248" t="s">
        <v>975</v>
      </c>
      <c r="D699" s="248" t="s">
        <v>976</v>
      </c>
      <c r="E699" s="248" t="s">
        <v>2282</v>
      </c>
      <c r="F699" s="248">
        <v>139</v>
      </c>
      <c r="G699" s="248" t="s">
        <v>248</v>
      </c>
      <c r="H699" s="248" t="s">
        <v>239</v>
      </c>
    </row>
    <row r="700" spans="1:8" x14ac:dyDescent="0.35">
      <c r="A700" s="248" t="s">
        <v>67</v>
      </c>
      <c r="B700" s="248" t="s">
        <v>234</v>
      </c>
      <c r="C700" s="248" t="s">
        <v>975</v>
      </c>
      <c r="D700" s="248" t="s">
        <v>976</v>
      </c>
      <c r="E700" s="248" t="s">
        <v>2283</v>
      </c>
      <c r="F700" s="248">
        <v>140</v>
      </c>
      <c r="G700" s="248" t="s">
        <v>248</v>
      </c>
      <c r="H700" s="248" t="s">
        <v>239</v>
      </c>
    </row>
    <row r="701" spans="1:8" x14ac:dyDescent="0.35">
      <c r="A701" s="248" t="s">
        <v>67</v>
      </c>
      <c r="B701" s="248" t="s">
        <v>234</v>
      </c>
      <c r="C701" s="248" t="s">
        <v>975</v>
      </c>
      <c r="D701" s="248" t="s">
        <v>976</v>
      </c>
      <c r="E701" s="248" t="s">
        <v>2284</v>
      </c>
      <c r="F701" s="248">
        <v>1000043</v>
      </c>
      <c r="G701" s="248" t="s">
        <v>248</v>
      </c>
      <c r="H701" s="248" t="s">
        <v>239</v>
      </c>
    </row>
    <row r="702" spans="1:8" x14ac:dyDescent="0.35">
      <c r="A702" s="248" t="s">
        <v>67</v>
      </c>
      <c r="B702" s="248" t="s">
        <v>234</v>
      </c>
      <c r="C702" s="248" t="s">
        <v>975</v>
      </c>
      <c r="D702" s="248" t="s">
        <v>976</v>
      </c>
      <c r="E702" s="248" t="s">
        <v>2285</v>
      </c>
      <c r="F702" s="248">
        <v>141</v>
      </c>
      <c r="G702" s="248" t="s">
        <v>248</v>
      </c>
      <c r="H702" s="248" t="s">
        <v>239</v>
      </c>
    </row>
    <row r="703" spans="1:8" x14ac:dyDescent="0.35">
      <c r="A703" s="248" t="s">
        <v>67</v>
      </c>
      <c r="B703" s="248" t="s">
        <v>234</v>
      </c>
      <c r="C703" s="248" t="s">
        <v>975</v>
      </c>
      <c r="D703" s="248" t="s">
        <v>976</v>
      </c>
      <c r="E703" s="248" t="s">
        <v>2494</v>
      </c>
      <c r="F703" s="248">
        <v>172</v>
      </c>
      <c r="G703" s="248" t="s">
        <v>248</v>
      </c>
      <c r="H703" s="248" t="s">
        <v>239</v>
      </c>
    </row>
    <row r="704" spans="1:8" x14ac:dyDescent="0.35">
      <c r="A704" s="248" t="s">
        <v>67</v>
      </c>
      <c r="B704" s="248" t="s">
        <v>234</v>
      </c>
      <c r="C704" s="248" t="s">
        <v>975</v>
      </c>
      <c r="D704" s="248" t="s">
        <v>976</v>
      </c>
      <c r="E704" s="248" t="s">
        <v>2286</v>
      </c>
      <c r="F704" s="248">
        <v>1000044</v>
      </c>
      <c r="G704" s="248" t="s">
        <v>248</v>
      </c>
      <c r="H704" s="248" t="s">
        <v>239</v>
      </c>
    </row>
    <row r="705" spans="1:8" x14ac:dyDescent="0.35">
      <c r="A705" s="248" t="s">
        <v>67</v>
      </c>
      <c r="B705" s="248" t="s">
        <v>234</v>
      </c>
      <c r="C705" s="248" t="s">
        <v>975</v>
      </c>
      <c r="D705" s="248" t="s">
        <v>976</v>
      </c>
      <c r="E705" s="248" t="s">
        <v>2287</v>
      </c>
      <c r="F705" s="248">
        <v>144</v>
      </c>
      <c r="G705" s="248" t="s">
        <v>248</v>
      </c>
      <c r="H705" s="248" t="s">
        <v>239</v>
      </c>
    </row>
    <row r="706" spans="1:8" x14ac:dyDescent="0.35">
      <c r="A706" s="248" t="s">
        <v>67</v>
      </c>
      <c r="B706" s="248" t="s">
        <v>234</v>
      </c>
      <c r="C706" s="248" t="s">
        <v>975</v>
      </c>
      <c r="D706" s="248" t="s">
        <v>976</v>
      </c>
      <c r="E706" s="248" t="s">
        <v>2495</v>
      </c>
      <c r="F706" s="248">
        <v>145</v>
      </c>
      <c r="G706" s="248" t="s">
        <v>248</v>
      </c>
      <c r="H706" s="248" t="s">
        <v>239</v>
      </c>
    </row>
    <row r="707" spans="1:8" x14ac:dyDescent="0.35">
      <c r="A707" s="248" t="s">
        <v>67</v>
      </c>
      <c r="B707" s="248" t="s">
        <v>234</v>
      </c>
      <c r="C707" s="248" t="s">
        <v>975</v>
      </c>
      <c r="D707" s="248" t="s">
        <v>976</v>
      </c>
      <c r="E707" s="248" t="s">
        <v>2289</v>
      </c>
      <c r="F707" s="248">
        <v>146</v>
      </c>
      <c r="G707" s="248" t="s">
        <v>248</v>
      </c>
      <c r="H707" s="248" t="s">
        <v>239</v>
      </c>
    </row>
    <row r="708" spans="1:8" x14ac:dyDescent="0.35">
      <c r="A708" s="248" t="s">
        <v>67</v>
      </c>
      <c r="B708" s="248" t="s">
        <v>234</v>
      </c>
      <c r="C708" s="248" t="s">
        <v>975</v>
      </c>
      <c r="D708" s="248" t="s">
        <v>976</v>
      </c>
      <c r="E708" s="248" t="s">
        <v>2496</v>
      </c>
      <c r="F708" s="248">
        <v>1000069</v>
      </c>
      <c r="G708" s="248" t="s">
        <v>248</v>
      </c>
      <c r="H708" s="248" t="s">
        <v>239</v>
      </c>
    </row>
    <row r="709" spans="1:8" x14ac:dyDescent="0.35">
      <c r="A709" s="248" t="s">
        <v>67</v>
      </c>
      <c r="B709" s="248" t="s">
        <v>234</v>
      </c>
      <c r="C709" s="248" t="s">
        <v>975</v>
      </c>
      <c r="D709" s="248" t="s">
        <v>976</v>
      </c>
      <c r="E709" s="248" t="s">
        <v>2497</v>
      </c>
      <c r="F709" s="248">
        <v>1000045</v>
      </c>
      <c r="G709" s="248" t="s">
        <v>248</v>
      </c>
      <c r="H709" s="248" t="s">
        <v>239</v>
      </c>
    </row>
    <row r="710" spans="1:8" x14ac:dyDescent="0.35">
      <c r="A710" s="248" t="s">
        <v>67</v>
      </c>
      <c r="B710" s="248" t="s">
        <v>234</v>
      </c>
      <c r="C710" s="248" t="s">
        <v>975</v>
      </c>
      <c r="D710" s="248" t="s">
        <v>976</v>
      </c>
      <c r="E710" s="248" t="s">
        <v>2498</v>
      </c>
      <c r="F710" s="248">
        <v>147</v>
      </c>
      <c r="G710" s="248" t="s">
        <v>248</v>
      </c>
      <c r="H710" s="248" t="s">
        <v>239</v>
      </c>
    </row>
    <row r="711" spans="1:8" x14ac:dyDescent="0.35">
      <c r="A711" s="248" t="s">
        <v>67</v>
      </c>
      <c r="B711" s="248" t="s">
        <v>234</v>
      </c>
      <c r="C711" s="248" t="s">
        <v>975</v>
      </c>
      <c r="D711" s="248" t="s">
        <v>976</v>
      </c>
      <c r="E711" s="248" t="s">
        <v>2292</v>
      </c>
      <c r="F711" s="248">
        <v>148</v>
      </c>
      <c r="G711" s="248" t="s">
        <v>248</v>
      </c>
      <c r="H711" s="248" t="s">
        <v>239</v>
      </c>
    </row>
    <row r="712" spans="1:8" x14ac:dyDescent="0.35">
      <c r="A712" s="248" t="s">
        <v>67</v>
      </c>
      <c r="B712" s="248" t="s">
        <v>234</v>
      </c>
      <c r="C712" s="248" t="s">
        <v>975</v>
      </c>
      <c r="D712" s="248" t="s">
        <v>976</v>
      </c>
      <c r="E712" s="248" t="s">
        <v>2499</v>
      </c>
      <c r="F712" s="248">
        <v>1000070</v>
      </c>
      <c r="G712" s="248" t="s">
        <v>248</v>
      </c>
      <c r="H712" s="248" t="s">
        <v>239</v>
      </c>
    </row>
    <row r="713" spans="1:8" x14ac:dyDescent="0.35">
      <c r="A713" s="248" t="s">
        <v>67</v>
      </c>
      <c r="B713" s="248" t="s">
        <v>234</v>
      </c>
      <c r="C713" s="248" t="s">
        <v>975</v>
      </c>
      <c r="D713" s="248" t="s">
        <v>976</v>
      </c>
      <c r="E713" s="248" t="s">
        <v>2500</v>
      </c>
      <c r="F713" s="248">
        <v>1000046</v>
      </c>
      <c r="G713" s="248" t="s">
        <v>248</v>
      </c>
      <c r="H713" s="248" t="s">
        <v>239</v>
      </c>
    </row>
    <row r="714" spans="1:8" x14ac:dyDescent="0.35">
      <c r="A714" s="248" t="s">
        <v>67</v>
      </c>
      <c r="B714" s="248" t="s">
        <v>234</v>
      </c>
      <c r="C714" s="248" t="s">
        <v>975</v>
      </c>
      <c r="D714" s="248" t="s">
        <v>976</v>
      </c>
      <c r="E714" s="248" t="s">
        <v>2294</v>
      </c>
      <c r="F714" s="248">
        <v>149</v>
      </c>
      <c r="G714" s="248" t="s">
        <v>248</v>
      </c>
      <c r="H714" s="248" t="s">
        <v>239</v>
      </c>
    </row>
    <row r="715" spans="1:8" x14ac:dyDescent="0.35">
      <c r="A715" s="248" t="s">
        <v>67</v>
      </c>
      <c r="B715" s="248" t="s">
        <v>234</v>
      </c>
      <c r="C715" s="248" t="s">
        <v>975</v>
      </c>
      <c r="D715" s="248" t="s">
        <v>976</v>
      </c>
      <c r="E715" s="248" t="s">
        <v>2295</v>
      </c>
      <c r="F715" s="248">
        <v>150</v>
      </c>
      <c r="G715" s="248" t="s">
        <v>248</v>
      </c>
      <c r="H715" s="248" t="s">
        <v>239</v>
      </c>
    </row>
    <row r="716" spans="1:8" x14ac:dyDescent="0.35">
      <c r="A716" s="248" t="s">
        <v>67</v>
      </c>
      <c r="B716" s="248" t="s">
        <v>234</v>
      </c>
      <c r="C716" s="248" t="s">
        <v>975</v>
      </c>
      <c r="D716" s="248" t="s">
        <v>976</v>
      </c>
      <c r="E716" s="248" t="s">
        <v>2296</v>
      </c>
      <c r="F716" s="248">
        <v>151</v>
      </c>
      <c r="G716" s="248" t="s">
        <v>248</v>
      </c>
      <c r="H716" s="248" t="s">
        <v>239</v>
      </c>
    </row>
    <row r="717" spans="1:8" x14ac:dyDescent="0.35">
      <c r="A717" s="248" t="s">
        <v>67</v>
      </c>
      <c r="B717" s="248" t="s">
        <v>234</v>
      </c>
      <c r="C717" s="248" t="s">
        <v>975</v>
      </c>
      <c r="D717" s="248" t="s">
        <v>976</v>
      </c>
      <c r="E717" s="248" t="s">
        <v>2501</v>
      </c>
      <c r="F717" s="248">
        <v>152</v>
      </c>
      <c r="G717" s="248" t="s">
        <v>248</v>
      </c>
      <c r="H717" s="248" t="s">
        <v>239</v>
      </c>
    </row>
    <row r="718" spans="1:8" x14ac:dyDescent="0.35">
      <c r="A718" s="248" t="s">
        <v>67</v>
      </c>
      <c r="B718" s="248" t="s">
        <v>234</v>
      </c>
      <c r="C718" s="248" t="s">
        <v>975</v>
      </c>
      <c r="D718" s="248" t="s">
        <v>976</v>
      </c>
      <c r="E718" s="248" t="s">
        <v>2298</v>
      </c>
      <c r="F718" s="248">
        <v>153</v>
      </c>
      <c r="G718" s="248" t="s">
        <v>248</v>
      </c>
      <c r="H718" s="248" t="s">
        <v>239</v>
      </c>
    </row>
    <row r="719" spans="1:8" x14ac:dyDescent="0.35">
      <c r="A719" s="248" t="s">
        <v>67</v>
      </c>
      <c r="B719" s="248" t="s">
        <v>234</v>
      </c>
      <c r="C719" s="248" t="s">
        <v>975</v>
      </c>
      <c r="D719" s="248" t="s">
        <v>976</v>
      </c>
      <c r="E719" s="248" t="s">
        <v>2502</v>
      </c>
      <c r="F719" s="248">
        <v>1000066</v>
      </c>
      <c r="G719" s="248" t="s">
        <v>248</v>
      </c>
      <c r="H719" s="248" t="s">
        <v>239</v>
      </c>
    </row>
    <row r="720" spans="1:8" x14ac:dyDescent="0.35">
      <c r="A720" s="248" t="s">
        <v>67</v>
      </c>
      <c r="B720" s="248" t="s">
        <v>234</v>
      </c>
      <c r="C720" s="248" t="s">
        <v>975</v>
      </c>
      <c r="D720" s="248" t="s">
        <v>976</v>
      </c>
      <c r="E720" s="248" t="s">
        <v>2299</v>
      </c>
      <c r="F720" s="248">
        <v>154</v>
      </c>
      <c r="G720" s="248" t="s">
        <v>248</v>
      </c>
      <c r="H720" s="248" t="s">
        <v>239</v>
      </c>
    </row>
    <row r="721" spans="1:8" x14ac:dyDescent="0.35">
      <c r="A721" s="248" t="s">
        <v>67</v>
      </c>
      <c r="B721" s="248" t="s">
        <v>234</v>
      </c>
      <c r="C721" s="248" t="s">
        <v>975</v>
      </c>
      <c r="D721" s="248" t="s">
        <v>976</v>
      </c>
      <c r="E721" s="248" t="s">
        <v>2300</v>
      </c>
      <c r="F721" s="248">
        <v>1000047</v>
      </c>
      <c r="G721" s="248" t="s">
        <v>248</v>
      </c>
      <c r="H721" s="248" t="s">
        <v>239</v>
      </c>
    </row>
    <row r="722" spans="1:8" x14ac:dyDescent="0.35">
      <c r="A722" s="248" t="s">
        <v>67</v>
      </c>
      <c r="B722" s="248" t="s">
        <v>234</v>
      </c>
      <c r="C722" s="248" t="s">
        <v>975</v>
      </c>
      <c r="D722" s="248" t="s">
        <v>976</v>
      </c>
      <c r="E722" s="248" t="s">
        <v>2301</v>
      </c>
      <c r="F722" s="248">
        <v>155</v>
      </c>
      <c r="G722" s="248" t="s">
        <v>248</v>
      </c>
      <c r="H722" s="248" t="s">
        <v>239</v>
      </c>
    </row>
    <row r="723" spans="1:8" x14ac:dyDescent="0.35">
      <c r="A723" s="248" t="s">
        <v>67</v>
      </c>
      <c r="B723" s="248" t="s">
        <v>234</v>
      </c>
      <c r="C723" s="248" t="s">
        <v>975</v>
      </c>
      <c r="D723" s="248" t="s">
        <v>976</v>
      </c>
      <c r="E723" s="248" t="s">
        <v>2302</v>
      </c>
      <c r="F723" s="248">
        <v>156</v>
      </c>
      <c r="G723" s="248" t="s">
        <v>248</v>
      </c>
      <c r="H723" s="248" t="s">
        <v>239</v>
      </c>
    </row>
    <row r="724" spans="1:8" x14ac:dyDescent="0.35">
      <c r="A724" s="248" t="s">
        <v>67</v>
      </c>
      <c r="B724" s="248" t="s">
        <v>234</v>
      </c>
      <c r="C724" s="248" t="s">
        <v>975</v>
      </c>
      <c r="D724" s="248" t="s">
        <v>976</v>
      </c>
      <c r="E724" s="248" t="s">
        <v>2303</v>
      </c>
      <c r="F724" s="248">
        <v>157</v>
      </c>
      <c r="G724" s="248" t="s">
        <v>248</v>
      </c>
      <c r="H724" s="248" t="s">
        <v>239</v>
      </c>
    </row>
    <row r="725" spans="1:8" x14ac:dyDescent="0.35">
      <c r="A725" s="248" t="s">
        <v>67</v>
      </c>
      <c r="B725" s="248" t="s">
        <v>234</v>
      </c>
      <c r="C725" s="248" t="s">
        <v>975</v>
      </c>
      <c r="D725" s="248" t="s">
        <v>976</v>
      </c>
      <c r="E725" s="248" t="s">
        <v>2304</v>
      </c>
      <c r="F725" s="248">
        <v>158</v>
      </c>
      <c r="G725" s="248" t="s">
        <v>248</v>
      </c>
      <c r="H725" s="248" t="s">
        <v>239</v>
      </c>
    </row>
    <row r="726" spans="1:8" x14ac:dyDescent="0.35">
      <c r="A726" s="248" t="s">
        <v>67</v>
      </c>
      <c r="B726" s="248" t="s">
        <v>234</v>
      </c>
      <c r="C726" s="248" t="s">
        <v>975</v>
      </c>
      <c r="D726" s="248" t="s">
        <v>976</v>
      </c>
      <c r="E726" s="248" t="s">
        <v>2305</v>
      </c>
      <c r="F726" s="248">
        <v>159</v>
      </c>
      <c r="G726" s="248" t="s">
        <v>248</v>
      </c>
      <c r="H726" s="248" t="s">
        <v>239</v>
      </c>
    </row>
    <row r="727" spans="1:8" x14ac:dyDescent="0.35">
      <c r="A727" s="248" t="s">
        <v>67</v>
      </c>
      <c r="B727" s="248" t="s">
        <v>234</v>
      </c>
      <c r="C727" s="248" t="s">
        <v>975</v>
      </c>
      <c r="D727" s="248" t="s">
        <v>976</v>
      </c>
      <c r="E727" s="248" t="s">
        <v>2306</v>
      </c>
      <c r="F727" s="248">
        <v>160</v>
      </c>
      <c r="G727" s="248" t="s">
        <v>248</v>
      </c>
      <c r="H727" s="248" t="s">
        <v>239</v>
      </c>
    </row>
    <row r="728" spans="1:8" x14ac:dyDescent="0.35">
      <c r="A728" s="248" t="s">
        <v>67</v>
      </c>
      <c r="B728" s="248" t="s">
        <v>234</v>
      </c>
      <c r="C728" s="248" t="s">
        <v>975</v>
      </c>
      <c r="D728" s="248" t="s">
        <v>976</v>
      </c>
      <c r="E728" s="248" t="s">
        <v>2307</v>
      </c>
      <c r="F728" s="248">
        <v>161</v>
      </c>
      <c r="G728" s="248" t="s">
        <v>248</v>
      </c>
      <c r="H728" s="248" t="s">
        <v>239</v>
      </c>
    </row>
    <row r="729" spans="1:8" x14ac:dyDescent="0.35">
      <c r="A729" s="248" t="s">
        <v>67</v>
      </c>
      <c r="B729" s="248" t="s">
        <v>234</v>
      </c>
      <c r="C729" s="248" t="s">
        <v>975</v>
      </c>
      <c r="D729" s="248" t="s">
        <v>976</v>
      </c>
      <c r="E729" s="248" t="s">
        <v>2308</v>
      </c>
      <c r="F729" s="248">
        <v>162</v>
      </c>
      <c r="G729" s="248" t="s">
        <v>248</v>
      </c>
      <c r="H729" s="248" t="s">
        <v>239</v>
      </c>
    </row>
    <row r="730" spans="1:8" x14ac:dyDescent="0.35">
      <c r="A730" s="248" t="s">
        <v>67</v>
      </c>
      <c r="B730" s="248" t="s">
        <v>234</v>
      </c>
      <c r="C730" s="248" t="s">
        <v>975</v>
      </c>
      <c r="D730" s="248" t="s">
        <v>976</v>
      </c>
      <c r="E730" s="248" t="s">
        <v>2503</v>
      </c>
      <c r="F730" s="248">
        <v>1000048</v>
      </c>
      <c r="G730" s="248" t="s">
        <v>248</v>
      </c>
      <c r="H730" s="248" t="s">
        <v>239</v>
      </c>
    </row>
    <row r="731" spans="1:8" x14ac:dyDescent="0.35">
      <c r="A731" s="248" t="s">
        <v>67</v>
      </c>
      <c r="B731" s="248" t="s">
        <v>234</v>
      </c>
      <c r="C731" s="248" t="s">
        <v>975</v>
      </c>
      <c r="D731" s="248" t="s">
        <v>976</v>
      </c>
      <c r="E731" s="248" t="s">
        <v>2504</v>
      </c>
      <c r="F731" s="248">
        <v>1000071</v>
      </c>
      <c r="G731" s="248" t="s">
        <v>248</v>
      </c>
      <c r="H731" s="248" t="s">
        <v>239</v>
      </c>
    </row>
    <row r="732" spans="1:8" x14ac:dyDescent="0.35">
      <c r="A732" s="248" t="s">
        <v>67</v>
      </c>
      <c r="B732" s="248" t="s">
        <v>234</v>
      </c>
      <c r="C732" s="248" t="s">
        <v>975</v>
      </c>
      <c r="D732" s="248" t="s">
        <v>976</v>
      </c>
      <c r="E732" s="248" t="s">
        <v>2309</v>
      </c>
      <c r="F732" s="248">
        <v>163</v>
      </c>
      <c r="G732" s="248" t="s">
        <v>248</v>
      </c>
      <c r="H732" s="248" t="s">
        <v>239</v>
      </c>
    </row>
    <row r="733" spans="1:8" x14ac:dyDescent="0.35">
      <c r="A733" s="248" t="s">
        <v>67</v>
      </c>
      <c r="B733" s="248" t="s">
        <v>234</v>
      </c>
      <c r="C733" s="248" t="s">
        <v>975</v>
      </c>
      <c r="D733" s="248" t="s">
        <v>976</v>
      </c>
      <c r="E733" s="248" t="s">
        <v>2310</v>
      </c>
      <c r="F733" s="248">
        <v>164</v>
      </c>
      <c r="G733" s="248" t="s">
        <v>248</v>
      </c>
      <c r="H733" s="248" t="s">
        <v>239</v>
      </c>
    </row>
    <row r="734" spans="1:8" x14ac:dyDescent="0.35">
      <c r="A734" s="248" t="s">
        <v>67</v>
      </c>
      <c r="B734" s="248" t="s">
        <v>234</v>
      </c>
      <c r="C734" s="248" t="s">
        <v>975</v>
      </c>
      <c r="D734" s="248" t="s">
        <v>976</v>
      </c>
      <c r="E734" s="248" t="s">
        <v>2311</v>
      </c>
      <c r="F734" s="248">
        <v>165</v>
      </c>
      <c r="G734" s="248" t="s">
        <v>248</v>
      </c>
      <c r="H734" s="248" t="s">
        <v>239</v>
      </c>
    </row>
    <row r="735" spans="1:8" x14ac:dyDescent="0.35">
      <c r="A735" s="248" t="s">
        <v>67</v>
      </c>
      <c r="B735" s="248" t="s">
        <v>234</v>
      </c>
      <c r="C735" s="248" t="s">
        <v>975</v>
      </c>
      <c r="D735" s="248" t="s">
        <v>976</v>
      </c>
      <c r="E735" s="248" t="s">
        <v>2312</v>
      </c>
      <c r="F735" s="248">
        <v>166</v>
      </c>
      <c r="G735" s="248" t="s">
        <v>248</v>
      </c>
      <c r="H735" s="248" t="s">
        <v>239</v>
      </c>
    </row>
    <row r="736" spans="1:8" x14ac:dyDescent="0.35">
      <c r="A736" s="248" t="s">
        <v>67</v>
      </c>
      <c r="B736" s="248" t="s">
        <v>234</v>
      </c>
      <c r="C736" s="248" t="s">
        <v>975</v>
      </c>
      <c r="D736" s="248" t="s">
        <v>976</v>
      </c>
      <c r="E736" s="248" t="s">
        <v>2505</v>
      </c>
      <c r="F736" s="248">
        <v>1000049</v>
      </c>
      <c r="G736" s="248" t="s">
        <v>248</v>
      </c>
      <c r="H736" s="248" t="s">
        <v>239</v>
      </c>
    </row>
    <row r="737" spans="1:8" x14ac:dyDescent="0.35">
      <c r="A737" s="248" t="s">
        <v>67</v>
      </c>
      <c r="B737" s="248" t="s">
        <v>234</v>
      </c>
      <c r="C737" s="248" t="s">
        <v>975</v>
      </c>
      <c r="D737" s="248" t="s">
        <v>976</v>
      </c>
      <c r="E737" s="248" t="s">
        <v>2314</v>
      </c>
      <c r="F737" s="248">
        <v>168</v>
      </c>
      <c r="G737" s="248" t="s">
        <v>248</v>
      </c>
      <c r="H737" s="248" t="s">
        <v>239</v>
      </c>
    </row>
    <row r="738" spans="1:8" x14ac:dyDescent="0.35">
      <c r="A738" s="248" t="s">
        <v>67</v>
      </c>
      <c r="B738" s="248" t="s">
        <v>234</v>
      </c>
      <c r="C738" s="248" t="s">
        <v>975</v>
      </c>
      <c r="D738" s="248" t="s">
        <v>976</v>
      </c>
      <c r="E738" s="248" t="s">
        <v>2315</v>
      </c>
      <c r="F738" s="248">
        <v>1000050</v>
      </c>
      <c r="G738" s="248" t="s">
        <v>248</v>
      </c>
      <c r="H738" s="248" t="s">
        <v>239</v>
      </c>
    </row>
    <row r="739" spans="1:8" x14ac:dyDescent="0.35">
      <c r="A739" s="248" t="s">
        <v>67</v>
      </c>
      <c r="B739" s="248" t="s">
        <v>234</v>
      </c>
      <c r="C739" s="248" t="s">
        <v>975</v>
      </c>
      <c r="D739" s="248" t="s">
        <v>976</v>
      </c>
      <c r="E739" s="248" t="s">
        <v>2506</v>
      </c>
      <c r="F739" s="248">
        <v>169</v>
      </c>
      <c r="G739" s="248" t="s">
        <v>248</v>
      </c>
      <c r="H739" s="248" t="s">
        <v>239</v>
      </c>
    </row>
    <row r="740" spans="1:8" x14ac:dyDescent="0.35">
      <c r="A740" s="248" t="s">
        <v>67</v>
      </c>
      <c r="B740" s="248" t="s">
        <v>234</v>
      </c>
      <c r="C740" s="248" t="s">
        <v>975</v>
      </c>
      <c r="D740" s="248" t="s">
        <v>976</v>
      </c>
      <c r="E740" s="248" t="s">
        <v>2317</v>
      </c>
      <c r="F740" s="248">
        <v>1000051</v>
      </c>
      <c r="G740" s="248" t="s">
        <v>248</v>
      </c>
      <c r="H740" s="248" t="s">
        <v>239</v>
      </c>
    </row>
    <row r="741" spans="1:8" x14ac:dyDescent="0.35">
      <c r="A741" s="248" t="s">
        <v>67</v>
      </c>
      <c r="B741" s="248" t="s">
        <v>234</v>
      </c>
      <c r="C741" s="248" t="s">
        <v>975</v>
      </c>
      <c r="D741" s="248" t="s">
        <v>976</v>
      </c>
      <c r="E741" s="248" t="s">
        <v>2318</v>
      </c>
      <c r="F741" s="248">
        <v>170</v>
      </c>
      <c r="G741" s="248" t="s">
        <v>248</v>
      </c>
      <c r="H741" s="248" t="s">
        <v>239</v>
      </c>
    </row>
    <row r="742" spans="1:8" x14ac:dyDescent="0.35">
      <c r="A742" s="248" t="s">
        <v>67</v>
      </c>
      <c r="B742" s="248" t="s">
        <v>234</v>
      </c>
      <c r="C742" s="248" t="s">
        <v>975</v>
      </c>
      <c r="D742" s="248" t="s">
        <v>976</v>
      </c>
      <c r="E742" s="248" t="s">
        <v>2507</v>
      </c>
      <c r="F742" s="248">
        <v>1000052</v>
      </c>
      <c r="G742" s="248" t="s">
        <v>248</v>
      </c>
      <c r="H742" s="248" t="s">
        <v>239</v>
      </c>
    </row>
    <row r="743" spans="1:8" x14ac:dyDescent="0.35">
      <c r="A743" s="248" t="s">
        <v>67</v>
      </c>
      <c r="B743" s="248" t="s">
        <v>234</v>
      </c>
      <c r="C743" s="248" t="s">
        <v>975</v>
      </c>
      <c r="D743" s="248" t="s">
        <v>976</v>
      </c>
      <c r="E743" s="248" t="s">
        <v>2320</v>
      </c>
      <c r="F743" s="248">
        <v>171</v>
      </c>
      <c r="G743" s="248" t="s">
        <v>248</v>
      </c>
      <c r="H743" s="248" t="s">
        <v>239</v>
      </c>
    </row>
    <row r="744" spans="1:8" x14ac:dyDescent="0.35">
      <c r="A744" s="248" t="s">
        <v>67</v>
      </c>
      <c r="B744" s="248" t="s">
        <v>234</v>
      </c>
      <c r="C744" s="248" t="s">
        <v>975</v>
      </c>
      <c r="D744" s="248" t="s">
        <v>976</v>
      </c>
      <c r="E744" s="248" t="s">
        <v>2508</v>
      </c>
      <c r="F744" s="248">
        <v>1000014</v>
      </c>
      <c r="G744" s="248" t="s">
        <v>248</v>
      </c>
      <c r="H744" s="248" t="s">
        <v>239</v>
      </c>
    </row>
    <row r="745" spans="1:8" x14ac:dyDescent="0.35">
      <c r="A745" s="248" t="s">
        <v>67</v>
      </c>
      <c r="B745" s="248" t="s">
        <v>234</v>
      </c>
      <c r="C745" s="248" t="s">
        <v>975</v>
      </c>
      <c r="D745" s="248" t="s">
        <v>976</v>
      </c>
      <c r="E745" s="248" t="s">
        <v>2321</v>
      </c>
      <c r="F745" s="248">
        <v>173</v>
      </c>
      <c r="G745" s="248" t="s">
        <v>248</v>
      </c>
      <c r="H745" s="248" t="s">
        <v>239</v>
      </c>
    </row>
    <row r="746" spans="1:8" x14ac:dyDescent="0.35">
      <c r="A746" s="248" t="s">
        <v>67</v>
      </c>
      <c r="B746" s="248" t="s">
        <v>234</v>
      </c>
      <c r="C746" s="248" t="s">
        <v>975</v>
      </c>
      <c r="D746" s="248" t="s">
        <v>976</v>
      </c>
      <c r="E746" s="248" t="s">
        <v>2509</v>
      </c>
      <c r="F746" s="248">
        <v>1000053</v>
      </c>
      <c r="G746" s="248" t="s">
        <v>248</v>
      </c>
      <c r="H746" s="248" t="s">
        <v>239</v>
      </c>
    </row>
    <row r="747" spans="1:8" x14ac:dyDescent="0.35">
      <c r="A747" s="248" t="s">
        <v>67</v>
      </c>
      <c r="B747" s="248" t="s">
        <v>234</v>
      </c>
      <c r="C747" s="248" t="s">
        <v>975</v>
      </c>
      <c r="D747" s="248" t="s">
        <v>976</v>
      </c>
      <c r="E747" s="248" t="s">
        <v>2322</v>
      </c>
      <c r="F747" s="248">
        <v>174</v>
      </c>
      <c r="G747" s="248" t="s">
        <v>248</v>
      </c>
      <c r="H747" s="248" t="s">
        <v>239</v>
      </c>
    </row>
    <row r="748" spans="1:8" x14ac:dyDescent="0.35">
      <c r="A748" s="248" t="s">
        <v>67</v>
      </c>
      <c r="B748" s="248" t="s">
        <v>234</v>
      </c>
      <c r="C748" s="248" t="s">
        <v>975</v>
      </c>
      <c r="D748" s="248" t="s">
        <v>976</v>
      </c>
      <c r="E748" s="248" t="s">
        <v>2510</v>
      </c>
      <c r="F748" s="248">
        <v>175</v>
      </c>
      <c r="G748" s="248" t="s">
        <v>248</v>
      </c>
      <c r="H748" s="248" t="s">
        <v>239</v>
      </c>
    </row>
    <row r="749" spans="1:8" x14ac:dyDescent="0.35">
      <c r="A749" s="248" t="s">
        <v>67</v>
      </c>
      <c r="B749" s="248" t="s">
        <v>234</v>
      </c>
      <c r="C749" s="248" t="s">
        <v>975</v>
      </c>
      <c r="D749" s="248" t="s">
        <v>976</v>
      </c>
      <c r="E749" s="248" t="s">
        <v>2324</v>
      </c>
      <c r="F749" s="248">
        <v>176</v>
      </c>
      <c r="G749" s="248" t="s">
        <v>248</v>
      </c>
      <c r="H749" s="248" t="s">
        <v>239</v>
      </c>
    </row>
    <row r="750" spans="1:8" x14ac:dyDescent="0.35">
      <c r="A750" s="248" t="s">
        <v>67</v>
      </c>
      <c r="B750" s="248" t="s">
        <v>234</v>
      </c>
      <c r="C750" s="248" t="s">
        <v>975</v>
      </c>
      <c r="D750" s="248" t="s">
        <v>976</v>
      </c>
      <c r="E750" s="248" t="s">
        <v>2325</v>
      </c>
      <c r="F750" s="248">
        <v>177</v>
      </c>
      <c r="G750" s="248" t="s">
        <v>248</v>
      </c>
      <c r="H750" s="248" t="s">
        <v>239</v>
      </c>
    </row>
    <row r="751" spans="1:8" x14ac:dyDescent="0.35">
      <c r="A751" s="248" t="s">
        <v>67</v>
      </c>
      <c r="B751" s="248" t="s">
        <v>234</v>
      </c>
      <c r="C751" s="248" t="s">
        <v>975</v>
      </c>
      <c r="D751" s="248" t="s">
        <v>976</v>
      </c>
      <c r="E751" s="248" t="s">
        <v>2326</v>
      </c>
      <c r="F751" s="248">
        <v>178</v>
      </c>
      <c r="G751" s="248" t="s">
        <v>248</v>
      </c>
      <c r="H751" s="248" t="s">
        <v>239</v>
      </c>
    </row>
    <row r="752" spans="1:8" x14ac:dyDescent="0.35">
      <c r="A752" s="248" t="s">
        <v>67</v>
      </c>
      <c r="B752" s="248" t="s">
        <v>234</v>
      </c>
      <c r="C752" s="248" t="s">
        <v>975</v>
      </c>
      <c r="D752" s="248" t="s">
        <v>976</v>
      </c>
      <c r="E752" s="248" t="s">
        <v>2511</v>
      </c>
      <c r="F752" s="248">
        <v>1000054</v>
      </c>
      <c r="G752" s="248" t="s">
        <v>248</v>
      </c>
      <c r="H752" s="248" t="s">
        <v>239</v>
      </c>
    </row>
    <row r="753" spans="1:8" x14ac:dyDescent="0.35">
      <c r="A753" s="248" t="s">
        <v>67</v>
      </c>
      <c r="B753" s="248" t="s">
        <v>234</v>
      </c>
      <c r="C753" s="248" t="s">
        <v>975</v>
      </c>
      <c r="D753" s="248" t="s">
        <v>976</v>
      </c>
      <c r="E753" s="248" t="s">
        <v>2328</v>
      </c>
      <c r="F753" s="248">
        <v>179</v>
      </c>
      <c r="G753" s="248" t="s">
        <v>248</v>
      </c>
      <c r="H753" s="248" t="s">
        <v>239</v>
      </c>
    </row>
    <row r="754" spans="1:8" x14ac:dyDescent="0.35">
      <c r="A754" s="248" t="s">
        <v>67</v>
      </c>
      <c r="B754" s="248" t="s">
        <v>234</v>
      </c>
      <c r="C754" s="248" t="s">
        <v>975</v>
      </c>
      <c r="D754" s="248" t="s">
        <v>976</v>
      </c>
      <c r="E754" s="248" t="s">
        <v>2329</v>
      </c>
      <c r="F754" s="248">
        <v>180</v>
      </c>
      <c r="G754" s="248" t="s">
        <v>248</v>
      </c>
      <c r="H754" s="248" t="s">
        <v>239</v>
      </c>
    </row>
    <row r="755" spans="1:8" x14ac:dyDescent="0.35">
      <c r="A755" s="248" t="s">
        <v>67</v>
      </c>
      <c r="B755" s="248" t="s">
        <v>234</v>
      </c>
      <c r="C755" s="248" t="s">
        <v>975</v>
      </c>
      <c r="D755" s="248" t="s">
        <v>976</v>
      </c>
      <c r="E755" s="248" t="s">
        <v>2330</v>
      </c>
      <c r="F755" s="248">
        <v>181</v>
      </c>
      <c r="G755" s="248" t="s">
        <v>248</v>
      </c>
      <c r="H755" s="248" t="s">
        <v>239</v>
      </c>
    </row>
    <row r="756" spans="1:8" x14ac:dyDescent="0.35">
      <c r="A756" s="248" t="s">
        <v>67</v>
      </c>
      <c r="B756" s="248" t="s">
        <v>234</v>
      </c>
      <c r="C756" s="248" t="s">
        <v>975</v>
      </c>
      <c r="D756" s="248" t="s">
        <v>976</v>
      </c>
      <c r="E756" s="248" t="s">
        <v>2331</v>
      </c>
      <c r="F756" s="248">
        <v>182</v>
      </c>
      <c r="G756" s="248" t="s">
        <v>248</v>
      </c>
      <c r="H756" s="248" t="s">
        <v>239</v>
      </c>
    </row>
    <row r="757" spans="1:8" x14ac:dyDescent="0.35">
      <c r="A757" s="248" t="s">
        <v>67</v>
      </c>
      <c r="B757" s="248" t="s">
        <v>234</v>
      </c>
      <c r="C757" s="248" t="s">
        <v>975</v>
      </c>
      <c r="D757" s="248" t="s">
        <v>976</v>
      </c>
      <c r="E757" s="248" t="s">
        <v>2332</v>
      </c>
      <c r="F757" s="248">
        <v>1000055</v>
      </c>
      <c r="G757" s="248" t="s">
        <v>248</v>
      </c>
      <c r="H757" s="248" t="s">
        <v>239</v>
      </c>
    </row>
    <row r="758" spans="1:8" x14ac:dyDescent="0.35">
      <c r="A758" s="248" t="s">
        <v>67</v>
      </c>
      <c r="B758" s="248" t="s">
        <v>234</v>
      </c>
      <c r="C758" s="248" t="s">
        <v>975</v>
      </c>
      <c r="D758" s="248" t="s">
        <v>976</v>
      </c>
      <c r="E758" s="248" t="s">
        <v>2512</v>
      </c>
      <c r="F758" s="248">
        <v>1000062</v>
      </c>
      <c r="G758" s="248" t="s">
        <v>248</v>
      </c>
      <c r="H758" s="248" t="s">
        <v>239</v>
      </c>
    </row>
    <row r="759" spans="1:8" x14ac:dyDescent="0.35">
      <c r="A759" s="248" t="s">
        <v>67</v>
      </c>
      <c r="B759" s="248" t="s">
        <v>234</v>
      </c>
      <c r="C759" s="248" t="s">
        <v>975</v>
      </c>
      <c r="D759" s="248" t="s">
        <v>976</v>
      </c>
      <c r="E759" s="248" t="s">
        <v>2513</v>
      </c>
      <c r="F759" s="248">
        <v>1000056</v>
      </c>
      <c r="G759" s="248" t="s">
        <v>248</v>
      </c>
      <c r="H759" s="248" t="s">
        <v>239</v>
      </c>
    </row>
    <row r="760" spans="1:8" x14ac:dyDescent="0.35">
      <c r="A760" s="248" t="s">
        <v>67</v>
      </c>
      <c r="B760" s="248" t="s">
        <v>234</v>
      </c>
      <c r="C760" s="248" t="s">
        <v>975</v>
      </c>
      <c r="D760" s="248" t="s">
        <v>976</v>
      </c>
      <c r="E760" s="248" t="s">
        <v>2514</v>
      </c>
      <c r="F760" s="248">
        <v>185</v>
      </c>
      <c r="G760" s="248" t="s">
        <v>248</v>
      </c>
      <c r="H760" s="248" t="s">
        <v>239</v>
      </c>
    </row>
    <row r="761" spans="1:8" x14ac:dyDescent="0.35">
      <c r="A761" s="248" t="s">
        <v>67</v>
      </c>
      <c r="B761" s="248" t="s">
        <v>234</v>
      </c>
      <c r="C761" s="248" t="s">
        <v>975</v>
      </c>
      <c r="D761" s="248" t="s">
        <v>976</v>
      </c>
      <c r="E761" s="248" t="s">
        <v>2334</v>
      </c>
      <c r="F761" s="248">
        <v>186</v>
      </c>
      <c r="G761" s="248" t="s">
        <v>248</v>
      </c>
      <c r="H761" s="248" t="s">
        <v>239</v>
      </c>
    </row>
    <row r="762" spans="1:8" x14ac:dyDescent="0.35">
      <c r="A762" s="248" t="s">
        <v>67</v>
      </c>
      <c r="B762" s="248" t="s">
        <v>234</v>
      </c>
      <c r="C762" s="248" t="s">
        <v>975</v>
      </c>
      <c r="D762" s="248" t="s">
        <v>976</v>
      </c>
      <c r="E762" s="248" t="s">
        <v>2335</v>
      </c>
      <c r="F762" s="248">
        <v>187</v>
      </c>
      <c r="G762" s="248" t="s">
        <v>248</v>
      </c>
      <c r="H762" s="248" t="s">
        <v>239</v>
      </c>
    </row>
    <row r="763" spans="1:8" x14ac:dyDescent="0.35">
      <c r="A763" s="248" t="s">
        <v>67</v>
      </c>
      <c r="B763" s="248" t="s">
        <v>234</v>
      </c>
      <c r="C763" s="248" t="s">
        <v>975</v>
      </c>
      <c r="D763" s="248" t="s">
        <v>976</v>
      </c>
      <c r="E763" s="248" t="s">
        <v>2336</v>
      </c>
      <c r="F763" s="248">
        <v>188</v>
      </c>
      <c r="G763" s="248" t="s">
        <v>248</v>
      </c>
      <c r="H763" s="248" t="s">
        <v>239</v>
      </c>
    </row>
    <row r="764" spans="1:8" x14ac:dyDescent="0.35">
      <c r="A764" s="248" t="s">
        <v>67</v>
      </c>
      <c r="B764" s="248" t="s">
        <v>234</v>
      </c>
      <c r="C764" s="248" t="s">
        <v>975</v>
      </c>
      <c r="D764" s="248" t="s">
        <v>976</v>
      </c>
      <c r="E764" s="248" t="s">
        <v>2515</v>
      </c>
      <c r="F764" s="248">
        <v>189</v>
      </c>
      <c r="G764" s="248" t="s">
        <v>248</v>
      </c>
      <c r="H764" s="248" t="s">
        <v>239</v>
      </c>
    </row>
    <row r="765" spans="1:8" x14ac:dyDescent="0.35">
      <c r="A765" s="248" t="s">
        <v>67</v>
      </c>
      <c r="B765" s="248" t="s">
        <v>234</v>
      </c>
      <c r="C765" s="248" t="s">
        <v>975</v>
      </c>
      <c r="D765" s="248" t="s">
        <v>976</v>
      </c>
      <c r="E765" s="248" t="s">
        <v>2516</v>
      </c>
      <c r="F765" s="248">
        <v>190</v>
      </c>
      <c r="G765" s="248" t="s">
        <v>248</v>
      </c>
      <c r="H765" s="248" t="s">
        <v>239</v>
      </c>
    </row>
    <row r="766" spans="1:8" x14ac:dyDescent="0.35">
      <c r="A766" s="248" t="s">
        <v>67</v>
      </c>
      <c r="B766" s="248" t="s">
        <v>234</v>
      </c>
      <c r="C766" s="248" t="s">
        <v>975</v>
      </c>
      <c r="D766" s="248" t="s">
        <v>976</v>
      </c>
      <c r="E766" s="248" t="s">
        <v>2517</v>
      </c>
      <c r="F766" s="248">
        <v>1000008</v>
      </c>
      <c r="G766" s="248" t="s">
        <v>248</v>
      </c>
      <c r="H766" s="248" t="s">
        <v>239</v>
      </c>
    </row>
    <row r="767" spans="1:8" x14ac:dyDescent="0.35">
      <c r="A767" s="248" t="s">
        <v>67</v>
      </c>
      <c r="B767" s="248" t="s">
        <v>234</v>
      </c>
      <c r="C767" s="248" t="s">
        <v>975</v>
      </c>
      <c r="D767" s="248" t="s">
        <v>976</v>
      </c>
      <c r="E767" s="248" t="s">
        <v>2518</v>
      </c>
      <c r="F767" s="248">
        <v>1000057</v>
      </c>
      <c r="G767" s="248" t="s">
        <v>248</v>
      </c>
      <c r="H767" s="248" t="s">
        <v>239</v>
      </c>
    </row>
    <row r="768" spans="1:8" x14ac:dyDescent="0.35">
      <c r="A768" s="248" t="s">
        <v>67</v>
      </c>
      <c r="B768" s="248" t="s">
        <v>234</v>
      </c>
      <c r="C768" s="248" t="s">
        <v>975</v>
      </c>
      <c r="D768" s="248" t="s">
        <v>976</v>
      </c>
      <c r="E768" s="248" t="s">
        <v>2519</v>
      </c>
      <c r="F768" s="248">
        <v>1000065</v>
      </c>
      <c r="G768" s="248" t="s">
        <v>248</v>
      </c>
      <c r="H768" s="248" t="s">
        <v>239</v>
      </c>
    </row>
    <row r="769" spans="1:8" x14ac:dyDescent="0.35">
      <c r="A769" s="248" t="s">
        <v>67</v>
      </c>
      <c r="B769" s="248" t="s">
        <v>234</v>
      </c>
      <c r="C769" s="248" t="s">
        <v>975</v>
      </c>
      <c r="D769" s="248" t="s">
        <v>976</v>
      </c>
      <c r="E769" s="248" t="s">
        <v>2520</v>
      </c>
      <c r="F769" s="248">
        <v>1000058</v>
      </c>
      <c r="G769" s="248" t="s">
        <v>248</v>
      </c>
      <c r="H769" s="248" t="s">
        <v>239</v>
      </c>
    </row>
    <row r="770" spans="1:8" x14ac:dyDescent="0.35">
      <c r="A770" s="248" t="s">
        <v>67</v>
      </c>
      <c r="B770" s="248" t="s">
        <v>234</v>
      </c>
      <c r="C770" s="248" t="s">
        <v>975</v>
      </c>
      <c r="D770" s="248" t="s">
        <v>976</v>
      </c>
      <c r="E770" s="248" t="s">
        <v>2341</v>
      </c>
      <c r="F770" s="248">
        <v>1000059</v>
      </c>
      <c r="G770" s="248" t="s">
        <v>248</v>
      </c>
      <c r="H770" s="248" t="s">
        <v>239</v>
      </c>
    </row>
    <row r="771" spans="1:8" x14ac:dyDescent="0.35">
      <c r="A771" s="248" t="s">
        <v>67</v>
      </c>
      <c r="B771" s="248" t="s">
        <v>234</v>
      </c>
      <c r="C771" s="248" t="s">
        <v>975</v>
      </c>
      <c r="D771" s="248" t="s">
        <v>976</v>
      </c>
      <c r="E771" s="248" t="s">
        <v>2342</v>
      </c>
      <c r="F771" s="248">
        <v>1000060</v>
      </c>
      <c r="G771" s="248" t="s">
        <v>248</v>
      </c>
      <c r="H771" s="248" t="s">
        <v>239</v>
      </c>
    </row>
    <row r="772" spans="1:8" x14ac:dyDescent="0.35">
      <c r="A772" s="248" t="s">
        <v>67</v>
      </c>
      <c r="B772" s="248" t="s">
        <v>234</v>
      </c>
      <c r="C772" s="248" t="s">
        <v>975</v>
      </c>
      <c r="D772" s="248" t="s">
        <v>976</v>
      </c>
      <c r="E772" s="248" t="s">
        <v>2343</v>
      </c>
      <c r="F772" s="248">
        <v>191</v>
      </c>
      <c r="G772" s="248" t="s">
        <v>248</v>
      </c>
      <c r="H772" s="248" t="s">
        <v>239</v>
      </c>
    </row>
    <row r="773" spans="1:8" x14ac:dyDescent="0.35">
      <c r="A773" s="248" t="s">
        <v>67</v>
      </c>
      <c r="B773" s="248" t="s">
        <v>234</v>
      </c>
      <c r="C773" s="248" t="s">
        <v>975</v>
      </c>
      <c r="D773" s="248" t="s">
        <v>976</v>
      </c>
      <c r="E773" s="248" t="s">
        <v>2344</v>
      </c>
      <c r="F773" s="248">
        <v>193</v>
      </c>
      <c r="G773" s="248" t="s">
        <v>248</v>
      </c>
      <c r="H773" s="248" t="s">
        <v>239</v>
      </c>
    </row>
    <row r="774" spans="1:8" x14ac:dyDescent="0.35">
      <c r="A774" s="248" t="s">
        <v>67</v>
      </c>
      <c r="B774" s="248" t="s">
        <v>234</v>
      </c>
      <c r="C774" s="248" t="s">
        <v>975</v>
      </c>
      <c r="D774" s="248" t="s">
        <v>976</v>
      </c>
      <c r="E774" s="248" t="s">
        <v>2345</v>
      </c>
      <c r="F774" s="248">
        <v>194</v>
      </c>
      <c r="G774" s="248" t="s">
        <v>248</v>
      </c>
      <c r="H774" s="248" t="s">
        <v>239</v>
      </c>
    </row>
    <row r="775" spans="1:8" x14ac:dyDescent="0.35">
      <c r="A775" s="248" t="s">
        <v>67</v>
      </c>
      <c r="B775" s="248" t="s">
        <v>234</v>
      </c>
      <c r="C775" s="248" t="s">
        <v>999</v>
      </c>
      <c r="D775" s="248" t="s">
        <v>1000</v>
      </c>
      <c r="E775" s="248" t="s">
        <v>1967</v>
      </c>
      <c r="F775" s="248" t="s">
        <v>1967</v>
      </c>
      <c r="G775" s="248" t="s">
        <v>248</v>
      </c>
      <c r="H775" s="248" t="s">
        <v>248</v>
      </c>
    </row>
    <row r="776" spans="1:8" x14ac:dyDescent="0.35">
      <c r="A776" s="248" t="s">
        <v>67</v>
      </c>
      <c r="B776" s="248" t="s">
        <v>234</v>
      </c>
      <c r="C776" s="248" t="s">
        <v>1002</v>
      </c>
      <c r="D776" s="248" t="s">
        <v>1003</v>
      </c>
      <c r="E776" s="248" t="s">
        <v>2521</v>
      </c>
      <c r="F776" s="248" t="s">
        <v>2521</v>
      </c>
      <c r="G776" s="248" t="s">
        <v>248</v>
      </c>
      <c r="H776" s="248" t="s">
        <v>239</v>
      </c>
    </row>
    <row r="777" spans="1:8" x14ac:dyDescent="0.35">
      <c r="A777" s="248" t="s">
        <v>67</v>
      </c>
      <c r="B777" s="248" t="s">
        <v>234</v>
      </c>
      <c r="C777" s="248" t="s">
        <v>1046</v>
      </c>
      <c r="D777" s="248" t="s">
        <v>1047</v>
      </c>
      <c r="E777" s="248" t="s">
        <v>2522</v>
      </c>
      <c r="F777" s="248" t="s">
        <v>2522</v>
      </c>
      <c r="G777" s="248" t="s">
        <v>248</v>
      </c>
      <c r="H777" s="248" t="s">
        <v>239</v>
      </c>
    </row>
    <row r="778" spans="1:8" x14ac:dyDescent="0.35">
      <c r="A778" s="248" t="s">
        <v>67</v>
      </c>
      <c r="B778" s="248" t="s">
        <v>234</v>
      </c>
      <c r="C778" s="248" t="s">
        <v>1046</v>
      </c>
      <c r="D778" s="248" t="s">
        <v>1047</v>
      </c>
      <c r="E778" s="248" t="s">
        <v>2523</v>
      </c>
      <c r="F778" s="248" t="s">
        <v>2523</v>
      </c>
      <c r="G778" s="248" t="s">
        <v>248</v>
      </c>
      <c r="H778" s="248" t="s">
        <v>239</v>
      </c>
    </row>
    <row r="779" spans="1:8" x14ac:dyDescent="0.35">
      <c r="A779" s="248" t="s">
        <v>67</v>
      </c>
      <c r="B779" s="248" t="s">
        <v>234</v>
      </c>
      <c r="C779" s="248" t="s">
        <v>1052</v>
      </c>
      <c r="D779" s="248" t="s">
        <v>1053</v>
      </c>
      <c r="E779" s="248" t="s">
        <v>2524</v>
      </c>
      <c r="F779" s="248" t="s">
        <v>2524</v>
      </c>
      <c r="G779" s="248" t="s">
        <v>248</v>
      </c>
      <c r="H779" s="248" t="s">
        <v>239</v>
      </c>
    </row>
    <row r="780" spans="1:8" x14ac:dyDescent="0.35">
      <c r="A780" s="248" t="s">
        <v>67</v>
      </c>
      <c r="B780" s="248" t="s">
        <v>234</v>
      </c>
      <c r="C780" s="248" t="s">
        <v>1052</v>
      </c>
      <c r="D780" s="248" t="s">
        <v>1053</v>
      </c>
      <c r="E780" s="248" t="s">
        <v>2525</v>
      </c>
      <c r="F780" s="248" t="s">
        <v>2525</v>
      </c>
      <c r="G780" s="248" t="s">
        <v>248</v>
      </c>
      <c r="H780" s="248" t="s">
        <v>239</v>
      </c>
    </row>
    <row r="781" spans="1:8" x14ac:dyDescent="0.35">
      <c r="A781" s="248" t="s">
        <v>67</v>
      </c>
      <c r="B781" s="248" t="s">
        <v>234</v>
      </c>
      <c r="C781" s="248" t="s">
        <v>1052</v>
      </c>
      <c r="D781" s="248" t="s">
        <v>1053</v>
      </c>
      <c r="E781" s="248" t="s">
        <v>2526</v>
      </c>
      <c r="F781" s="248" t="s">
        <v>2526</v>
      </c>
      <c r="G781" s="248" t="s">
        <v>248</v>
      </c>
      <c r="H781" s="248" t="s">
        <v>239</v>
      </c>
    </row>
    <row r="782" spans="1:8" x14ac:dyDescent="0.35">
      <c r="A782" s="248" t="s">
        <v>67</v>
      </c>
      <c r="B782" s="248" t="s">
        <v>234</v>
      </c>
      <c r="C782" s="248" t="s">
        <v>1052</v>
      </c>
      <c r="D782" s="248" t="s">
        <v>1053</v>
      </c>
      <c r="E782" s="248" t="s">
        <v>2527</v>
      </c>
      <c r="F782" s="248" t="s">
        <v>2527</v>
      </c>
      <c r="G782" s="248" t="s">
        <v>248</v>
      </c>
      <c r="H782" s="248" t="s">
        <v>239</v>
      </c>
    </row>
    <row r="783" spans="1:8" x14ac:dyDescent="0.35">
      <c r="A783" s="248" t="s">
        <v>67</v>
      </c>
      <c r="B783" s="248" t="s">
        <v>234</v>
      </c>
      <c r="C783" s="248" t="s">
        <v>1052</v>
      </c>
      <c r="D783" s="248" t="s">
        <v>1053</v>
      </c>
      <c r="E783" s="248" t="s">
        <v>2528</v>
      </c>
      <c r="F783" s="248" t="s">
        <v>2528</v>
      </c>
      <c r="G783" s="248" t="s">
        <v>248</v>
      </c>
      <c r="H783" s="248" t="s">
        <v>239</v>
      </c>
    </row>
    <row r="784" spans="1:8" x14ac:dyDescent="0.35">
      <c r="A784" s="248" t="s">
        <v>67</v>
      </c>
      <c r="B784" s="248" t="s">
        <v>234</v>
      </c>
      <c r="C784" s="248" t="s">
        <v>1052</v>
      </c>
      <c r="D784" s="248" t="s">
        <v>1053</v>
      </c>
      <c r="E784" s="248" t="s">
        <v>2529</v>
      </c>
      <c r="F784" s="248" t="s">
        <v>2529</v>
      </c>
      <c r="G784" s="248" t="s">
        <v>248</v>
      </c>
      <c r="H784" s="248" t="s">
        <v>239</v>
      </c>
    </row>
    <row r="785" spans="1:9" x14ac:dyDescent="0.35">
      <c r="A785" s="248" t="s">
        <v>67</v>
      </c>
      <c r="B785" s="248" t="s">
        <v>234</v>
      </c>
      <c r="C785" s="248" t="s">
        <v>1052</v>
      </c>
      <c r="D785" s="248" t="s">
        <v>1053</v>
      </c>
      <c r="E785" s="248" t="s">
        <v>2530</v>
      </c>
      <c r="F785" s="248" t="s">
        <v>2530</v>
      </c>
      <c r="G785" s="248" t="s">
        <v>248</v>
      </c>
      <c r="H785" s="248" t="s">
        <v>239</v>
      </c>
    </row>
    <row r="786" spans="1:9" x14ac:dyDescent="0.35">
      <c r="A786" s="248" t="s">
        <v>67</v>
      </c>
      <c r="B786" s="248" t="s">
        <v>234</v>
      </c>
      <c r="C786" s="248" t="s">
        <v>1052</v>
      </c>
      <c r="D786" s="248" t="s">
        <v>1053</v>
      </c>
      <c r="E786" s="248" t="s">
        <v>2531</v>
      </c>
      <c r="F786" s="248" t="s">
        <v>2531</v>
      </c>
      <c r="G786" s="248" t="s">
        <v>248</v>
      </c>
      <c r="H786" s="248" t="s">
        <v>239</v>
      </c>
    </row>
    <row r="787" spans="1:9" x14ac:dyDescent="0.35">
      <c r="A787" s="248" t="s">
        <v>67</v>
      </c>
      <c r="B787" s="248" t="s">
        <v>234</v>
      </c>
      <c r="C787" s="248" t="s">
        <v>1052</v>
      </c>
      <c r="D787" s="248" t="s">
        <v>1053</v>
      </c>
      <c r="E787" s="248" t="s">
        <v>2532</v>
      </c>
      <c r="F787" s="248" t="s">
        <v>2532</v>
      </c>
      <c r="G787" s="248" t="s">
        <v>248</v>
      </c>
      <c r="H787" s="248" t="s">
        <v>239</v>
      </c>
    </row>
    <row r="788" spans="1:9" x14ac:dyDescent="0.35">
      <c r="A788" s="248" t="s">
        <v>67</v>
      </c>
      <c r="B788" s="248" t="s">
        <v>234</v>
      </c>
      <c r="C788" s="248" t="s">
        <v>1052</v>
      </c>
      <c r="D788" s="248" t="s">
        <v>1053</v>
      </c>
      <c r="E788" s="248" t="s">
        <v>2533</v>
      </c>
      <c r="F788" s="248" t="s">
        <v>2533</v>
      </c>
      <c r="G788" s="248" t="s">
        <v>248</v>
      </c>
      <c r="H788" s="248" t="s">
        <v>239</v>
      </c>
    </row>
    <row r="789" spans="1:9" x14ac:dyDescent="0.35">
      <c r="A789" s="248" t="s">
        <v>67</v>
      </c>
      <c r="B789" s="248" t="s">
        <v>234</v>
      </c>
      <c r="C789" s="248" t="s">
        <v>1052</v>
      </c>
      <c r="D789" s="248" t="s">
        <v>1053</v>
      </c>
      <c r="E789" s="248" t="s">
        <v>2534</v>
      </c>
      <c r="F789" s="248" t="s">
        <v>2534</v>
      </c>
      <c r="G789" s="248" t="s">
        <v>248</v>
      </c>
      <c r="H789" s="248" t="s">
        <v>239</v>
      </c>
    </row>
    <row r="790" spans="1:9" x14ac:dyDescent="0.35">
      <c r="A790" s="248" t="s">
        <v>67</v>
      </c>
      <c r="B790" s="248" t="s">
        <v>234</v>
      </c>
      <c r="C790" s="248" t="s">
        <v>1052</v>
      </c>
      <c r="D790" s="248" t="s">
        <v>1053</v>
      </c>
      <c r="E790" s="248" t="s">
        <v>2535</v>
      </c>
      <c r="F790" s="248" t="s">
        <v>2535</v>
      </c>
      <c r="G790" s="248" t="s">
        <v>248</v>
      </c>
      <c r="H790" s="248" t="s">
        <v>239</v>
      </c>
    </row>
    <row r="791" spans="1:9" x14ac:dyDescent="0.35">
      <c r="A791" s="248" t="s">
        <v>67</v>
      </c>
      <c r="B791" s="248" t="s">
        <v>234</v>
      </c>
      <c r="C791" s="248" t="s">
        <v>1052</v>
      </c>
      <c r="D791" s="248" t="s">
        <v>1053</v>
      </c>
      <c r="E791" s="248" t="s">
        <v>2536</v>
      </c>
      <c r="F791" s="248" t="s">
        <v>2536</v>
      </c>
      <c r="G791" s="248" t="s">
        <v>248</v>
      </c>
      <c r="H791" s="248" t="s">
        <v>239</v>
      </c>
    </row>
    <row r="792" spans="1:9" x14ac:dyDescent="0.35">
      <c r="A792" s="248" t="s">
        <v>67</v>
      </c>
      <c r="B792" s="248" t="s">
        <v>234</v>
      </c>
      <c r="C792" s="248" t="s">
        <v>1052</v>
      </c>
      <c r="D792" s="248" t="s">
        <v>1053</v>
      </c>
      <c r="E792" s="248" t="s">
        <v>2537</v>
      </c>
      <c r="F792" s="248" t="s">
        <v>2537</v>
      </c>
      <c r="G792" s="248" t="s">
        <v>248</v>
      </c>
      <c r="H792" s="248" t="s">
        <v>239</v>
      </c>
    </row>
    <row r="793" spans="1:9" x14ac:dyDescent="0.35">
      <c r="A793" s="248" t="s">
        <v>67</v>
      </c>
      <c r="B793" s="248" t="s">
        <v>234</v>
      </c>
      <c r="C793" s="248" t="s">
        <v>1052</v>
      </c>
      <c r="D793" s="248" t="s">
        <v>1053</v>
      </c>
      <c r="E793" s="248" t="s">
        <v>2538</v>
      </c>
      <c r="F793" s="248" t="s">
        <v>2538</v>
      </c>
      <c r="G793" s="248" t="s">
        <v>248</v>
      </c>
      <c r="H793" s="248" t="s">
        <v>239</v>
      </c>
    </row>
    <row r="794" spans="1:9" x14ac:dyDescent="0.35">
      <c r="A794" s="248" t="s">
        <v>67</v>
      </c>
      <c r="B794" s="248" t="s">
        <v>234</v>
      </c>
      <c r="C794" s="248" t="s">
        <v>1052</v>
      </c>
      <c r="D794" s="248" t="s">
        <v>1053</v>
      </c>
      <c r="E794" s="248" t="s">
        <v>2539</v>
      </c>
      <c r="F794" s="248" t="s">
        <v>2539</v>
      </c>
      <c r="G794" s="248" t="s">
        <v>248</v>
      </c>
      <c r="H794" s="248" t="s">
        <v>239</v>
      </c>
    </row>
    <row r="795" spans="1:9" x14ac:dyDescent="0.35">
      <c r="A795" s="248" t="s">
        <v>67</v>
      </c>
      <c r="B795" s="248" t="s">
        <v>234</v>
      </c>
      <c r="C795" s="248" t="s">
        <v>1052</v>
      </c>
      <c r="D795" s="248" t="s">
        <v>1053</v>
      </c>
      <c r="E795" s="248" t="s">
        <v>2540</v>
      </c>
      <c r="F795" s="248" t="s">
        <v>2540</v>
      </c>
      <c r="G795" s="248" t="s">
        <v>248</v>
      </c>
      <c r="H795" s="248" t="s">
        <v>239</v>
      </c>
    </row>
    <row r="796" spans="1:9" x14ac:dyDescent="0.35">
      <c r="A796" s="248" t="s">
        <v>67</v>
      </c>
      <c r="B796" s="248" t="s">
        <v>234</v>
      </c>
      <c r="C796" s="248" t="s">
        <v>1076</v>
      </c>
      <c r="D796" s="248" t="s">
        <v>1077</v>
      </c>
      <c r="E796" s="248" t="s">
        <v>2541</v>
      </c>
      <c r="F796" s="248">
        <v>1000013</v>
      </c>
      <c r="G796" s="248" t="s">
        <v>248</v>
      </c>
      <c r="H796" s="248" t="s">
        <v>239</v>
      </c>
    </row>
    <row r="797" spans="1:9" x14ac:dyDescent="0.35">
      <c r="A797" s="248" t="s">
        <v>67</v>
      </c>
      <c r="B797" s="248" t="s">
        <v>234</v>
      </c>
      <c r="C797" s="248" t="s">
        <v>1076</v>
      </c>
      <c r="D797" s="248" t="s">
        <v>1077</v>
      </c>
      <c r="E797" s="248" t="s">
        <v>2542</v>
      </c>
      <c r="F797" s="248">
        <v>1000024</v>
      </c>
      <c r="G797" s="248" t="s">
        <v>248</v>
      </c>
      <c r="H797" s="248" t="s">
        <v>239</v>
      </c>
    </row>
    <row r="798" spans="1:9" x14ac:dyDescent="0.35">
      <c r="A798" s="248" t="s">
        <v>67</v>
      </c>
      <c r="B798" s="248" t="s">
        <v>234</v>
      </c>
      <c r="C798" s="248" t="s">
        <v>1076</v>
      </c>
      <c r="D798" s="248" t="s">
        <v>1077</v>
      </c>
      <c r="E798" s="248" t="s">
        <v>2543</v>
      </c>
      <c r="F798" s="248">
        <v>137</v>
      </c>
      <c r="G798" s="248" t="s">
        <v>248</v>
      </c>
      <c r="H798" s="248" t="s">
        <v>239</v>
      </c>
      <c r="I798" s="248" t="s">
        <v>2544</v>
      </c>
    </row>
    <row r="799" spans="1:9" x14ac:dyDescent="0.35">
      <c r="A799" s="248" t="s">
        <v>67</v>
      </c>
      <c r="B799" s="248" t="s">
        <v>234</v>
      </c>
      <c r="C799" s="248" t="s">
        <v>1076</v>
      </c>
      <c r="D799" s="248" t="s">
        <v>1077</v>
      </c>
      <c r="E799" s="248" t="s">
        <v>2545</v>
      </c>
      <c r="F799" s="248">
        <v>2</v>
      </c>
      <c r="G799" s="248" t="s">
        <v>248</v>
      </c>
      <c r="H799" s="248" t="s">
        <v>239</v>
      </c>
      <c r="I799" s="248" t="s">
        <v>2546</v>
      </c>
    </row>
    <row r="800" spans="1:9" x14ac:dyDescent="0.35">
      <c r="A800" s="248" t="s">
        <v>67</v>
      </c>
      <c r="B800" s="248" t="s">
        <v>234</v>
      </c>
      <c r="C800" s="248" t="s">
        <v>1076</v>
      </c>
      <c r="D800" s="248" t="s">
        <v>1077</v>
      </c>
      <c r="E800" s="248" t="s">
        <v>2547</v>
      </c>
      <c r="F800" s="248">
        <v>253</v>
      </c>
      <c r="G800" s="248" t="s">
        <v>248</v>
      </c>
      <c r="H800" s="248" t="s">
        <v>239</v>
      </c>
      <c r="I800" s="248" t="s">
        <v>2548</v>
      </c>
    </row>
    <row r="801" spans="1:9" x14ac:dyDescent="0.35">
      <c r="A801" s="248" t="s">
        <v>67</v>
      </c>
      <c r="B801" s="248" t="s">
        <v>234</v>
      </c>
      <c r="C801" s="248" t="s">
        <v>1076</v>
      </c>
      <c r="D801" s="248" t="s">
        <v>1077</v>
      </c>
      <c r="E801" s="248" t="s">
        <v>2549</v>
      </c>
      <c r="F801" s="248">
        <v>231</v>
      </c>
      <c r="G801" s="248" t="s">
        <v>248</v>
      </c>
      <c r="H801" s="248" t="s">
        <v>239</v>
      </c>
      <c r="I801" s="248" t="s">
        <v>2550</v>
      </c>
    </row>
    <row r="802" spans="1:9" x14ac:dyDescent="0.35">
      <c r="A802" s="248" t="s">
        <v>67</v>
      </c>
      <c r="B802" s="248" t="s">
        <v>234</v>
      </c>
      <c r="C802" s="248" t="s">
        <v>1076</v>
      </c>
      <c r="D802" s="248" t="s">
        <v>1077</v>
      </c>
      <c r="E802" s="248" t="s">
        <v>2551</v>
      </c>
      <c r="F802" s="248">
        <v>233</v>
      </c>
      <c r="G802" s="248" t="s">
        <v>248</v>
      </c>
      <c r="H802" s="248" t="s">
        <v>239</v>
      </c>
      <c r="I802" s="248" t="s">
        <v>2552</v>
      </c>
    </row>
    <row r="803" spans="1:9" x14ac:dyDescent="0.35">
      <c r="A803" s="248" t="s">
        <v>67</v>
      </c>
      <c r="B803" s="248" t="s">
        <v>234</v>
      </c>
      <c r="C803" s="248" t="s">
        <v>1076</v>
      </c>
      <c r="D803" s="248" t="s">
        <v>1077</v>
      </c>
      <c r="E803" s="248" t="s">
        <v>2553</v>
      </c>
      <c r="F803" s="248">
        <v>232</v>
      </c>
      <c r="G803" s="248" t="s">
        <v>248</v>
      </c>
      <c r="H803" s="248" t="s">
        <v>239</v>
      </c>
      <c r="I803" s="248" t="s">
        <v>2554</v>
      </c>
    </row>
    <row r="804" spans="1:9" x14ac:dyDescent="0.35">
      <c r="A804" s="248" t="s">
        <v>67</v>
      </c>
      <c r="B804" s="248" t="s">
        <v>234</v>
      </c>
      <c r="C804" s="248" t="s">
        <v>1076</v>
      </c>
      <c r="D804" s="248" t="s">
        <v>1077</v>
      </c>
      <c r="E804" s="248" t="s">
        <v>2555</v>
      </c>
      <c r="F804" s="248">
        <v>156</v>
      </c>
      <c r="G804" s="248" t="s">
        <v>248</v>
      </c>
      <c r="H804" s="248" t="s">
        <v>239</v>
      </c>
      <c r="I804" s="248" t="s">
        <v>2556</v>
      </c>
    </row>
    <row r="805" spans="1:9" x14ac:dyDescent="0.35">
      <c r="A805" s="248" t="s">
        <v>67</v>
      </c>
      <c r="B805" s="248" t="s">
        <v>234</v>
      </c>
      <c r="C805" s="248" t="s">
        <v>1076</v>
      </c>
      <c r="D805" s="248" t="s">
        <v>1077</v>
      </c>
      <c r="E805" s="248" t="s">
        <v>2557</v>
      </c>
      <c r="F805" s="248">
        <v>155</v>
      </c>
      <c r="G805" s="248" t="s">
        <v>248</v>
      </c>
      <c r="H805" s="248" t="s">
        <v>239</v>
      </c>
      <c r="I805" s="248" t="s">
        <v>2556</v>
      </c>
    </row>
    <row r="806" spans="1:9" x14ac:dyDescent="0.35">
      <c r="A806" s="248" t="s">
        <v>67</v>
      </c>
      <c r="B806" s="248" t="s">
        <v>234</v>
      </c>
      <c r="C806" s="248" t="s">
        <v>1076</v>
      </c>
      <c r="D806" s="248" t="s">
        <v>1077</v>
      </c>
      <c r="E806" s="248" t="s">
        <v>2558</v>
      </c>
      <c r="F806" s="248">
        <v>150</v>
      </c>
      <c r="G806" s="248" t="s">
        <v>248</v>
      </c>
      <c r="H806" s="248" t="s">
        <v>239</v>
      </c>
      <c r="I806" s="248" t="s">
        <v>2556</v>
      </c>
    </row>
    <row r="807" spans="1:9" x14ac:dyDescent="0.35">
      <c r="A807" s="248" t="s">
        <v>67</v>
      </c>
      <c r="B807" s="248" t="s">
        <v>234</v>
      </c>
      <c r="C807" s="248" t="s">
        <v>1076</v>
      </c>
      <c r="D807" s="248" t="s">
        <v>1077</v>
      </c>
      <c r="E807" s="248" t="s">
        <v>2559</v>
      </c>
      <c r="F807" s="248">
        <v>151</v>
      </c>
      <c r="G807" s="248" t="s">
        <v>248</v>
      </c>
      <c r="H807" s="248" t="s">
        <v>239</v>
      </c>
      <c r="I807" s="248" t="s">
        <v>2556</v>
      </c>
    </row>
    <row r="808" spans="1:9" x14ac:dyDescent="0.35">
      <c r="A808" s="248" t="s">
        <v>67</v>
      </c>
      <c r="B808" s="248" t="s">
        <v>234</v>
      </c>
      <c r="C808" s="248" t="s">
        <v>1076</v>
      </c>
      <c r="D808" s="248" t="s">
        <v>1077</v>
      </c>
      <c r="E808" s="248" t="s">
        <v>2560</v>
      </c>
      <c r="F808" s="248">
        <v>153</v>
      </c>
      <c r="G808" s="248" t="s">
        <v>248</v>
      </c>
      <c r="H808" s="248" t="s">
        <v>239</v>
      </c>
      <c r="I808" s="248" t="s">
        <v>2556</v>
      </c>
    </row>
    <row r="809" spans="1:9" x14ac:dyDescent="0.35">
      <c r="A809" s="248" t="s">
        <v>67</v>
      </c>
      <c r="B809" s="248" t="s">
        <v>234</v>
      </c>
      <c r="C809" s="248" t="s">
        <v>1076</v>
      </c>
      <c r="D809" s="248" t="s">
        <v>1077</v>
      </c>
      <c r="E809" s="248" t="s">
        <v>2561</v>
      </c>
      <c r="F809" s="248">
        <v>148</v>
      </c>
      <c r="G809" s="248" t="s">
        <v>248</v>
      </c>
      <c r="H809" s="248" t="s">
        <v>239</v>
      </c>
      <c r="I809" s="248" t="s">
        <v>2556</v>
      </c>
    </row>
    <row r="810" spans="1:9" x14ac:dyDescent="0.35">
      <c r="A810" s="248" t="s">
        <v>67</v>
      </c>
      <c r="B810" s="248" t="s">
        <v>234</v>
      </c>
      <c r="C810" s="248" t="s">
        <v>1076</v>
      </c>
      <c r="D810" s="248" t="s">
        <v>1077</v>
      </c>
      <c r="E810" s="248" t="s">
        <v>2562</v>
      </c>
      <c r="F810" s="248">
        <v>203</v>
      </c>
      <c r="G810" s="248" t="s">
        <v>248</v>
      </c>
      <c r="H810" s="248" t="s">
        <v>239</v>
      </c>
      <c r="I810" s="248" t="s">
        <v>2556</v>
      </c>
    </row>
    <row r="811" spans="1:9" x14ac:dyDescent="0.35">
      <c r="A811" s="248" t="s">
        <v>67</v>
      </c>
      <c r="B811" s="248" t="s">
        <v>234</v>
      </c>
      <c r="C811" s="248" t="s">
        <v>1076</v>
      </c>
      <c r="D811" s="248" t="s">
        <v>1077</v>
      </c>
      <c r="E811" s="248" t="s">
        <v>2563</v>
      </c>
      <c r="F811" s="248">
        <v>204</v>
      </c>
      <c r="G811" s="248" t="s">
        <v>248</v>
      </c>
      <c r="H811" s="248" t="s">
        <v>239</v>
      </c>
      <c r="I811" s="248" t="s">
        <v>2556</v>
      </c>
    </row>
    <row r="812" spans="1:9" x14ac:dyDescent="0.35">
      <c r="A812" s="248" t="s">
        <v>67</v>
      </c>
      <c r="B812" s="248" t="s">
        <v>234</v>
      </c>
      <c r="C812" s="248" t="s">
        <v>1076</v>
      </c>
      <c r="D812" s="248" t="s">
        <v>1077</v>
      </c>
      <c r="E812" s="248" t="s">
        <v>2564</v>
      </c>
      <c r="F812" s="248">
        <v>152</v>
      </c>
      <c r="G812" s="248" t="s">
        <v>248</v>
      </c>
      <c r="H812" s="248" t="s">
        <v>239</v>
      </c>
      <c r="I812" s="248" t="s">
        <v>2556</v>
      </c>
    </row>
    <row r="813" spans="1:9" x14ac:dyDescent="0.35">
      <c r="A813" s="248" t="s">
        <v>67</v>
      </c>
      <c r="B813" s="248" t="s">
        <v>234</v>
      </c>
      <c r="C813" s="248" t="s">
        <v>1076</v>
      </c>
      <c r="D813" s="248" t="s">
        <v>1077</v>
      </c>
      <c r="E813" s="248" t="s">
        <v>2565</v>
      </c>
      <c r="F813" s="248">
        <v>154</v>
      </c>
      <c r="G813" s="248" t="s">
        <v>248</v>
      </c>
      <c r="H813" s="248" t="s">
        <v>239</v>
      </c>
      <c r="I813" s="248" t="s">
        <v>2556</v>
      </c>
    </row>
    <row r="814" spans="1:9" x14ac:dyDescent="0.35">
      <c r="A814" s="248" t="s">
        <v>67</v>
      </c>
      <c r="B814" s="248" t="s">
        <v>234</v>
      </c>
      <c r="C814" s="248" t="s">
        <v>1076</v>
      </c>
      <c r="D814" s="248" t="s">
        <v>1077</v>
      </c>
      <c r="E814" s="248" t="s">
        <v>2566</v>
      </c>
      <c r="F814" s="248">
        <v>149</v>
      </c>
      <c r="G814" s="248" t="s">
        <v>248</v>
      </c>
      <c r="H814" s="248" t="s">
        <v>239</v>
      </c>
      <c r="I814" s="248" t="s">
        <v>2556</v>
      </c>
    </row>
    <row r="815" spans="1:9" x14ac:dyDescent="0.35">
      <c r="A815" s="248" t="s">
        <v>67</v>
      </c>
      <c r="B815" s="248" t="s">
        <v>234</v>
      </c>
      <c r="C815" s="248" t="s">
        <v>1076</v>
      </c>
      <c r="D815" s="248" t="s">
        <v>1077</v>
      </c>
      <c r="E815" s="248" t="s">
        <v>2567</v>
      </c>
      <c r="F815" s="248">
        <v>42</v>
      </c>
      <c r="G815" s="248" t="s">
        <v>248</v>
      </c>
      <c r="H815" s="248" t="s">
        <v>239</v>
      </c>
      <c r="I815" s="248" t="s">
        <v>2568</v>
      </c>
    </row>
    <row r="816" spans="1:9" x14ac:dyDescent="0.35">
      <c r="A816" s="248" t="s">
        <v>67</v>
      </c>
      <c r="B816" s="248" t="s">
        <v>234</v>
      </c>
      <c r="C816" s="248" t="s">
        <v>1076</v>
      </c>
      <c r="D816" s="248" t="s">
        <v>1077</v>
      </c>
      <c r="E816" s="248" t="s">
        <v>2569</v>
      </c>
      <c r="F816" s="248">
        <v>51</v>
      </c>
      <c r="G816" s="248" t="s">
        <v>248</v>
      </c>
      <c r="H816" s="248" t="s">
        <v>239</v>
      </c>
      <c r="I816" s="248" t="s">
        <v>2568</v>
      </c>
    </row>
    <row r="817" spans="1:9" x14ac:dyDescent="0.35">
      <c r="A817" s="248" t="s">
        <v>67</v>
      </c>
      <c r="B817" s="248" t="s">
        <v>234</v>
      </c>
      <c r="C817" s="248" t="s">
        <v>1076</v>
      </c>
      <c r="D817" s="248" t="s">
        <v>1077</v>
      </c>
      <c r="E817" s="248" t="s">
        <v>2570</v>
      </c>
      <c r="F817" s="248">
        <v>194</v>
      </c>
      <c r="G817" s="248" t="s">
        <v>248</v>
      </c>
      <c r="H817" s="248" t="s">
        <v>239</v>
      </c>
      <c r="I817" s="248" t="s">
        <v>2571</v>
      </c>
    </row>
    <row r="818" spans="1:9" x14ac:dyDescent="0.35">
      <c r="A818" s="248" t="s">
        <v>67</v>
      </c>
      <c r="B818" s="248" t="s">
        <v>234</v>
      </c>
      <c r="C818" s="248" t="s">
        <v>1076</v>
      </c>
      <c r="D818" s="248" t="s">
        <v>1077</v>
      </c>
      <c r="E818" s="248" t="s">
        <v>2572</v>
      </c>
      <c r="F818" s="248">
        <v>193</v>
      </c>
      <c r="G818" s="248" t="s">
        <v>248</v>
      </c>
      <c r="H818" s="248" t="s">
        <v>239</v>
      </c>
      <c r="I818" s="248" t="s">
        <v>2571</v>
      </c>
    </row>
    <row r="819" spans="1:9" x14ac:dyDescent="0.35">
      <c r="A819" s="248" t="s">
        <v>67</v>
      </c>
      <c r="B819" s="248" t="s">
        <v>234</v>
      </c>
      <c r="C819" s="248" t="s">
        <v>1076</v>
      </c>
      <c r="D819" s="248" t="s">
        <v>1077</v>
      </c>
      <c r="E819" s="248" t="s">
        <v>2573</v>
      </c>
      <c r="F819" s="248">
        <v>261</v>
      </c>
      <c r="G819" s="248" t="s">
        <v>248</v>
      </c>
      <c r="H819" s="248" t="s">
        <v>239</v>
      </c>
      <c r="I819" s="248" t="s">
        <v>2574</v>
      </c>
    </row>
    <row r="820" spans="1:9" x14ac:dyDescent="0.35">
      <c r="A820" s="248" t="s">
        <v>67</v>
      </c>
      <c r="B820" s="248" t="s">
        <v>234</v>
      </c>
      <c r="C820" s="248" t="s">
        <v>1076</v>
      </c>
      <c r="D820" s="248" t="s">
        <v>1077</v>
      </c>
      <c r="E820" s="248" t="s">
        <v>2575</v>
      </c>
      <c r="F820" s="248">
        <v>1000014</v>
      </c>
      <c r="G820" s="248" t="s">
        <v>248</v>
      </c>
      <c r="H820" s="248" t="s">
        <v>239</v>
      </c>
    </row>
    <row r="821" spans="1:9" x14ac:dyDescent="0.35">
      <c r="A821" s="248" t="s">
        <v>67</v>
      </c>
      <c r="B821" s="248" t="s">
        <v>234</v>
      </c>
      <c r="C821" s="248" t="s">
        <v>1076</v>
      </c>
      <c r="D821" s="248" t="s">
        <v>1077</v>
      </c>
      <c r="E821" s="248" t="s">
        <v>2576</v>
      </c>
      <c r="F821" s="248">
        <v>1000021</v>
      </c>
      <c r="G821" s="248" t="s">
        <v>248</v>
      </c>
      <c r="H821" s="248" t="s">
        <v>239</v>
      </c>
    </row>
    <row r="822" spans="1:9" x14ac:dyDescent="0.35">
      <c r="A822" s="248" t="s">
        <v>67</v>
      </c>
      <c r="B822" s="248" t="s">
        <v>234</v>
      </c>
      <c r="C822" s="248" t="s">
        <v>1076</v>
      </c>
      <c r="D822" s="248" t="s">
        <v>1077</v>
      </c>
      <c r="E822" s="248" t="s">
        <v>2577</v>
      </c>
      <c r="F822" s="248">
        <v>45</v>
      </c>
      <c r="G822" s="248" t="s">
        <v>248</v>
      </c>
      <c r="H822" s="248" t="s">
        <v>239</v>
      </c>
      <c r="I822" s="248" t="s">
        <v>2568</v>
      </c>
    </row>
    <row r="823" spans="1:9" x14ac:dyDescent="0.35">
      <c r="A823" s="248" t="s">
        <v>67</v>
      </c>
      <c r="B823" s="248" t="s">
        <v>234</v>
      </c>
      <c r="C823" s="248" t="s">
        <v>1076</v>
      </c>
      <c r="D823" s="248" t="s">
        <v>1077</v>
      </c>
      <c r="E823" s="248" t="s">
        <v>2578</v>
      </c>
      <c r="F823" s="248">
        <v>52</v>
      </c>
      <c r="G823" s="248" t="s">
        <v>248</v>
      </c>
      <c r="H823" s="248" t="s">
        <v>239</v>
      </c>
      <c r="I823" s="248" t="s">
        <v>2568</v>
      </c>
    </row>
    <row r="824" spans="1:9" x14ac:dyDescent="0.35">
      <c r="A824" s="248" t="s">
        <v>67</v>
      </c>
      <c r="B824" s="248" t="s">
        <v>234</v>
      </c>
      <c r="C824" s="248" t="s">
        <v>1076</v>
      </c>
      <c r="D824" s="248" t="s">
        <v>1077</v>
      </c>
      <c r="E824" s="248" t="s">
        <v>2579</v>
      </c>
      <c r="F824" s="248">
        <v>39</v>
      </c>
      <c r="G824" s="248" t="s">
        <v>248</v>
      </c>
      <c r="H824" s="248" t="s">
        <v>239</v>
      </c>
    </row>
    <row r="825" spans="1:9" x14ac:dyDescent="0.35">
      <c r="A825" s="248" t="s">
        <v>67</v>
      </c>
      <c r="B825" s="248" t="s">
        <v>234</v>
      </c>
      <c r="C825" s="248" t="s">
        <v>1076</v>
      </c>
      <c r="D825" s="248" t="s">
        <v>1077</v>
      </c>
      <c r="E825" s="248" t="s">
        <v>2580</v>
      </c>
      <c r="F825" s="248">
        <v>1000001</v>
      </c>
      <c r="G825" s="248" t="s">
        <v>248</v>
      </c>
      <c r="H825" s="248" t="s">
        <v>239</v>
      </c>
    </row>
    <row r="826" spans="1:9" x14ac:dyDescent="0.35">
      <c r="A826" s="248" t="s">
        <v>67</v>
      </c>
      <c r="B826" s="248" t="s">
        <v>234</v>
      </c>
      <c r="C826" s="248" t="s">
        <v>1076</v>
      </c>
      <c r="D826" s="248" t="s">
        <v>1077</v>
      </c>
      <c r="E826" s="248" t="s">
        <v>2581</v>
      </c>
      <c r="F826" s="248">
        <v>252</v>
      </c>
      <c r="G826" s="248" t="s">
        <v>248</v>
      </c>
      <c r="H826" s="248" t="s">
        <v>239</v>
      </c>
      <c r="I826" s="248" t="s">
        <v>2582</v>
      </c>
    </row>
    <row r="827" spans="1:9" x14ac:dyDescent="0.35">
      <c r="A827" s="248" t="s">
        <v>67</v>
      </c>
      <c r="B827" s="248" t="s">
        <v>234</v>
      </c>
      <c r="C827" s="248" t="s">
        <v>1076</v>
      </c>
      <c r="D827" s="248" t="s">
        <v>1077</v>
      </c>
      <c r="E827" s="248" t="s">
        <v>2583</v>
      </c>
      <c r="F827" s="248">
        <v>177</v>
      </c>
      <c r="G827" s="248" t="s">
        <v>248</v>
      </c>
      <c r="H827" s="248" t="s">
        <v>239</v>
      </c>
      <c r="I827" s="248" t="s">
        <v>2584</v>
      </c>
    </row>
    <row r="828" spans="1:9" x14ac:dyDescent="0.35">
      <c r="A828" s="248" t="s">
        <v>67</v>
      </c>
      <c r="B828" s="248" t="s">
        <v>234</v>
      </c>
      <c r="C828" s="248" t="s">
        <v>1076</v>
      </c>
      <c r="D828" s="248" t="s">
        <v>1077</v>
      </c>
      <c r="E828" s="248" t="s">
        <v>2585</v>
      </c>
      <c r="F828" s="248">
        <v>178</v>
      </c>
      <c r="G828" s="248" t="s">
        <v>248</v>
      </c>
      <c r="H828" s="248" t="s">
        <v>239</v>
      </c>
      <c r="I828" s="248" t="s">
        <v>2584</v>
      </c>
    </row>
    <row r="829" spans="1:9" x14ac:dyDescent="0.35">
      <c r="A829" s="248" t="s">
        <v>67</v>
      </c>
      <c r="B829" s="248" t="s">
        <v>234</v>
      </c>
      <c r="C829" s="248" t="s">
        <v>1076</v>
      </c>
      <c r="D829" s="248" t="s">
        <v>1077</v>
      </c>
      <c r="E829" s="248" t="s">
        <v>2586</v>
      </c>
      <c r="F829" s="248">
        <v>1000009</v>
      </c>
      <c r="G829" s="248" t="s">
        <v>248</v>
      </c>
      <c r="H829" s="248" t="s">
        <v>239</v>
      </c>
    </row>
    <row r="830" spans="1:9" x14ac:dyDescent="0.35">
      <c r="A830" s="248" t="s">
        <v>67</v>
      </c>
      <c r="B830" s="248" t="s">
        <v>234</v>
      </c>
      <c r="C830" s="248" t="s">
        <v>1076</v>
      </c>
      <c r="D830" s="248" t="s">
        <v>1077</v>
      </c>
      <c r="E830" s="248" t="s">
        <v>2587</v>
      </c>
      <c r="F830" s="248">
        <v>228</v>
      </c>
      <c r="G830" s="248" t="s">
        <v>248</v>
      </c>
      <c r="H830" s="248" t="s">
        <v>239</v>
      </c>
      <c r="I830" s="248" t="s">
        <v>2588</v>
      </c>
    </row>
    <row r="831" spans="1:9" x14ac:dyDescent="0.35">
      <c r="A831" s="248" t="s">
        <v>67</v>
      </c>
      <c r="B831" s="248" t="s">
        <v>234</v>
      </c>
      <c r="C831" s="248" t="s">
        <v>1076</v>
      </c>
      <c r="D831" s="248" t="s">
        <v>1077</v>
      </c>
      <c r="E831" s="248" t="s">
        <v>2589</v>
      </c>
      <c r="F831" s="248">
        <v>22</v>
      </c>
      <c r="G831" s="248" t="s">
        <v>248</v>
      </c>
      <c r="H831" s="248" t="s">
        <v>239</v>
      </c>
      <c r="I831" s="248" t="s">
        <v>2590</v>
      </c>
    </row>
    <row r="832" spans="1:9" x14ac:dyDescent="0.35">
      <c r="A832" s="248" t="s">
        <v>67</v>
      </c>
      <c r="B832" s="248" t="s">
        <v>234</v>
      </c>
      <c r="C832" s="248" t="s">
        <v>1076</v>
      </c>
      <c r="D832" s="248" t="s">
        <v>1077</v>
      </c>
      <c r="E832" s="248" t="s">
        <v>2591</v>
      </c>
      <c r="F832" s="248">
        <v>161</v>
      </c>
      <c r="G832" s="248" t="s">
        <v>248</v>
      </c>
      <c r="H832" s="248" t="s">
        <v>239</v>
      </c>
      <c r="I832" s="248" t="s">
        <v>2592</v>
      </c>
    </row>
    <row r="833" spans="1:9" x14ac:dyDescent="0.35">
      <c r="A833" s="248" t="s">
        <v>67</v>
      </c>
      <c r="B833" s="248" t="s">
        <v>234</v>
      </c>
      <c r="C833" s="248" t="s">
        <v>1076</v>
      </c>
      <c r="D833" s="248" t="s">
        <v>1077</v>
      </c>
      <c r="E833" s="248" t="s">
        <v>2593</v>
      </c>
      <c r="F833" s="248">
        <v>234</v>
      </c>
      <c r="G833" s="248" t="s">
        <v>248</v>
      </c>
      <c r="H833" s="248" t="s">
        <v>239</v>
      </c>
      <c r="I833" s="248" t="s">
        <v>2550</v>
      </c>
    </row>
    <row r="834" spans="1:9" x14ac:dyDescent="0.35">
      <c r="A834" s="248" t="s">
        <v>67</v>
      </c>
      <c r="B834" s="248" t="s">
        <v>234</v>
      </c>
      <c r="C834" s="248" t="s">
        <v>1076</v>
      </c>
      <c r="D834" s="248" t="s">
        <v>1077</v>
      </c>
      <c r="E834" s="248" t="s">
        <v>2594</v>
      </c>
      <c r="F834" s="248">
        <v>235</v>
      </c>
      <c r="G834" s="248" t="s">
        <v>248</v>
      </c>
      <c r="H834" s="248" t="s">
        <v>239</v>
      </c>
      <c r="I834" s="248" t="s">
        <v>2554</v>
      </c>
    </row>
    <row r="835" spans="1:9" x14ac:dyDescent="0.35">
      <c r="A835" s="248" t="s">
        <v>67</v>
      </c>
      <c r="B835" s="248" t="s">
        <v>234</v>
      </c>
      <c r="C835" s="248" t="s">
        <v>1076</v>
      </c>
      <c r="D835" s="248" t="s">
        <v>1077</v>
      </c>
      <c r="E835" s="248" t="s">
        <v>2595</v>
      </c>
      <c r="F835" s="248">
        <v>25</v>
      </c>
      <c r="G835" s="248" t="s">
        <v>248</v>
      </c>
      <c r="H835" s="248" t="s">
        <v>239</v>
      </c>
      <c r="I835" s="248" t="s">
        <v>2548</v>
      </c>
    </row>
    <row r="836" spans="1:9" x14ac:dyDescent="0.35">
      <c r="A836" s="248" t="s">
        <v>67</v>
      </c>
      <c r="B836" s="248" t="s">
        <v>234</v>
      </c>
      <c r="C836" s="248" t="s">
        <v>1076</v>
      </c>
      <c r="D836" s="248" t="s">
        <v>1077</v>
      </c>
      <c r="E836" s="248" t="s">
        <v>2596</v>
      </c>
      <c r="F836" s="248">
        <v>227</v>
      </c>
      <c r="G836" s="248" t="s">
        <v>248</v>
      </c>
      <c r="H836" s="248" t="s">
        <v>239</v>
      </c>
      <c r="I836" s="248" t="s">
        <v>2582</v>
      </c>
    </row>
    <row r="837" spans="1:9" x14ac:dyDescent="0.35">
      <c r="A837" s="248" t="s">
        <v>67</v>
      </c>
      <c r="B837" s="248" t="s">
        <v>234</v>
      </c>
      <c r="C837" s="248" t="s">
        <v>1076</v>
      </c>
      <c r="D837" s="248" t="s">
        <v>1077</v>
      </c>
      <c r="E837" s="248" t="s">
        <v>2597</v>
      </c>
      <c r="F837" s="248">
        <v>30</v>
      </c>
      <c r="G837" s="248" t="s">
        <v>248</v>
      </c>
      <c r="H837" s="248" t="s">
        <v>239</v>
      </c>
      <c r="I837" s="248" t="s">
        <v>2568</v>
      </c>
    </row>
    <row r="838" spans="1:9" x14ac:dyDescent="0.35">
      <c r="A838" s="248" t="s">
        <v>67</v>
      </c>
      <c r="B838" s="248" t="s">
        <v>234</v>
      </c>
      <c r="C838" s="248" t="s">
        <v>1076</v>
      </c>
      <c r="D838" s="248" t="s">
        <v>1077</v>
      </c>
      <c r="E838" s="248" t="s">
        <v>2598</v>
      </c>
      <c r="F838" s="248">
        <v>139</v>
      </c>
      <c r="G838" s="248" t="s">
        <v>248</v>
      </c>
      <c r="H838" s="248" t="s">
        <v>239</v>
      </c>
      <c r="I838" s="248" t="s">
        <v>2582</v>
      </c>
    </row>
    <row r="839" spans="1:9" x14ac:dyDescent="0.35">
      <c r="A839" s="248" t="s">
        <v>67</v>
      </c>
      <c r="B839" s="248" t="s">
        <v>234</v>
      </c>
      <c r="C839" s="248" t="s">
        <v>1076</v>
      </c>
      <c r="D839" s="248" t="s">
        <v>1077</v>
      </c>
      <c r="E839" s="248" t="s">
        <v>2599</v>
      </c>
      <c r="F839" s="248">
        <v>31</v>
      </c>
      <c r="G839" s="248" t="s">
        <v>248</v>
      </c>
      <c r="H839" s="248" t="s">
        <v>239</v>
      </c>
      <c r="I839" s="248" t="s">
        <v>2582</v>
      </c>
    </row>
    <row r="840" spans="1:9" x14ac:dyDescent="0.35">
      <c r="A840" s="248" t="s">
        <v>67</v>
      </c>
      <c r="B840" s="248" t="s">
        <v>234</v>
      </c>
      <c r="C840" s="248" t="s">
        <v>1076</v>
      </c>
      <c r="D840" s="248" t="s">
        <v>1077</v>
      </c>
      <c r="E840" s="248" t="s">
        <v>2600</v>
      </c>
      <c r="F840" s="248">
        <v>1000015</v>
      </c>
      <c r="G840" s="248" t="s">
        <v>248</v>
      </c>
      <c r="H840" s="248" t="s">
        <v>239</v>
      </c>
    </row>
    <row r="841" spans="1:9" x14ac:dyDescent="0.35">
      <c r="A841" s="248" t="s">
        <v>67</v>
      </c>
      <c r="B841" s="248" t="s">
        <v>234</v>
      </c>
      <c r="C841" s="248" t="s">
        <v>1076</v>
      </c>
      <c r="D841" s="248" t="s">
        <v>1077</v>
      </c>
      <c r="E841" s="248" t="s">
        <v>2601</v>
      </c>
      <c r="F841" s="248">
        <v>14</v>
      </c>
      <c r="G841" s="248" t="s">
        <v>248</v>
      </c>
      <c r="H841" s="248" t="s">
        <v>239</v>
      </c>
    </row>
    <row r="842" spans="1:9" x14ac:dyDescent="0.35">
      <c r="A842" s="248" t="s">
        <v>67</v>
      </c>
      <c r="B842" s="248" t="s">
        <v>234</v>
      </c>
      <c r="C842" s="248" t="s">
        <v>1076</v>
      </c>
      <c r="D842" s="248" t="s">
        <v>1077</v>
      </c>
      <c r="E842" s="248" t="s">
        <v>2602</v>
      </c>
      <c r="F842" s="248">
        <v>262</v>
      </c>
      <c r="G842" s="248" t="s">
        <v>248</v>
      </c>
      <c r="H842" s="248" t="s">
        <v>239</v>
      </c>
      <c r="I842" s="248" t="s">
        <v>2574</v>
      </c>
    </row>
    <row r="843" spans="1:9" x14ac:dyDescent="0.35">
      <c r="A843" s="248" t="s">
        <v>67</v>
      </c>
      <c r="B843" s="248" t="s">
        <v>234</v>
      </c>
      <c r="C843" s="248" t="s">
        <v>1076</v>
      </c>
      <c r="D843" s="248" t="s">
        <v>1077</v>
      </c>
      <c r="E843" s="248" t="s">
        <v>2603</v>
      </c>
      <c r="F843" s="248">
        <v>162</v>
      </c>
      <c r="G843" s="248" t="s">
        <v>248</v>
      </c>
      <c r="H843" s="248" t="s">
        <v>239</v>
      </c>
      <c r="I843" s="248" t="s">
        <v>2604</v>
      </c>
    </row>
    <row r="844" spans="1:9" x14ac:dyDescent="0.35">
      <c r="A844" s="248" t="s">
        <v>67</v>
      </c>
      <c r="B844" s="248" t="s">
        <v>234</v>
      </c>
      <c r="C844" s="248" t="s">
        <v>1076</v>
      </c>
      <c r="D844" s="248" t="s">
        <v>1077</v>
      </c>
      <c r="E844" s="248" t="s">
        <v>2605</v>
      </c>
      <c r="F844" s="248">
        <v>163</v>
      </c>
      <c r="G844" s="248" t="s">
        <v>248</v>
      </c>
      <c r="H844" s="248" t="s">
        <v>239</v>
      </c>
      <c r="I844" s="248" t="s">
        <v>2554</v>
      </c>
    </row>
    <row r="845" spans="1:9" x14ac:dyDescent="0.35">
      <c r="A845" s="248" t="s">
        <v>67</v>
      </c>
      <c r="B845" s="248" t="s">
        <v>234</v>
      </c>
      <c r="C845" s="248" t="s">
        <v>1076</v>
      </c>
      <c r="D845" s="248" t="s">
        <v>1077</v>
      </c>
      <c r="E845" s="248" t="s">
        <v>2606</v>
      </c>
      <c r="F845" s="248">
        <v>71</v>
      </c>
      <c r="G845" s="248" t="s">
        <v>248</v>
      </c>
      <c r="H845" s="248" t="s">
        <v>239</v>
      </c>
    </row>
    <row r="846" spans="1:9" x14ac:dyDescent="0.35">
      <c r="A846" s="248" t="s">
        <v>67</v>
      </c>
      <c r="B846" s="248" t="s">
        <v>234</v>
      </c>
      <c r="C846" s="248" t="s">
        <v>1076</v>
      </c>
      <c r="D846" s="248" t="s">
        <v>1077</v>
      </c>
      <c r="E846" s="248" t="s">
        <v>2607</v>
      </c>
      <c r="F846" s="248">
        <v>72</v>
      </c>
      <c r="G846" s="248" t="s">
        <v>248</v>
      </c>
      <c r="H846" s="248" t="s">
        <v>239</v>
      </c>
      <c r="I846" s="248" t="s">
        <v>2608</v>
      </c>
    </row>
    <row r="847" spans="1:9" x14ac:dyDescent="0.35">
      <c r="A847" s="248" t="s">
        <v>67</v>
      </c>
      <c r="B847" s="248" t="s">
        <v>234</v>
      </c>
      <c r="C847" s="248" t="s">
        <v>1076</v>
      </c>
      <c r="D847" s="248" t="s">
        <v>1077</v>
      </c>
      <c r="E847" s="248" t="s">
        <v>2609</v>
      </c>
      <c r="F847" s="248">
        <v>75</v>
      </c>
      <c r="G847" s="248" t="s">
        <v>248</v>
      </c>
      <c r="H847" s="248" t="s">
        <v>239</v>
      </c>
      <c r="I847" s="248" t="s">
        <v>2552</v>
      </c>
    </row>
    <row r="848" spans="1:9" x14ac:dyDescent="0.35">
      <c r="A848" s="248" t="s">
        <v>67</v>
      </c>
      <c r="B848" s="248" t="s">
        <v>234</v>
      </c>
      <c r="C848" s="248" t="s">
        <v>1076</v>
      </c>
      <c r="D848" s="248" t="s">
        <v>1077</v>
      </c>
      <c r="E848" s="248" t="s">
        <v>2610</v>
      </c>
      <c r="F848" s="248">
        <v>74</v>
      </c>
      <c r="G848" s="248" t="s">
        <v>248</v>
      </c>
      <c r="H848" s="248" t="s">
        <v>239</v>
      </c>
      <c r="I848" s="248" t="s">
        <v>2554</v>
      </c>
    </row>
    <row r="849" spans="1:9" x14ac:dyDescent="0.35">
      <c r="A849" s="248" t="s">
        <v>67</v>
      </c>
      <c r="B849" s="248" t="s">
        <v>234</v>
      </c>
      <c r="C849" s="248" t="s">
        <v>1076</v>
      </c>
      <c r="D849" s="248" t="s">
        <v>1077</v>
      </c>
      <c r="E849" s="248" t="s">
        <v>2611</v>
      </c>
      <c r="F849" s="248">
        <v>73</v>
      </c>
      <c r="G849" s="248" t="s">
        <v>248</v>
      </c>
      <c r="H849" s="248" t="s">
        <v>239</v>
      </c>
      <c r="I849" s="248" t="s">
        <v>2612</v>
      </c>
    </row>
    <row r="850" spans="1:9" x14ac:dyDescent="0.35">
      <c r="A850" s="248" t="s">
        <v>67</v>
      </c>
      <c r="B850" s="248" t="s">
        <v>234</v>
      </c>
      <c r="C850" s="248" t="s">
        <v>1076</v>
      </c>
      <c r="D850" s="248" t="s">
        <v>1077</v>
      </c>
      <c r="E850" s="248" t="s">
        <v>2613</v>
      </c>
      <c r="F850" s="248">
        <v>263</v>
      </c>
      <c r="G850" s="248" t="s">
        <v>248</v>
      </c>
      <c r="H850" s="248" t="s">
        <v>239</v>
      </c>
      <c r="I850" s="248" t="s">
        <v>2574</v>
      </c>
    </row>
    <row r="851" spans="1:9" x14ac:dyDescent="0.35">
      <c r="A851" s="248" t="s">
        <v>67</v>
      </c>
      <c r="B851" s="248" t="s">
        <v>234</v>
      </c>
      <c r="C851" s="248" t="s">
        <v>1076</v>
      </c>
      <c r="D851" s="248" t="s">
        <v>1077</v>
      </c>
      <c r="E851" s="248" t="s">
        <v>2614</v>
      </c>
      <c r="F851" s="248">
        <v>43</v>
      </c>
      <c r="G851" s="248" t="s">
        <v>248</v>
      </c>
      <c r="H851" s="248" t="s">
        <v>239</v>
      </c>
      <c r="I851" s="248" t="s">
        <v>2568</v>
      </c>
    </row>
    <row r="852" spans="1:9" x14ac:dyDescent="0.35">
      <c r="A852" s="248" t="s">
        <v>67</v>
      </c>
      <c r="B852" s="248" t="s">
        <v>234</v>
      </c>
      <c r="C852" s="248" t="s">
        <v>1076</v>
      </c>
      <c r="D852" s="248" t="s">
        <v>1077</v>
      </c>
      <c r="E852" s="248" t="s">
        <v>2615</v>
      </c>
      <c r="F852" s="248">
        <v>20</v>
      </c>
      <c r="G852" s="248" t="s">
        <v>248</v>
      </c>
      <c r="H852" s="248" t="s">
        <v>239</v>
      </c>
      <c r="I852" s="248" t="s">
        <v>2616</v>
      </c>
    </row>
    <row r="853" spans="1:9" x14ac:dyDescent="0.35">
      <c r="A853" s="248" t="s">
        <v>67</v>
      </c>
      <c r="B853" s="248" t="s">
        <v>234</v>
      </c>
      <c r="C853" s="248" t="s">
        <v>1076</v>
      </c>
      <c r="D853" s="248" t="s">
        <v>1077</v>
      </c>
      <c r="E853" s="248" t="s">
        <v>2617</v>
      </c>
      <c r="F853" s="248">
        <v>211</v>
      </c>
      <c r="G853" s="248" t="s">
        <v>248</v>
      </c>
      <c r="H853" s="248" t="s">
        <v>239</v>
      </c>
      <c r="I853" s="248" t="s">
        <v>2618</v>
      </c>
    </row>
    <row r="854" spans="1:9" x14ac:dyDescent="0.35">
      <c r="A854" s="248" t="s">
        <v>67</v>
      </c>
      <c r="B854" s="248" t="s">
        <v>234</v>
      </c>
      <c r="C854" s="248" t="s">
        <v>1076</v>
      </c>
      <c r="D854" s="248" t="s">
        <v>1077</v>
      </c>
      <c r="E854" s="248" t="s">
        <v>2619</v>
      </c>
      <c r="F854" s="248">
        <v>236</v>
      </c>
      <c r="G854" s="248" t="s">
        <v>248</v>
      </c>
      <c r="H854" s="248" t="s">
        <v>239</v>
      </c>
      <c r="I854" s="248" t="s">
        <v>2550</v>
      </c>
    </row>
    <row r="855" spans="1:9" x14ac:dyDescent="0.35">
      <c r="A855" s="248" t="s">
        <v>67</v>
      </c>
      <c r="B855" s="248" t="s">
        <v>234</v>
      </c>
      <c r="C855" s="248" t="s">
        <v>1076</v>
      </c>
      <c r="D855" s="248" t="s">
        <v>1077</v>
      </c>
      <c r="E855" s="248" t="s">
        <v>2620</v>
      </c>
      <c r="F855" s="248">
        <v>238</v>
      </c>
      <c r="G855" s="248" t="s">
        <v>248</v>
      </c>
      <c r="H855" s="248" t="s">
        <v>239</v>
      </c>
      <c r="I855" s="248" t="s">
        <v>2552</v>
      </c>
    </row>
    <row r="856" spans="1:9" x14ac:dyDescent="0.35">
      <c r="A856" s="248" t="s">
        <v>67</v>
      </c>
      <c r="B856" s="248" t="s">
        <v>234</v>
      </c>
      <c r="C856" s="248" t="s">
        <v>1076</v>
      </c>
      <c r="D856" s="248" t="s">
        <v>1077</v>
      </c>
      <c r="E856" s="248" t="s">
        <v>2621</v>
      </c>
      <c r="F856" s="248">
        <v>237</v>
      </c>
      <c r="G856" s="248" t="s">
        <v>248</v>
      </c>
      <c r="H856" s="248" t="s">
        <v>239</v>
      </c>
      <c r="I856" s="248" t="s">
        <v>2554</v>
      </c>
    </row>
    <row r="857" spans="1:9" x14ac:dyDescent="0.35">
      <c r="A857" s="248" t="s">
        <v>67</v>
      </c>
      <c r="B857" s="248" t="s">
        <v>234</v>
      </c>
      <c r="C857" s="248" t="s">
        <v>1076</v>
      </c>
      <c r="D857" s="248" t="s">
        <v>1077</v>
      </c>
      <c r="E857" s="248" t="s">
        <v>2622</v>
      </c>
      <c r="F857" s="248">
        <v>258</v>
      </c>
      <c r="G857" s="248" t="s">
        <v>248</v>
      </c>
      <c r="H857" s="248" t="s">
        <v>239</v>
      </c>
      <c r="I857" s="248" t="s">
        <v>2582</v>
      </c>
    </row>
    <row r="858" spans="1:9" x14ac:dyDescent="0.35">
      <c r="A858" s="248" t="s">
        <v>67</v>
      </c>
      <c r="B858" s="248" t="s">
        <v>234</v>
      </c>
      <c r="C858" s="248" t="s">
        <v>1076</v>
      </c>
      <c r="D858" s="248" t="s">
        <v>1077</v>
      </c>
      <c r="E858" s="248" t="s">
        <v>2623</v>
      </c>
      <c r="F858" s="248">
        <v>210</v>
      </c>
      <c r="G858" s="248" t="s">
        <v>248</v>
      </c>
      <c r="H858" s="248" t="s">
        <v>239</v>
      </c>
      <c r="I858" s="248" t="s">
        <v>2624</v>
      </c>
    </row>
    <row r="859" spans="1:9" x14ac:dyDescent="0.35">
      <c r="A859" s="248" t="s">
        <v>67</v>
      </c>
      <c r="B859" s="248" t="s">
        <v>234</v>
      </c>
      <c r="C859" s="248" t="s">
        <v>1076</v>
      </c>
      <c r="D859" s="248" t="s">
        <v>1077</v>
      </c>
      <c r="E859" s="248" t="s">
        <v>2625</v>
      </c>
      <c r="F859" s="248">
        <v>195</v>
      </c>
      <c r="G859" s="248" t="s">
        <v>248</v>
      </c>
      <c r="H859" s="248" t="s">
        <v>239</v>
      </c>
      <c r="I859" s="248" t="s">
        <v>2568</v>
      </c>
    </row>
    <row r="860" spans="1:9" x14ac:dyDescent="0.35">
      <c r="A860" s="248" t="s">
        <v>67</v>
      </c>
      <c r="B860" s="248" t="s">
        <v>234</v>
      </c>
      <c r="C860" s="248" t="s">
        <v>1076</v>
      </c>
      <c r="D860" s="248" t="s">
        <v>1077</v>
      </c>
      <c r="E860" s="248" t="s">
        <v>2626</v>
      </c>
      <c r="F860" s="248">
        <v>196</v>
      </c>
      <c r="G860" s="248" t="s">
        <v>248</v>
      </c>
      <c r="H860" s="248" t="s">
        <v>239</v>
      </c>
      <c r="I860" s="248" t="s">
        <v>2568</v>
      </c>
    </row>
    <row r="861" spans="1:9" x14ac:dyDescent="0.35">
      <c r="A861" s="248" t="s">
        <v>67</v>
      </c>
      <c r="B861" s="248" t="s">
        <v>234</v>
      </c>
      <c r="C861" s="248" t="s">
        <v>1076</v>
      </c>
      <c r="D861" s="248" t="s">
        <v>1077</v>
      </c>
      <c r="E861" s="248" t="s">
        <v>2627</v>
      </c>
      <c r="F861" s="248">
        <v>41</v>
      </c>
      <c r="G861" s="248" t="s">
        <v>248</v>
      </c>
      <c r="H861" s="248" t="s">
        <v>239</v>
      </c>
    </row>
    <row r="862" spans="1:9" x14ac:dyDescent="0.35">
      <c r="A862" s="248" t="s">
        <v>67</v>
      </c>
      <c r="B862" s="248" t="s">
        <v>234</v>
      </c>
      <c r="C862" s="248" t="s">
        <v>1076</v>
      </c>
      <c r="D862" s="248" t="s">
        <v>1077</v>
      </c>
      <c r="E862" s="248" t="s">
        <v>2628</v>
      </c>
      <c r="F862" s="248">
        <v>40</v>
      </c>
      <c r="G862" s="248" t="s">
        <v>248</v>
      </c>
      <c r="H862" s="248" t="s">
        <v>239</v>
      </c>
    </row>
    <row r="863" spans="1:9" x14ac:dyDescent="0.35">
      <c r="A863" s="248" t="s">
        <v>67</v>
      </c>
      <c r="B863" s="248" t="s">
        <v>234</v>
      </c>
      <c r="C863" s="248" t="s">
        <v>1076</v>
      </c>
      <c r="D863" s="248" t="s">
        <v>1077</v>
      </c>
      <c r="E863" s="248" t="s">
        <v>2629</v>
      </c>
      <c r="F863" s="248">
        <v>140</v>
      </c>
      <c r="G863" s="248" t="s">
        <v>248</v>
      </c>
      <c r="H863" s="248" t="s">
        <v>239</v>
      </c>
      <c r="I863" s="248" t="s">
        <v>2630</v>
      </c>
    </row>
    <row r="864" spans="1:9" x14ac:dyDescent="0.35">
      <c r="A864" s="248" t="s">
        <v>67</v>
      </c>
      <c r="B864" s="248" t="s">
        <v>234</v>
      </c>
      <c r="C864" s="248" t="s">
        <v>1076</v>
      </c>
      <c r="D864" s="248" t="s">
        <v>1077</v>
      </c>
      <c r="E864" s="248" t="s">
        <v>2631</v>
      </c>
      <c r="F864" s="248">
        <v>147</v>
      </c>
      <c r="G864" s="248" t="s">
        <v>248</v>
      </c>
      <c r="H864" s="248" t="s">
        <v>239</v>
      </c>
      <c r="I864" s="248" t="s">
        <v>2630</v>
      </c>
    </row>
    <row r="865" spans="1:9" x14ac:dyDescent="0.35">
      <c r="A865" s="248" t="s">
        <v>67</v>
      </c>
      <c r="B865" s="248" t="s">
        <v>234</v>
      </c>
      <c r="C865" s="248" t="s">
        <v>1076</v>
      </c>
      <c r="D865" s="248" t="s">
        <v>1077</v>
      </c>
      <c r="E865" s="248" t="s">
        <v>2632</v>
      </c>
      <c r="F865" s="248">
        <v>78</v>
      </c>
      <c r="G865" s="248" t="s">
        <v>248</v>
      </c>
      <c r="H865" s="248" t="s">
        <v>239</v>
      </c>
    </row>
    <row r="866" spans="1:9" x14ac:dyDescent="0.35">
      <c r="A866" s="248" t="s">
        <v>67</v>
      </c>
      <c r="B866" s="248" t="s">
        <v>234</v>
      </c>
      <c r="C866" s="248" t="s">
        <v>1076</v>
      </c>
      <c r="D866" s="248" t="s">
        <v>1077</v>
      </c>
      <c r="E866" s="248" t="s">
        <v>2633</v>
      </c>
      <c r="F866" s="248">
        <v>80</v>
      </c>
      <c r="G866" s="248" t="s">
        <v>248</v>
      </c>
      <c r="H866" s="248" t="s">
        <v>239</v>
      </c>
      <c r="I866" s="248" t="s">
        <v>2634</v>
      </c>
    </row>
    <row r="867" spans="1:9" x14ac:dyDescent="0.35">
      <c r="A867" s="248" t="s">
        <v>67</v>
      </c>
      <c r="B867" s="248" t="s">
        <v>234</v>
      </c>
      <c r="C867" s="248" t="s">
        <v>1076</v>
      </c>
      <c r="D867" s="248" t="s">
        <v>1077</v>
      </c>
      <c r="E867" s="248" t="s">
        <v>2635</v>
      </c>
      <c r="F867" s="248">
        <v>108</v>
      </c>
      <c r="G867" s="248" t="s">
        <v>248</v>
      </c>
      <c r="H867" s="248" t="s">
        <v>239</v>
      </c>
      <c r="I867" s="248" t="s">
        <v>2544</v>
      </c>
    </row>
    <row r="868" spans="1:9" x14ac:dyDescent="0.35">
      <c r="A868" s="248" t="s">
        <v>67</v>
      </c>
      <c r="B868" s="248" t="s">
        <v>234</v>
      </c>
      <c r="C868" s="248" t="s">
        <v>1076</v>
      </c>
      <c r="D868" s="248" t="s">
        <v>1077</v>
      </c>
      <c r="E868" s="248" t="s">
        <v>2636</v>
      </c>
      <c r="F868" s="248">
        <v>201</v>
      </c>
      <c r="G868" s="248" t="s">
        <v>248</v>
      </c>
      <c r="H868" s="248" t="s">
        <v>239</v>
      </c>
      <c r="I868" s="248" t="s">
        <v>2637</v>
      </c>
    </row>
    <row r="869" spans="1:9" x14ac:dyDescent="0.35">
      <c r="A869" s="248" t="s">
        <v>67</v>
      </c>
      <c r="B869" s="248" t="s">
        <v>234</v>
      </c>
      <c r="C869" s="248" t="s">
        <v>1076</v>
      </c>
      <c r="D869" s="248" t="s">
        <v>1077</v>
      </c>
      <c r="E869" s="248" t="s">
        <v>2638</v>
      </c>
      <c r="F869" s="248">
        <v>83</v>
      </c>
      <c r="G869" s="248" t="s">
        <v>248</v>
      </c>
      <c r="H869" s="248" t="s">
        <v>239</v>
      </c>
      <c r="I869" s="248" t="s">
        <v>2634</v>
      </c>
    </row>
    <row r="870" spans="1:9" x14ac:dyDescent="0.35">
      <c r="A870" s="248" t="s">
        <v>67</v>
      </c>
      <c r="B870" s="248" t="s">
        <v>234</v>
      </c>
      <c r="C870" s="248" t="s">
        <v>1076</v>
      </c>
      <c r="D870" s="248" t="s">
        <v>1077</v>
      </c>
      <c r="E870" s="248" t="s">
        <v>2639</v>
      </c>
      <c r="F870" s="248">
        <v>19</v>
      </c>
      <c r="G870" s="248" t="s">
        <v>248</v>
      </c>
      <c r="H870" s="248" t="s">
        <v>239</v>
      </c>
    </row>
    <row r="871" spans="1:9" x14ac:dyDescent="0.35">
      <c r="A871" s="248" t="s">
        <v>67</v>
      </c>
      <c r="B871" s="248" t="s">
        <v>234</v>
      </c>
      <c r="C871" s="248" t="s">
        <v>1076</v>
      </c>
      <c r="D871" s="248" t="s">
        <v>1077</v>
      </c>
      <c r="E871" s="248" t="s">
        <v>2640</v>
      </c>
      <c r="F871" s="248">
        <v>23</v>
      </c>
      <c r="G871" s="248" t="s">
        <v>248</v>
      </c>
      <c r="H871" s="248" t="s">
        <v>239</v>
      </c>
      <c r="I871" s="248" t="s">
        <v>2616</v>
      </c>
    </row>
    <row r="872" spans="1:9" x14ac:dyDescent="0.35">
      <c r="A872" s="248" t="s">
        <v>67</v>
      </c>
      <c r="B872" s="248" t="s">
        <v>234</v>
      </c>
      <c r="C872" s="248" t="s">
        <v>1076</v>
      </c>
      <c r="D872" s="248" t="s">
        <v>1077</v>
      </c>
      <c r="E872" s="248" t="s">
        <v>2641</v>
      </c>
      <c r="F872" s="248">
        <v>38</v>
      </c>
      <c r="G872" s="248" t="s">
        <v>248</v>
      </c>
      <c r="H872" s="248" t="s">
        <v>239</v>
      </c>
      <c r="I872" s="248" t="s">
        <v>2616</v>
      </c>
    </row>
    <row r="873" spans="1:9" x14ac:dyDescent="0.35">
      <c r="A873" s="248" t="s">
        <v>67</v>
      </c>
      <c r="B873" s="248" t="s">
        <v>234</v>
      </c>
      <c r="C873" s="248" t="s">
        <v>1076</v>
      </c>
      <c r="D873" s="248" t="s">
        <v>1077</v>
      </c>
      <c r="E873" s="248" t="s">
        <v>2642</v>
      </c>
      <c r="F873" s="248">
        <v>79</v>
      </c>
      <c r="G873" s="248" t="s">
        <v>248</v>
      </c>
      <c r="H873" s="248" t="s">
        <v>239</v>
      </c>
      <c r="I873" s="248" t="s">
        <v>2643</v>
      </c>
    </row>
    <row r="874" spans="1:9" x14ac:dyDescent="0.35">
      <c r="A874" s="248" t="s">
        <v>67</v>
      </c>
      <c r="B874" s="248" t="s">
        <v>234</v>
      </c>
      <c r="C874" s="248" t="s">
        <v>1076</v>
      </c>
      <c r="D874" s="248" t="s">
        <v>1077</v>
      </c>
      <c r="E874" s="248" t="s">
        <v>2644</v>
      </c>
      <c r="F874" s="248">
        <v>21</v>
      </c>
      <c r="G874" s="248" t="s">
        <v>248</v>
      </c>
      <c r="H874" s="248" t="s">
        <v>239</v>
      </c>
      <c r="I874" s="248" t="s">
        <v>2616</v>
      </c>
    </row>
    <row r="875" spans="1:9" x14ac:dyDescent="0.35">
      <c r="A875" s="248" t="s">
        <v>67</v>
      </c>
      <c r="B875" s="248" t="s">
        <v>234</v>
      </c>
      <c r="C875" s="248" t="s">
        <v>1076</v>
      </c>
      <c r="D875" s="248" t="s">
        <v>1077</v>
      </c>
      <c r="E875" s="248" t="s">
        <v>2645</v>
      </c>
      <c r="F875" s="248">
        <v>7</v>
      </c>
      <c r="G875" s="248" t="s">
        <v>248</v>
      </c>
      <c r="H875" s="248" t="s">
        <v>239</v>
      </c>
      <c r="I875" s="248" t="s">
        <v>2582</v>
      </c>
    </row>
    <row r="876" spans="1:9" x14ac:dyDescent="0.35">
      <c r="A876" s="248" t="s">
        <v>67</v>
      </c>
      <c r="B876" s="248" t="s">
        <v>234</v>
      </c>
      <c r="C876" s="248" t="s">
        <v>1076</v>
      </c>
      <c r="D876" s="248" t="s">
        <v>1077</v>
      </c>
      <c r="E876" s="248" t="s">
        <v>2646</v>
      </c>
      <c r="F876" s="248">
        <v>264</v>
      </c>
      <c r="G876" s="248" t="s">
        <v>248</v>
      </c>
      <c r="H876" s="248" t="s">
        <v>239</v>
      </c>
      <c r="I876" s="248" t="s">
        <v>2574</v>
      </c>
    </row>
    <row r="877" spans="1:9" x14ac:dyDescent="0.35">
      <c r="A877" s="248" t="s">
        <v>67</v>
      </c>
      <c r="B877" s="248" t="s">
        <v>234</v>
      </c>
      <c r="C877" s="248" t="s">
        <v>1076</v>
      </c>
      <c r="D877" s="248" t="s">
        <v>1077</v>
      </c>
      <c r="E877" s="248" t="s">
        <v>2647</v>
      </c>
      <c r="F877" s="248">
        <v>157</v>
      </c>
      <c r="G877" s="248" t="s">
        <v>248</v>
      </c>
      <c r="H877" s="248" t="s">
        <v>239</v>
      </c>
      <c r="I877" s="248" t="s">
        <v>2588</v>
      </c>
    </row>
    <row r="878" spans="1:9" x14ac:dyDescent="0.35">
      <c r="A878" s="248" t="s">
        <v>67</v>
      </c>
      <c r="B878" s="248" t="s">
        <v>234</v>
      </c>
      <c r="C878" s="248" t="s">
        <v>1076</v>
      </c>
      <c r="D878" s="248" t="s">
        <v>1077</v>
      </c>
      <c r="E878" s="248" t="s">
        <v>2648</v>
      </c>
      <c r="F878" s="248">
        <v>229</v>
      </c>
      <c r="G878" s="248" t="s">
        <v>248</v>
      </c>
      <c r="H878" s="248" t="s">
        <v>239</v>
      </c>
      <c r="I878" s="248" t="s">
        <v>2649</v>
      </c>
    </row>
    <row r="879" spans="1:9" x14ac:dyDescent="0.35">
      <c r="A879" s="248" t="s">
        <v>67</v>
      </c>
      <c r="B879" s="248" t="s">
        <v>234</v>
      </c>
      <c r="C879" s="248" t="s">
        <v>1076</v>
      </c>
      <c r="D879" s="248" t="s">
        <v>1077</v>
      </c>
      <c r="E879" s="248" t="s">
        <v>2650</v>
      </c>
      <c r="F879" s="248">
        <v>160</v>
      </c>
      <c r="G879" s="248" t="s">
        <v>248</v>
      </c>
      <c r="H879" s="248" t="s">
        <v>239</v>
      </c>
      <c r="I879" s="248" t="s">
        <v>2592</v>
      </c>
    </row>
    <row r="880" spans="1:9" x14ac:dyDescent="0.35">
      <c r="A880" s="248" t="s">
        <v>67</v>
      </c>
      <c r="B880" s="248" t="s">
        <v>234</v>
      </c>
      <c r="C880" s="248" t="s">
        <v>1076</v>
      </c>
      <c r="D880" s="248" t="s">
        <v>1077</v>
      </c>
      <c r="E880" s="248" t="s">
        <v>2651</v>
      </c>
      <c r="F880" s="248">
        <v>179</v>
      </c>
      <c r="G880" s="248" t="s">
        <v>248</v>
      </c>
      <c r="H880" s="248" t="s">
        <v>239</v>
      </c>
      <c r="I880" s="248" t="s">
        <v>2652</v>
      </c>
    </row>
    <row r="881" spans="1:9" x14ac:dyDescent="0.35">
      <c r="A881" s="248" t="s">
        <v>67</v>
      </c>
      <c r="B881" s="248" t="s">
        <v>234</v>
      </c>
      <c r="C881" s="248" t="s">
        <v>1076</v>
      </c>
      <c r="D881" s="248" t="s">
        <v>1077</v>
      </c>
      <c r="E881" s="248" t="s">
        <v>2653</v>
      </c>
      <c r="F881" s="248">
        <v>248</v>
      </c>
      <c r="G881" s="248" t="s">
        <v>248</v>
      </c>
      <c r="H881" s="248" t="s">
        <v>239</v>
      </c>
      <c r="I881" s="248" t="s">
        <v>2588</v>
      </c>
    </row>
    <row r="882" spans="1:9" x14ac:dyDescent="0.35">
      <c r="A882" s="248" t="s">
        <v>67</v>
      </c>
      <c r="B882" s="248" t="s">
        <v>234</v>
      </c>
      <c r="C882" s="248" t="s">
        <v>1076</v>
      </c>
      <c r="D882" s="248" t="s">
        <v>1077</v>
      </c>
      <c r="E882" s="248" t="s">
        <v>2654</v>
      </c>
      <c r="F882" s="248">
        <v>249</v>
      </c>
      <c r="G882" s="248" t="s">
        <v>248</v>
      </c>
      <c r="H882" s="248" t="s">
        <v>239</v>
      </c>
      <c r="I882" s="248" t="s">
        <v>2588</v>
      </c>
    </row>
    <row r="883" spans="1:9" x14ac:dyDescent="0.35">
      <c r="A883" s="248" t="s">
        <v>67</v>
      </c>
      <c r="B883" s="248" t="s">
        <v>234</v>
      </c>
      <c r="C883" s="248" t="s">
        <v>1076</v>
      </c>
      <c r="D883" s="248" t="s">
        <v>1077</v>
      </c>
      <c r="E883" s="248" t="s">
        <v>2655</v>
      </c>
      <c r="F883" s="248">
        <v>245</v>
      </c>
      <c r="G883" s="248" t="s">
        <v>248</v>
      </c>
      <c r="H883" s="248" t="s">
        <v>239</v>
      </c>
      <c r="I883" s="248" t="s">
        <v>2588</v>
      </c>
    </row>
    <row r="884" spans="1:9" x14ac:dyDescent="0.35">
      <c r="A884" s="248" t="s">
        <v>67</v>
      </c>
      <c r="B884" s="248" t="s">
        <v>234</v>
      </c>
      <c r="C884" s="248" t="s">
        <v>1076</v>
      </c>
      <c r="D884" s="248" t="s">
        <v>1077</v>
      </c>
      <c r="E884" s="248" t="s">
        <v>2656</v>
      </c>
      <c r="F884" s="248">
        <v>247</v>
      </c>
      <c r="G884" s="248" t="s">
        <v>248</v>
      </c>
      <c r="H884" s="248" t="s">
        <v>239</v>
      </c>
      <c r="I884" s="248" t="s">
        <v>2588</v>
      </c>
    </row>
    <row r="885" spans="1:9" x14ac:dyDescent="0.35">
      <c r="A885" s="248" t="s">
        <v>67</v>
      </c>
      <c r="B885" s="248" t="s">
        <v>234</v>
      </c>
      <c r="C885" s="248" t="s">
        <v>1076</v>
      </c>
      <c r="D885" s="248" t="s">
        <v>1077</v>
      </c>
      <c r="E885" s="248" t="s">
        <v>2657</v>
      </c>
      <c r="F885" s="248">
        <v>192</v>
      </c>
      <c r="G885" s="248" t="s">
        <v>248</v>
      </c>
      <c r="H885" s="248" t="s">
        <v>239</v>
      </c>
      <c r="I885" s="248" t="s">
        <v>2571</v>
      </c>
    </row>
    <row r="886" spans="1:9" x14ac:dyDescent="0.35">
      <c r="A886" s="248" t="s">
        <v>67</v>
      </c>
      <c r="B886" s="248" t="s">
        <v>234</v>
      </c>
      <c r="C886" s="248" t="s">
        <v>1076</v>
      </c>
      <c r="D886" s="248" t="s">
        <v>1077</v>
      </c>
      <c r="E886" s="248" t="s">
        <v>2658</v>
      </c>
      <c r="F886" s="248">
        <v>159</v>
      </c>
      <c r="G886" s="248" t="s">
        <v>248</v>
      </c>
      <c r="H886" s="248" t="s">
        <v>239</v>
      </c>
      <c r="I886" s="248" t="s">
        <v>2659</v>
      </c>
    </row>
    <row r="887" spans="1:9" x14ac:dyDescent="0.35">
      <c r="A887" s="248" t="s">
        <v>67</v>
      </c>
      <c r="B887" s="248" t="s">
        <v>234</v>
      </c>
      <c r="C887" s="248" t="s">
        <v>1076</v>
      </c>
      <c r="D887" s="248" t="s">
        <v>1077</v>
      </c>
      <c r="E887" s="248" t="s">
        <v>2660</v>
      </c>
      <c r="F887" s="248">
        <v>158</v>
      </c>
      <c r="G887" s="248" t="s">
        <v>248</v>
      </c>
      <c r="H887" s="248" t="s">
        <v>239</v>
      </c>
      <c r="I887" s="248" t="s">
        <v>2661</v>
      </c>
    </row>
    <row r="888" spans="1:9" x14ac:dyDescent="0.35">
      <c r="A888" s="248" t="s">
        <v>67</v>
      </c>
      <c r="B888" s="248" t="s">
        <v>234</v>
      </c>
      <c r="C888" s="248" t="s">
        <v>1076</v>
      </c>
      <c r="D888" s="248" t="s">
        <v>1077</v>
      </c>
      <c r="E888" s="248" t="s">
        <v>2662</v>
      </c>
      <c r="F888" s="248">
        <v>15</v>
      </c>
      <c r="G888" s="248" t="s">
        <v>248</v>
      </c>
      <c r="H888" s="248" t="s">
        <v>239</v>
      </c>
      <c r="I888" s="248" t="s">
        <v>2663</v>
      </c>
    </row>
    <row r="889" spans="1:9" x14ac:dyDescent="0.35">
      <c r="A889" s="248" t="s">
        <v>67</v>
      </c>
      <c r="B889" s="248" t="s">
        <v>234</v>
      </c>
      <c r="C889" s="248" t="s">
        <v>1076</v>
      </c>
      <c r="D889" s="248" t="s">
        <v>1077</v>
      </c>
      <c r="E889" s="248" t="s">
        <v>2664</v>
      </c>
      <c r="F889" s="248">
        <v>18</v>
      </c>
      <c r="G889" s="248" t="s">
        <v>248</v>
      </c>
      <c r="H889" s="248" t="s">
        <v>239</v>
      </c>
      <c r="I889" s="248" t="s">
        <v>2665</v>
      </c>
    </row>
    <row r="890" spans="1:9" x14ac:dyDescent="0.35">
      <c r="A890" s="248" t="s">
        <v>67</v>
      </c>
      <c r="B890" s="248" t="s">
        <v>234</v>
      </c>
      <c r="C890" s="248" t="s">
        <v>1076</v>
      </c>
      <c r="D890" s="248" t="s">
        <v>1077</v>
      </c>
      <c r="E890" s="248" t="s">
        <v>2666</v>
      </c>
      <c r="F890" s="248">
        <v>17</v>
      </c>
      <c r="G890" s="248" t="s">
        <v>248</v>
      </c>
      <c r="H890" s="248" t="s">
        <v>239</v>
      </c>
      <c r="I890" s="248" t="s">
        <v>2667</v>
      </c>
    </row>
    <row r="891" spans="1:9" x14ac:dyDescent="0.35">
      <c r="A891" s="248" t="s">
        <v>67</v>
      </c>
      <c r="B891" s="248" t="s">
        <v>234</v>
      </c>
      <c r="C891" s="248" t="s">
        <v>1076</v>
      </c>
      <c r="D891" s="248" t="s">
        <v>1077</v>
      </c>
      <c r="E891" s="248" t="s">
        <v>2668</v>
      </c>
      <c r="F891" s="248">
        <v>16</v>
      </c>
      <c r="G891" s="248" t="s">
        <v>248</v>
      </c>
      <c r="H891" s="248" t="s">
        <v>239</v>
      </c>
      <c r="I891" s="248" t="s">
        <v>2669</v>
      </c>
    </row>
    <row r="892" spans="1:9" x14ac:dyDescent="0.35">
      <c r="A892" s="248" t="s">
        <v>67</v>
      </c>
      <c r="B892" s="248" t="s">
        <v>234</v>
      </c>
      <c r="C892" s="248" t="s">
        <v>1076</v>
      </c>
      <c r="D892" s="248" t="s">
        <v>1077</v>
      </c>
      <c r="E892" s="248" t="s">
        <v>2670</v>
      </c>
      <c r="F892" s="248">
        <v>206</v>
      </c>
      <c r="G892" s="248" t="s">
        <v>248</v>
      </c>
      <c r="H892" s="248" t="s">
        <v>239</v>
      </c>
      <c r="I892" s="248" t="s">
        <v>2671</v>
      </c>
    </row>
    <row r="893" spans="1:9" x14ac:dyDescent="0.35">
      <c r="A893" s="248" t="s">
        <v>67</v>
      </c>
      <c r="B893" s="248" t="s">
        <v>234</v>
      </c>
      <c r="C893" s="248" t="s">
        <v>1076</v>
      </c>
      <c r="D893" s="248" t="s">
        <v>1077</v>
      </c>
      <c r="E893" s="248" t="s">
        <v>2672</v>
      </c>
      <c r="F893" s="248">
        <v>205</v>
      </c>
      <c r="G893" s="248" t="s">
        <v>248</v>
      </c>
      <c r="H893" s="248" t="s">
        <v>239</v>
      </c>
      <c r="I893" s="248" t="s">
        <v>2671</v>
      </c>
    </row>
    <row r="894" spans="1:9" x14ac:dyDescent="0.35">
      <c r="A894" s="248" t="s">
        <v>67</v>
      </c>
      <c r="B894" s="248" t="s">
        <v>234</v>
      </c>
      <c r="C894" s="248" t="s">
        <v>1076</v>
      </c>
      <c r="D894" s="248" t="s">
        <v>1077</v>
      </c>
      <c r="E894" s="248" t="s">
        <v>2673</v>
      </c>
      <c r="F894" s="248">
        <v>207</v>
      </c>
      <c r="G894" s="248" t="s">
        <v>248</v>
      </c>
      <c r="H894" s="248" t="s">
        <v>239</v>
      </c>
      <c r="I894" s="248" t="s">
        <v>2671</v>
      </c>
    </row>
    <row r="895" spans="1:9" x14ac:dyDescent="0.35">
      <c r="A895" s="248" t="s">
        <v>67</v>
      </c>
      <c r="B895" s="248" t="s">
        <v>234</v>
      </c>
      <c r="C895" s="248" t="s">
        <v>1076</v>
      </c>
      <c r="D895" s="248" t="s">
        <v>1077</v>
      </c>
      <c r="E895" s="248" t="s">
        <v>2674</v>
      </c>
      <c r="F895" s="248">
        <v>208</v>
      </c>
      <c r="G895" s="248" t="s">
        <v>248</v>
      </c>
      <c r="H895" s="248" t="s">
        <v>239</v>
      </c>
      <c r="I895" s="248" t="s">
        <v>2671</v>
      </c>
    </row>
    <row r="896" spans="1:9" x14ac:dyDescent="0.35">
      <c r="A896" s="248" t="s">
        <v>67</v>
      </c>
      <c r="B896" s="248" t="s">
        <v>234</v>
      </c>
      <c r="C896" s="248" t="s">
        <v>1076</v>
      </c>
      <c r="D896" s="248" t="s">
        <v>1077</v>
      </c>
      <c r="E896" s="248" t="s">
        <v>2675</v>
      </c>
      <c r="F896" s="248">
        <v>3</v>
      </c>
      <c r="G896" s="248" t="s">
        <v>248</v>
      </c>
      <c r="H896" s="248" t="s">
        <v>239</v>
      </c>
      <c r="I896" s="248" t="s">
        <v>2582</v>
      </c>
    </row>
    <row r="897" spans="1:9" x14ac:dyDescent="0.35">
      <c r="A897" s="248" t="s">
        <v>67</v>
      </c>
      <c r="B897" s="248" t="s">
        <v>234</v>
      </c>
      <c r="C897" s="248" t="s">
        <v>1076</v>
      </c>
      <c r="D897" s="248" t="s">
        <v>1077</v>
      </c>
      <c r="E897" s="248" t="s">
        <v>2676</v>
      </c>
      <c r="F897" s="248">
        <v>1</v>
      </c>
      <c r="G897" s="248" t="s">
        <v>248</v>
      </c>
      <c r="H897" s="248" t="s">
        <v>239</v>
      </c>
      <c r="I897" s="248" t="s">
        <v>2677</v>
      </c>
    </row>
    <row r="898" spans="1:9" x14ac:dyDescent="0.35">
      <c r="A898" s="248" t="s">
        <v>67</v>
      </c>
      <c r="B898" s="248" t="s">
        <v>234</v>
      </c>
      <c r="C898" s="248" t="s">
        <v>1076</v>
      </c>
      <c r="D898" s="248" t="s">
        <v>1077</v>
      </c>
      <c r="E898" s="248" t="s">
        <v>2678</v>
      </c>
      <c r="F898" s="248">
        <v>225</v>
      </c>
      <c r="G898" s="248" t="s">
        <v>248</v>
      </c>
      <c r="H898" s="248" t="s">
        <v>239</v>
      </c>
      <c r="I898" s="248" t="s">
        <v>2679</v>
      </c>
    </row>
    <row r="899" spans="1:9" x14ac:dyDescent="0.35">
      <c r="A899" s="248" t="s">
        <v>67</v>
      </c>
      <c r="B899" s="248" t="s">
        <v>234</v>
      </c>
      <c r="C899" s="248" t="s">
        <v>1076</v>
      </c>
      <c r="D899" s="248" t="s">
        <v>1077</v>
      </c>
      <c r="E899" s="248" t="s">
        <v>2680</v>
      </c>
      <c r="F899" s="248">
        <v>255</v>
      </c>
      <c r="G899" s="248" t="s">
        <v>248</v>
      </c>
      <c r="H899" s="248" t="s">
        <v>239</v>
      </c>
      <c r="I899" s="248" t="s">
        <v>2679</v>
      </c>
    </row>
    <row r="900" spans="1:9" x14ac:dyDescent="0.35">
      <c r="A900" s="248" t="s">
        <v>67</v>
      </c>
      <c r="B900" s="248" t="s">
        <v>234</v>
      </c>
      <c r="C900" s="248" t="s">
        <v>1076</v>
      </c>
      <c r="D900" s="248" t="s">
        <v>1077</v>
      </c>
      <c r="E900" s="248" t="s">
        <v>2681</v>
      </c>
      <c r="F900" s="248">
        <v>213</v>
      </c>
      <c r="G900" s="248" t="s">
        <v>248</v>
      </c>
      <c r="H900" s="248" t="s">
        <v>239</v>
      </c>
      <c r="I900" s="248" t="s">
        <v>2679</v>
      </c>
    </row>
    <row r="901" spans="1:9" x14ac:dyDescent="0.35">
      <c r="A901" s="248" t="s">
        <v>67</v>
      </c>
      <c r="B901" s="248" t="s">
        <v>234</v>
      </c>
      <c r="C901" s="248" t="s">
        <v>1076</v>
      </c>
      <c r="D901" s="248" t="s">
        <v>1077</v>
      </c>
      <c r="E901" s="248" t="s">
        <v>2682</v>
      </c>
      <c r="F901" s="248">
        <v>122</v>
      </c>
      <c r="G901" s="248" t="s">
        <v>248</v>
      </c>
      <c r="H901" s="248" t="s">
        <v>239</v>
      </c>
      <c r="I901" s="248" t="s">
        <v>2679</v>
      </c>
    </row>
    <row r="902" spans="1:9" x14ac:dyDescent="0.35">
      <c r="A902" s="248" t="s">
        <v>67</v>
      </c>
      <c r="B902" s="248" t="s">
        <v>234</v>
      </c>
      <c r="C902" s="248" t="s">
        <v>1076</v>
      </c>
      <c r="D902" s="248" t="s">
        <v>1077</v>
      </c>
      <c r="E902" s="248" t="s">
        <v>2683</v>
      </c>
      <c r="F902" s="248">
        <v>124</v>
      </c>
      <c r="G902" s="248" t="s">
        <v>248</v>
      </c>
      <c r="H902" s="248" t="s">
        <v>239</v>
      </c>
      <c r="I902" s="248" t="s">
        <v>2679</v>
      </c>
    </row>
    <row r="903" spans="1:9" x14ac:dyDescent="0.35">
      <c r="A903" s="248" t="s">
        <v>67</v>
      </c>
      <c r="B903" s="248" t="s">
        <v>234</v>
      </c>
      <c r="C903" s="248" t="s">
        <v>1076</v>
      </c>
      <c r="D903" s="248" t="s">
        <v>1077</v>
      </c>
      <c r="E903" s="248" t="s">
        <v>2684</v>
      </c>
      <c r="F903" s="248">
        <v>123</v>
      </c>
      <c r="G903" s="248" t="s">
        <v>248</v>
      </c>
      <c r="H903" s="248" t="s">
        <v>239</v>
      </c>
      <c r="I903" s="248" t="s">
        <v>2679</v>
      </c>
    </row>
    <row r="904" spans="1:9" x14ac:dyDescent="0.35">
      <c r="A904" s="248" t="s">
        <v>67</v>
      </c>
      <c r="B904" s="248" t="s">
        <v>234</v>
      </c>
      <c r="C904" s="248" t="s">
        <v>1076</v>
      </c>
      <c r="D904" s="248" t="s">
        <v>1077</v>
      </c>
      <c r="E904" s="248" t="s">
        <v>2685</v>
      </c>
      <c r="F904" s="248">
        <v>126</v>
      </c>
      <c r="G904" s="248" t="s">
        <v>248</v>
      </c>
      <c r="H904" s="248" t="s">
        <v>239</v>
      </c>
      <c r="I904" s="248" t="s">
        <v>2679</v>
      </c>
    </row>
    <row r="905" spans="1:9" x14ac:dyDescent="0.35">
      <c r="A905" s="248" t="s">
        <v>67</v>
      </c>
      <c r="B905" s="248" t="s">
        <v>234</v>
      </c>
      <c r="C905" s="248" t="s">
        <v>1076</v>
      </c>
      <c r="D905" s="248" t="s">
        <v>1077</v>
      </c>
      <c r="E905" s="248" t="s">
        <v>2686</v>
      </c>
      <c r="F905" s="248">
        <v>33</v>
      </c>
      <c r="G905" s="248" t="s">
        <v>248</v>
      </c>
      <c r="H905" s="248" t="s">
        <v>239</v>
      </c>
      <c r="I905" s="248" t="s">
        <v>2608</v>
      </c>
    </row>
    <row r="906" spans="1:9" x14ac:dyDescent="0.35">
      <c r="A906" s="248" t="s">
        <v>67</v>
      </c>
      <c r="B906" s="248" t="s">
        <v>234</v>
      </c>
      <c r="C906" s="248" t="s">
        <v>1076</v>
      </c>
      <c r="D906" s="248" t="s">
        <v>1077</v>
      </c>
      <c r="E906" s="248" t="s">
        <v>2687</v>
      </c>
      <c r="F906" s="248">
        <v>97</v>
      </c>
      <c r="G906" s="248" t="s">
        <v>248</v>
      </c>
      <c r="H906" s="248" t="s">
        <v>239</v>
      </c>
      <c r="I906" s="248" t="s">
        <v>2552</v>
      </c>
    </row>
    <row r="907" spans="1:9" x14ac:dyDescent="0.35">
      <c r="A907" s="248" t="s">
        <v>67</v>
      </c>
      <c r="B907" s="248" t="s">
        <v>234</v>
      </c>
      <c r="C907" s="248" t="s">
        <v>1076</v>
      </c>
      <c r="D907" s="248" t="s">
        <v>1077</v>
      </c>
      <c r="E907" s="248" t="s">
        <v>2688</v>
      </c>
      <c r="F907" s="248">
        <v>35</v>
      </c>
      <c r="G907" s="248" t="s">
        <v>248</v>
      </c>
      <c r="H907" s="248" t="s">
        <v>239</v>
      </c>
      <c r="I907" s="248" t="s">
        <v>2554</v>
      </c>
    </row>
    <row r="908" spans="1:9" x14ac:dyDescent="0.35">
      <c r="A908" s="248" t="s">
        <v>67</v>
      </c>
      <c r="B908" s="248" t="s">
        <v>234</v>
      </c>
      <c r="C908" s="248" t="s">
        <v>1076</v>
      </c>
      <c r="D908" s="248" t="s">
        <v>1077</v>
      </c>
      <c r="E908" s="248" t="s">
        <v>2689</v>
      </c>
      <c r="F908" s="248">
        <v>34</v>
      </c>
      <c r="G908" s="248" t="s">
        <v>248</v>
      </c>
      <c r="H908" s="248" t="s">
        <v>239</v>
      </c>
      <c r="I908" s="248" t="s">
        <v>2612</v>
      </c>
    </row>
    <row r="909" spans="1:9" x14ac:dyDescent="0.35">
      <c r="A909" s="248" t="s">
        <v>67</v>
      </c>
      <c r="B909" s="248" t="s">
        <v>234</v>
      </c>
      <c r="C909" s="248" t="s">
        <v>1076</v>
      </c>
      <c r="D909" s="248" t="s">
        <v>1077</v>
      </c>
      <c r="E909" s="248" t="s">
        <v>2690</v>
      </c>
      <c r="F909" s="248">
        <v>93</v>
      </c>
      <c r="G909" s="248" t="s">
        <v>248</v>
      </c>
      <c r="H909" s="248" t="s">
        <v>239</v>
      </c>
      <c r="I909" s="248" t="s">
        <v>2663</v>
      </c>
    </row>
    <row r="910" spans="1:9" x14ac:dyDescent="0.35">
      <c r="A910" s="248" t="s">
        <v>67</v>
      </c>
      <c r="B910" s="248" t="s">
        <v>234</v>
      </c>
      <c r="C910" s="248" t="s">
        <v>1076</v>
      </c>
      <c r="D910" s="248" t="s">
        <v>1077</v>
      </c>
      <c r="E910" s="248" t="s">
        <v>2691</v>
      </c>
      <c r="F910" s="248">
        <v>96</v>
      </c>
      <c r="G910" s="248" t="s">
        <v>248</v>
      </c>
      <c r="H910" s="248" t="s">
        <v>239</v>
      </c>
      <c r="I910" s="248" t="s">
        <v>2665</v>
      </c>
    </row>
    <row r="911" spans="1:9" x14ac:dyDescent="0.35">
      <c r="A911" s="248" t="s">
        <v>67</v>
      </c>
      <c r="B911" s="248" t="s">
        <v>234</v>
      </c>
      <c r="C911" s="248" t="s">
        <v>1076</v>
      </c>
      <c r="D911" s="248" t="s">
        <v>1077</v>
      </c>
      <c r="E911" s="248" t="s">
        <v>2692</v>
      </c>
      <c r="F911" s="248">
        <v>95</v>
      </c>
      <c r="G911" s="248" t="s">
        <v>248</v>
      </c>
      <c r="H911" s="248" t="s">
        <v>239</v>
      </c>
      <c r="I911" s="248" t="s">
        <v>2667</v>
      </c>
    </row>
    <row r="912" spans="1:9" x14ac:dyDescent="0.35">
      <c r="A912" s="248" t="s">
        <v>67</v>
      </c>
      <c r="B912" s="248" t="s">
        <v>234</v>
      </c>
      <c r="C912" s="248" t="s">
        <v>1076</v>
      </c>
      <c r="D912" s="248" t="s">
        <v>1077</v>
      </c>
      <c r="E912" s="248" t="s">
        <v>2693</v>
      </c>
      <c r="F912" s="248">
        <v>94</v>
      </c>
      <c r="G912" s="248" t="s">
        <v>248</v>
      </c>
      <c r="H912" s="248" t="s">
        <v>239</v>
      </c>
      <c r="I912" s="248" t="s">
        <v>2669</v>
      </c>
    </row>
    <row r="913" spans="1:9" x14ac:dyDescent="0.35">
      <c r="A913" s="248" t="s">
        <v>67</v>
      </c>
      <c r="B913" s="248" t="s">
        <v>234</v>
      </c>
      <c r="C913" s="248" t="s">
        <v>1076</v>
      </c>
      <c r="D913" s="248" t="s">
        <v>1077</v>
      </c>
      <c r="E913" s="248" t="s">
        <v>2694</v>
      </c>
      <c r="F913" s="248">
        <v>32</v>
      </c>
      <c r="G913" s="248" t="s">
        <v>248</v>
      </c>
      <c r="H913" s="248" t="s">
        <v>239</v>
      </c>
    </row>
    <row r="914" spans="1:9" x14ac:dyDescent="0.35">
      <c r="A914" s="248" t="s">
        <v>67</v>
      </c>
      <c r="B914" s="248" t="s">
        <v>234</v>
      </c>
      <c r="C914" s="248" t="s">
        <v>1076</v>
      </c>
      <c r="D914" s="248" t="s">
        <v>1077</v>
      </c>
      <c r="E914" s="248" t="s">
        <v>2695</v>
      </c>
      <c r="F914" s="248">
        <v>240</v>
      </c>
      <c r="G914" s="248" t="s">
        <v>248</v>
      </c>
      <c r="H914" s="248" t="s">
        <v>239</v>
      </c>
      <c r="I914" s="248" t="s">
        <v>2550</v>
      </c>
    </row>
    <row r="915" spans="1:9" x14ac:dyDescent="0.35">
      <c r="A915" s="248" t="s">
        <v>67</v>
      </c>
      <c r="B915" s="248" t="s">
        <v>234</v>
      </c>
      <c r="C915" s="248" t="s">
        <v>1076</v>
      </c>
      <c r="D915" s="248" t="s">
        <v>1077</v>
      </c>
      <c r="E915" s="248" t="s">
        <v>2696</v>
      </c>
      <c r="F915" s="248">
        <v>242</v>
      </c>
      <c r="G915" s="248" t="s">
        <v>248</v>
      </c>
      <c r="H915" s="248" t="s">
        <v>239</v>
      </c>
      <c r="I915" s="248" t="s">
        <v>2552</v>
      </c>
    </row>
    <row r="916" spans="1:9" x14ac:dyDescent="0.35">
      <c r="A916" s="248" t="s">
        <v>67</v>
      </c>
      <c r="B916" s="248" t="s">
        <v>234</v>
      </c>
      <c r="C916" s="248" t="s">
        <v>1076</v>
      </c>
      <c r="D916" s="248" t="s">
        <v>1077</v>
      </c>
      <c r="E916" s="248" t="s">
        <v>2697</v>
      </c>
      <c r="F916" s="248">
        <v>241</v>
      </c>
      <c r="G916" s="248" t="s">
        <v>248</v>
      </c>
      <c r="H916" s="248" t="s">
        <v>239</v>
      </c>
      <c r="I916" s="248" t="s">
        <v>2554</v>
      </c>
    </row>
    <row r="917" spans="1:9" x14ac:dyDescent="0.35">
      <c r="A917" s="248" t="s">
        <v>67</v>
      </c>
      <c r="B917" s="248" t="s">
        <v>234</v>
      </c>
      <c r="C917" s="248" t="s">
        <v>1076</v>
      </c>
      <c r="D917" s="248" t="s">
        <v>1077</v>
      </c>
      <c r="E917" s="248" t="s">
        <v>2698</v>
      </c>
      <c r="F917" s="248">
        <v>175</v>
      </c>
      <c r="G917" s="248" t="s">
        <v>248</v>
      </c>
      <c r="H917" s="248" t="s">
        <v>239</v>
      </c>
      <c r="I917" s="248" t="s">
        <v>2588</v>
      </c>
    </row>
    <row r="918" spans="1:9" x14ac:dyDescent="0.35">
      <c r="A918" s="248" t="s">
        <v>67</v>
      </c>
      <c r="B918" s="248" t="s">
        <v>234</v>
      </c>
      <c r="C918" s="248" t="s">
        <v>1076</v>
      </c>
      <c r="D918" s="248" t="s">
        <v>1077</v>
      </c>
      <c r="E918" s="248" t="s">
        <v>2699</v>
      </c>
      <c r="F918" s="248">
        <v>44</v>
      </c>
      <c r="G918" s="248" t="s">
        <v>248</v>
      </c>
      <c r="H918" s="248" t="s">
        <v>239</v>
      </c>
      <c r="I918" s="248" t="s">
        <v>2568</v>
      </c>
    </row>
    <row r="919" spans="1:9" x14ac:dyDescent="0.35">
      <c r="A919" s="248" t="s">
        <v>67</v>
      </c>
      <c r="B919" s="248" t="s">
        <v>234</v>
      </c>
      <c r="C919" s="248" t="s">
        <v>1076</v>
      </c>
      <c r="D919" s="248" t="s">
        <v>1077</v>
      </c>
      <c r="E919" s="248" t="s">
        <v>2700</v>
      </c>
      <c r="F919" s="248">
        <v>138</v>
      </c>
      <c r="G919" s="248" t="s">
        <v>248</v>
      </c>
      <c r="H919" s="248" t="s">
        <v>239</v>
      </c>
      <c r="I919" s="248" t="s">
        <v>2701</v>
      </c>
    </row>
    <row r="920" spans="1:9" x14ac:dyDescent="0.35">
      <c r="A920" s="248" t="s">
        <v>67</v>
      </c>
      <c r="B920" s="248" t="s">
        <v>234</v>
      </c>
      <c r="C920" s="248" t="s">
        <v>1076</v>
      </c>
      <c r="D920" s="248" t="s">
        <v>1077</v>
      </c>
      <c r="E920" s="248" t="s">
        <v>2702</v>
      </c>
      <c r="F920" s="248">
        <v>47</v>
      </c>
      <c r="G920" s="248" t="s">
        <v>248</v>
      </c>
      <c r="H920" s="248" t="s">
        <v>239</v>
      </c>
      <c r="I920" s="248" t="s">
        <v>2568</v>
      </c>
    </row>
    <row r="921" spans="1:9" x14ac:dyDescent="0.35">
      <c r="A921" s="248" t="s">
        <v>67</v>
      </c>
      <c r="B921" s="248" t="s">
        <v>234</v>
      </c>
      <c r="C921" s="248" t="s">
        <v>1076</v>
      </c>
      <c r="D921" s="248" t="s">
        <v>1077</v>
      </c>
      <c r="E921" s="248" t="s">
        <v>2703</v>
      </c>
      <c r="F921" s="248">
        <v>50</v>
      </c>
      <c r="G921" s="248" t="s">
        <v>248</v>
      </c>
      <c r="H921" s="248" t="s">
        <v>239</v>
      </c>
      <c r="I921" s="248" t="s">
        <v>2568</v>
      </c>
    </row>
    <row r="922" spans="1:9" x14ac:dyDescent="0.35">
      <c r="A922" s="248" t="s">
        <v>67</v>
      </c>
      <c r="B922" s="248" t="s">
        <v>234</v>
      </c>
      <c r="C922" s="248" t="s">
        <v>1076</v>
      </c>
      <c r="D922" s="248" t="s">
        <v>1077</v>
      </c>
      <c r="E922" s="248" t="s">
        <v>2704</v>
      </c>
      <c r="F922" s="248">
        <v>176</v>
      </c>
      <c r="G922" s="248" t="s">
        <v>248</v>
      </c>
      <c r="H922" s="248" t="s">
        <v>239</v>
      </c>
      <c r="I922" s="248" t="s">
        <v>2588</v>
      </c>
    </row>
    <row r="923" spans="1:9" x14ac:dyDescent="0.35">
      <c r="A923" s="248" t="s">
        <v>67</v>
      </c>
      <c r="B923" s="248" t="s">
        <v>234</v>
      </c>
      <c r="C923" s="248" t="s">
        <v>1076</v>
      </c>
      <c r="D923" s="248" t="s">
        <v>1077</v>
      </c>
      <c r="E923" s="248" t="s">
        <v>2705</v>
      </c>
      <c r="F923" s="248">
        <v>180</v>
      </c>
      <c r="G923" s="248" t="s">
        <v>248</v>
      </c>
      <c r="H923" s="248" t="s">
        <v>239</v>
      </c>
      <c r="I923" s="248" t="s">
        <v>2652</v>
      </c>
    </row>
    <row r="924" spans="1:9" x14ac:dyDescent="0.35">
      <c r="A924" s="248" t="s">
        <v>67</v>
      </c>
      <c r="B924" s="248" t="s">
        <v>234</v>
      </c>
      <c r="C924" s="248" t="s">
        <v>1076</v>
      </c>
      <c r="D924" s="248" t="s">
        <v>1077</v>
      </c>
      <c r="E924" s="248" t="s">
        <v>2706</v>
      </c>
      <c r="F924" s="248">
        <v>226</v>
      </c>
      <c r="G924" s="248" t="s">
        <v>248</v>
      </c>
      <c r="H924" s="248" t="s">
        <v>239</v>
      </c>
      <c r="I924" s="248" t="s">
        <v>2707</v>
      </c>
    </row>
    <row r="925" spans="1:9" x14ac:dyDescent="0.35">
      <c r="A925" s="248" t="s">
        <v>67</v>
      </c>
      <c r="B925" s="248" t="s">
        <v>234</v>
      </c>
      <c r="C925" s="248" t="s">
        <v>1076</v>
      </c>
      <c r="D925" s="248" t="s">
        <v>1077</v>
      </c>
      <c r="E925" s="248" t="s">
        <v>2708</v>
      </c>
      <c r="F925" s="248">
        <v>127</v>
      </c>
      <c r="G925" s="248" t="s">
        <v>248</v>
      </c>
      <c r="H925" s="248" t="s">
        <v>239</v>
      </c>
      <c r="I925" s="248" t="s">
        <v>2707</v>
      </c>
    </row>
    <row r="926" spans="1:9" x14ac:dyDescent="0.35">
      <c r="A926" s="248" t="s">
        <v>67</v>
      </c>
      <c r="B926" s="248" t="s">
        <v>234</v>
      </c>
      <c r="C926" s="248" t="s">
        <v>1076</v>
      </c>
      <c r="D926" s="248" t="s">
        <v>1077</v>
      </c>
      <c r="E926" s="248" t="s">
        <v>2709</v>
      </c>
      <c r="F926" s="248">
        <v>214</v>
      </c>
      <c r="G926" s="248" t="s">
        <v>248</v>
      </c>
      <c r="H926" s="248" t="s">
        <v>239</v>
      </c>
      <c r="I926" s="248" t="s">
        <v>2707</v>
      </c>
    </row>
    <row r="927" spans="1:9" x14ac:dyDescent="0.35">
      <c r="A927" s="248" t="s">
        <v>67</v>
      </c>
      <c r="B927" s="248" t="s">
        <v>234</v>
      </c>
      <c r="C927" s="248" t="s">
        <v>1076</v>
      </c>
      <c r="D927" s="248" t="s">
        <v>1077</v>
      </c>
      <c r="E927" s="248" t="s">
        <v>2710</v>
      </c>
      <c r="F927" s="248">
        <v>131</v>
      </c>
      <c r="G927" s="248" t="s">
        <v>248</v>
      </c>
      <c r="H927" s="248" t="s">
        <v>239</v>
      </c>
      <c r="I927" s="248" t="s">
        <v>2707</v>
      </c>
    </row>
    <row r="928" spans="1:9" x14ac:dyDescent="0.35">
      <c r="A928" s="248" t="s">
        <v>67</v>
      </c>
      <c r="B928" s="248" t="s">
        <v>234</v>
      </c>
      <c r="C928" s="248" t="s">
        <v>1076</v>
      </c>
      <c r="D928" s="248" t="s">
        <v>1077</v>
      </c>
      <c r="E928" s="248" t="s">
        <v>2711</v>
      </c>
      <c r="F928" s="248">
        <v>133</v>
      </c>
      <c r="G928" s="248" t="s">
        <v>248</v>
      </c>
      <c r="H928" s="248" t="s">
        <v>239</v>
      </c>
      <c r="I928" s="248" t="s">
        <v>2707</v>
      </c>
    </row>
    <row r="929" spans="1:9" x14ac:dyDescent="0.35">
      <c r="A929" s="248" t="s">
        <v>67</v>
      </c>
      <c r="B929" s="248" t="s">
        <v>234</v>
      </c>
      <c r="C929" s="248" t="s">
        <v>1076</v>
      </c>
      <c r="D929" s="248" t="s">
        <v>1077</v>
      </c>
      <c r="E929" s="248" t="s">
        <v>2712</v>
      </c>
      <c r="F929" s="248">
        <v>132</v>
      </c>
      <c r="G929" s="248" t="s">
        <v>248</v>
      </c>
      <c r="H929" s="248" t="s">
        <v>239</v>
      </c>
      <c r="I929" s="248" t="s">
        <v>2707</v>
      </c>
    </row>
    <row r="930" spans="1:9" x14ac:dyDescent="0.35">
      <c r="A930" s="248" t="s">
        <v>67</v>
      </c>
      <c r="B930" s="248" t="s">
        <v>234</v>
      </c>
      <c r="C930" s="248" t="s">
        <v>1076</v>
      </c>
      <c r="D930" s="248" t="s">
        <v>1077</v>
      </c>
      <c r="E930" s="248" t="s">
        <v>2713</v>
      </c>
      <c r="F930" s="248">
        <v>259</v>
      </c>
      <c r="G930" s="248" t="s">
        <v>248</v>
      </c>
      <c r="H930" s="248" t="s">
        <v>239</v>
      </c>
      <c r="I930" s="248" t="s">
        <v>2707</v>
      </c>
    </row>
    <row r="931" spans="1:9" x14ac:dyDescent="0.35">
      <c r="A931" s="248" t="s">
        <v>67</v>
      </c>
      <c r="B931" s="248" t="s">
        <v>234</v>
      </c>
      <c r="C931" s="248" t="s">
        <v>1076</v>
      </c>
      <c r="D931" s="248" t="s">
        <v>1077</v>
      </c>
      <c r="E931" s="248" t="s">
        <v>2714</v>
      </c>
      <c r="F931" s="248">
        <v>135</v>
      </c>
      <c r="G931" s="248" t="s">
        <v>248</v>
      </c>
      <c r="H931" s="248" t="s">
        <v>239</v>
      </c>
      <c r="I931" s="248" t="s">
        <v>2707</v>
      </c>
    </row>
    <row r="932" spans="1:9" x14ac:dyDescent="0.35">
      <c r="A932" s="248" t="s">
        <v>67</v>
      </c>
      <c r="B932" s="248" t="s">
        <v>234</v>
      </c>
      <c r="C932" s="248" t="s">
        <v>1076</v>
      </c>
      <c r="D932" s="248" t="s">
        <v>1077</v>
      </c>
      <c r="E932" s="248" t="s">
        <v>2715</v>
      </c>
      <c r="F932" s="248">
        <v>224</v>
      </c>
      <c r="G932" s="248" t="s">
        <v>248</v>
      </c>
      <c r="H932" s="248" t="s">
        <v>239</v>
      </c>
      <c r="I932" s="248" t="s">
        <v>2716</v>
      </c>
    </row>
    <row r="933" spans="1:9" x14ac:dyDescent="0.35">
      <c r="A933" s="248" t="s">
        <v>67</v>
      </c>
      <c r="B933" s="248" t="s">
        <v>234</v>
      </c>
      <c r="C933" s="248" t="s">
        <v>1076</v>
      </c>
      <c r="D933" s="248" t="s">
        <v>1077</v>
      </c>
      <c r="E933" s="248" t="s">
        <v>2717</v>
      </c>
      <c r="F933" s="248">
        <v>109</v>
      </c>
      <c r="G933" s="248" t="s">
        <v>248</v>
      </c>
      <c r="H933" s="248" t="s">
        <v>239</v>
      </c>
      <c r="I933" s="248" t="s">
        <v>2716</v>
      </c>
    </row>
    <row r="934" spans="1:9" x14ac:dyDescent="0.35">
      <c r="A934" s="248" t="s">
        <v>67</v>
      </c>
      <c r="B934" s="248" t="s">
        <v>234</v>
      </c>
      <c r="C934" s="248" t="s">
        <v>1076</v>
      </c>
      <c r="D934" s="248" t="s">
        <v>1077</v>
      </c>
      <c r="E934" s="248" t="s">
        <v>2718</v>
      </c>
      <c r="F934" s="248">
        <v>209</v>
      </c>
      <c r="G934" s="248" t="s">
        <v>248</v>
      </c>
      <c r="H934" s="248" t="s">
        <v>239</v>
      </c>
      <c r="I934" s="248" t="s">
        <v>2716</v>
      </c>
    </row>
    <row r="935" spans="1:9" x14ac:dyDescent="0.35">
      <c r="A935" s="248" t="s">
        <v>67</v>
      </c>
      <c r="B935" s="248" t="s">
        <v>234</v>
      </c>
      <c r="C935" s="248" t="s">
        <v>1076</v>
      </c>
      <c r="D935" s="248" t="s">
        <v>1077</v>
      </c>
      <c r="E935" s="248" t="s">
        <v>2719</v>
      </c>
      <c r="F935" s="248">
        <v>212</v>
      </c>
      <c r="G935" s="248" t="s">
        <v>248</v>
      </c>
      <c r="H935" s="248" t="s">
        <v>239</v>
      </c>
      <c r="I935" s="248" t="s">
        <v>2716</v>
      </c>
    </row>
    <row r="936" spans="1:9" x14ac:dyDescent="0.35">
      <c r="A936" s="248" t="s">
        <v>67</v>
      </c>
      <c r="B936" s="248" t="s">
        <v>234</v>
      </c>
      <c r="C936" s="248" t="s">
        <v>1076</v>
      </c>
      <c r="D936" s="248" t="s">
        <v>1077</v>
      </c>
      <c r="E936" s="248" t="s">
        <v>2720</v>
      </c>
      <c r="F936" s="248">
        <v>113</v>
      </c>
      <c r="G936" s="248" t="s">
        <v>248</v>
      </c>
      <c r="H936" s="248" t="s">
        <v>239</v>
      </c>
      <c r="I936" s="248" t="s">
        <v>2716</v>
      </c>
    </row>
    <row r="937" spans="1:9" x14ac:dyDescent="0.35">
      <c r="A937" s="248" t="s">
        <v>67</v>
      </c>
      <c r="B937" s="248" t="s">
        <v>234</v>
      </c>
      <c r="C937" s="248" t="s">
        <v>1076</v>
      </c>
      <c r="D937" s="248" t="s">
        <v>1077</v>
      </c>
      <c r="E937" s="248" t="s">
        <v>2721</v>
      </c>
      <c r="F937" s="248">
        <v>115</v>
      </c>
      <c r="G937" s="248" t="s">
        <v>248</v>
      </c>
      <c r="H937" s="248" t="s">
        <v>239</v>
      </c>
      <c r="I937" s="248" t="s">
        <v>2716</v>
      </c>
    </row>
    <row r="938" spans="1:9" x14ac:dyDescent="0.35">
      <c r="A938" s="248" t="s">
        <v>67</v>
      </c>
      <c r="B938" s="248" t="s">
        <v>234</v>
      </c>
      <c r="C938" s="248" t="s">
        <v>1076</v>
      </c>
      <c r="D938" s="248" t="s">
        <v>1077</v>
      </c>
      <c r="E938" s="248" t="s">
        <v>2722</v>
      </c>
      <c r="F938" s="248">
        <v>114</v>
      </c>
      <c r="G938" s="248" t="s">
        <v>248</v>
      </c>
      <c r="H938" s="248" t="s">
        <v>239</v>
      </c>
      <c r="I938" s="248" t="s">
        <v>2716</v>
      </c>
    </row>
    <row r="939" spans="1:9" x14ac:dyDescent="0.35">
      <c r="A939" s="248" t="s">
        <v>67</v>
      </c>
      <c r="B939" s="248" t="s">
        <v>234</v>
      </c>
      <c r="C939" s="248" t="s">
        <v>1076</v>
      </c>
      <c r="D939" s="248" t="s">
        <v>1077</v>
      </c>
      <c r="E939" s="248" t="s">
        <v>2723</v>
      </c>
      <c r="F939" s="248">
        <v>215</v>
      </c>
      <c r="G939" s="248" t="s">
        <v>248</v>
      </c>
      <c r="H939" s="248" t="s">
        <v>239</v>
      </c>
      <c r="I939" s="248" t="s">
        <v>2716</v>
      </c>
    </row>
    <row r="940" spans="1:9" x14ac:dyDescent="0.35">
      <c r="A940" s="248" t="s">
        <v>67</v>
      </c>
      <c r="B940" s="248" t="s">
        <v>234</v>
      </c>
      <c r="C940" s="248" t="s">
        <v>1076</v>
      </c>
      <c r="D940" s="248" t="s">
        <v>1077</v>
      </c>
      <c r="E940" s="248" t="s">
        <v>2724</v>
      </c>
      <c r="F940" s="248">
        <v>223</v>
      </c>
      <c r="G940" s="248" t="s">
        <v>248</v>
      </c>
      <c r="H940" s="248" t="s">
        <v>239</v>
      </c>
      <c r="I940" s="248" t="s">
        <v>2716</v>
      </c>
    </row>
    <row r="941" spans="1:9" x14ac:dyDescent="0.35">
      <c r="A941" s="248" t="s">
        <v>67</v>
      </c>
      <c r="B941" s="248" t="s">
        <v>234</v>
      </c>
      <c r="C941" s="248" t="s">
        <v>1076</v>
      </c>
      <c r="D941" s="248" t="s">
        <v>1077</v>
      </c>
      <c r="E941" s="248" t="s">
        <v>2725</v>
      </c>
      <c r="F941" s="248">
        <v>117</v>
      </c>
      <c r="G941" s="248" t="s">
        <v>248</v>
      </c>
      <c r="H941" s="248" t="s">
        <v>239</v>
      </c>
      <c r="I941" s="248" t="s">
        <v>2716</v>
      </c>
    </row>
    <row r="942" spans="1:9" x14ac:dyDescent="0.35">
      <c r="A942" s="248" t="s">
        <v>67</v>
      </c>
      <c r="B942" s="248" t="s">
        <v>234</v>
      </c>
      <c r="C942" s="248" t="s">
        <v>1076</v>
      </c>
      <c r="D942" s="248" t="s">
        <v>1077</v>
      </c>
      <c r="E942" s="248" t="s">
        <v>2726</v>
      </c>
      <c r="F942" s="248">
        <v>1000016</v>
      </c>
      <c r="G942" s="248" t="s">
        <v>248</v>
      </c>
      <c r="H942" s="248" t="s">
        <v>239</v>
      </c>
    </row>
    <row r="943" spans="1:9" x14ac:dyDescent="0.35">
      <c r="A943" s="248" t="s">
        <v>67</v>
      </c>
      <c r="B943" s="248" t="s">
        <v>234</v>
      </c>
      <c r="C943" s="248" t="s">
        <v>1076</v>
      </c>
      <c r="D943" s="248" t="s">
        <v>1077</v>
      </c>
      <c r="E943" s="248" t="s">
        <v>2727</v>
      </c>
      <c r="F943" s="248">
        <v>199</v>
      </c>
      <c r="G943" s="248" t="s">
        <v>248</v>
      </c>
      <c r="H943" s="248" t="s">
        <v>239</v>
      </c>
      <c r="I943" s="248" t="s">
        <v>2728</v>
      </c>
    </row>
    <row r="944" spans="1:9" x14ac:dyDescent="0.35">
      <c r="A944" s="248" t="s">
        <v>67</v>
      </c>
      <c r="B944" s="248" t="s">
        <v>234</v>
      </c>
      <c r="C944" s="248" t="s">
        <v>1076</v>
      </c>
      <c r="D944" s="248" t="s">
        <v>1077</v>
      </c>
      <c r="E944" s="248" t="s">
        <v>2729</v>
      </c>
      <c r="F944" s="248">
        <v>189</v>
      </c>
      <c r="G944" s="248" t="s">
        <v>248</v>
      </c>
      <c r="H944" s="248" t="s">
        <v>239</v>
      </c>
    </row>
    <row r="945" spans="1:9" x14ac:dyDescent="0.35">
      <c r="A945" s="248" t="s">
        <v>67</v>
      </c>
      <c r="B945" s="248" t="s">
        <v>234</v>
      </c>
      <c r="C945" s="248" t="s">
        <v>1076</v>
      </c>
      <c r="D945" s="248" t="s">
        <v>1077</v>
      </c>
      <c r="E945" s="248" t="s">
        <v>2730</v>
      </c>
      <c r="F945" s="248">
        <v>66</v>
      </c>
      <c r="G945" s="248" t="s">
        <v>248</v>
      </c>
      <c r="H945" s="248" t="s">
        <v>239</v>
      </c>
      <c r="I945" s="248" t="s">
        <v>2731</v>
      </c>
    </row>
    <row r="946" spans="1:9" x14ac:dyDescent="0.35">
      <c r="A946" s="248" t="s">
        <v>67</v>
      </c>
      <c r="B946" s="248" t="s">
        <v>234</v>
      </c>
      <c r="C946" s="248" t="s">
        <v>1076</v>
      </c>
      <c r="D946" s="248" t="s">
        <v>1077</v>
      </c>
      <c r="E946" s="248" t="s">
        <v>2732</v>
      </c>
      <c r="F946" s="248">
        <v>67</v>
      </c>
      <c r="G946" s="248" t="s">
        <v>248</v>
      </c>
      <c r="H946" s="248" t="s">
        <v>239</v>
      </c>
      <c r="I946" s="248" t="s">
        <v>2608</v>
      </c>
    </row>
    <row r="947" spans="1:9" x14ac:dyDescent="0.35">
      <c r="A947" s="248" t="s">
        <v>67</v>
      </c>
      <c r="B947" s="248" t="s">
        <v>234</v>
      </c>
      <c r="C947" s="248" t="s">
        <v>1076</v>
      </c>
      <c r="D947" s="248" t="s">
        <v>1077</v>
      </c>
      <c r="E947" s="248" t="s">
        <v>2733</v>
      </c>
      <c r="F947" s="248">
        <v>70</v>
      </c>
      <c r="G947" s="248" t="s">
        <v>248</v>
      </c>
      <c r="H947" s="248" t="s">
        <v>239</v>
      </c>
      <c r="I947" s="248" t="s">
        <v>2552</v>
      </c>
    </row>
    <row r="948" spans="1:9" x14ac:dyDescent="0.35">
      <c r="A948" s="248" t="s">
        <v>67</v>
      </c>
      <c r="B948" s="248" t="s">
        <v>234</v>
      </c>
      <c r="C948" s="248" t="s">
        <v>1076</v>
      </c>
      <c r="D948" s="248" t="s">
        <v>1077</v>
      </c>
      <c r="E948" s="248" t="s">
        <v>2734</v>
      </c>
      <c r="F948" s="248">
        <v>69</v>
      </c>
      <c r="G948" s="248" t="s">
        <v>248</v>
      </c>
      <c r="H948" s="248" t="s">
        <v>239</v>
      </c>
      <c r="I948" s="248" t="s">
        <v>2554</v>
      </c>
    </row>
    <row r="949" spans="1:9" x14ac:dyDescent="0.35">
      <c r="A949" s="248" t="s">
        <v>67</v>
      </c>
      <c r="B949" s="248" t="s">
        <v>234</v>
      </c>
      <c r="C949" s="248" t="s">
        <v>1076</v>
      </c>
      <c r="D949" s="248" t="s">
        <v>1077</v>
      </c>
      <c r="E949" s="248" t="s">
        <v>2735</v>
      </c>
      <c r="F949" s="248">
        <v>68</v>
      </c>
      <c r="G949" s="248" t="s">
        <v>248</v>
      </c>
      <c r="H949" s="248" t="s">
        <v>239</v>
      </c>
      <c r="I949" s="248" t="s">
        <v>2612</v>
      </c>
    </row>
    <row r="950" spans="1:9" x14ac:dyDescent="0.35">
      <c r="A950" s="248" t="s">
        <v>67</v>
      </c>
      <c r="B950" s="248" t="s">
        <v>234</v>
      </c>
      <c r="C950" s="248" t="s">
        <v>1076</v>
      </c>
      <c r="D950" s="248" t="s">
        <v>1077</v>
      </c>
      <c r="E950" s="248" t="s">
        <v>2736</v>
      </c>
      <c r="F950" s="248">
        <v>265</v>
      </c>
      <c r="G950" s="248" t="s">
        <v>248</v>
      </c>
      <c r="H950" s="248" t="s">
        <v>239</v>
      </c>
      <c r="I950" s="248" t="s">
        <v>2574</v>
      </c>
    </row>
    <row r="951" spans="1:9" x14ac:dyDescent="0.35">
      <c r="A951" s="248" t="s">
        <v>67</v>
      </c>
      <c r="B951" s="248" t="s">
        <v>234</v>
      </c>
      <c r="C951" s="248" t="s">
        <v>1076</v>
      </c>
      <c r="D951" s="248" t="s">
        <v>1077</v>
      </c>
      <c r="E951" s="248" t="s">
        <v>1963</v>
      </c>
      <c r="F951" s="248">
        <v>8</v>
      </c>
      <c r="G951" s="248" t="s">
        <v>248</v>
      </c>
      <c r="H951" s="248" t="s">
        <v>239</v>
      </c>
      <c r="I951" s="248" t="s">
        <v>2582</v>
      </c>
    </row>
    <row r="952" spans="1:9" x14ac:dyDescent="0.35">
      <c r="A952" s="248" t="s">
        <v>67</v>
      </c>
      <c r="B952" s="248" t="s">
        <v>234</v>
      </c>
      <c r="C952" s="248" t="s">
        <v>1076</v>
      </c>
      <c r="D952" s="248" t="s">
        <v>1077</v>
      </c>
      <c r="E952" s="248" t="s">
        <v>2737</v>
      </c>
      <c r="F952" s="248">
        <v>216</v>
      </c>
      <c r="G952" s="248" t="s">
        <v>248</v>
      </c>
      <c r="H952" s="248" t="s">
        <v>239</v>
      </c>
      <c r="I952" s="248" t="s">
        <v>2738</v>
      </c>
    </row>
    <row r="953" spans="1:9" x14ac:dyDescent="0.35">
      <c r="A953" s="248" t="s">
        <v>67</v>
      </c>
      <c r="B953" s="248" t="s">
        <v>234</v>
      </c>
      <c r="C953" s="248" t="s">
        <v>1076</v>
      </c>
      <c r="D953" s="248" t="s">
        <v>1077</v>
      </c>
      <c r="E953" s="248" t="s">
        <v>2739</v>
      </c>
      <c r="F953" s="248">
        <v>1000010</v>
      </c>
      <c r="G953" s="248" t="s">
        <v>248</v>
      </c>
      <c r="H953" s="248" t="s">
        <v>239</v>
      </c>
    </row>
    <row r="954" spans="1:9" x14ac:dyDescent="0.35">
      <c r="A954" s="248" t="s">
        <v>67</v>
      </c>
      <c r="B954" s="248" t="s">
        <v>234</v>
      </c>
      <c r="C954" s="248" t="s">
        <v>1076</v>
      </c>
      <c r="D954" s="248" t="s">
        <v>1077</v>
      </c>
      <c r="E954" s="248" t="s">
        <v>2740</v>
      </c>
      <c r="F954" s="248">
        <v>49</v>
      </c>
      <c r="G954" s="248" t="s">
        <v>248</v>
      </c>
      <c r="H954" s="248" t="s">
        <v>239</v>
      </c>
      <c r="I954" s="248" t="s">
        <v>2568</v>
      </c>
    </row>
    <row r="955" spans="1:9" x14ac:dyDescent="0.35">
      <c r="A955" s="248" t="s">
        <v>67</v>
      </c>
      <c r="B955" s="248" t="s">
        <v>234</v>
      </c>
      <c r="C955" s="248" t="s">
        <v>1076</v>
      </c>
      <c r="D955" s="248" t="s">
        <v>1077</v>
      </c>
      <c r="E955" s="248" t="s">
        <v>2741</v>
      </c>
      <c r="F955" s="248">
        <v>257</v>
      </c>
      <c r="G955" s="248" t="s">
        <v>248</v>
      </c>
      <c r="H955" s="248" t="s">
        <v>239</v>
      </c>
      <c r="I955" s="248" t="s">
        <v>2742</v>
      </c>
    </row>
    <row r="956" spans="1:9" x14ac:dyDescent="0.35">
      <c r="A956" s="248" t="s">
        <v>67</v>
      </c>
      <c r="B956" s="248" t="s">
        <v>234</v>
      </c>
      <c r="C956" s="248" t="s">
        <v>1076</v>
      </c>
      <c r="D956" s="248" t="s">
        <v>1077</v>
      </c>
      <c r="E956" s="248" t="s">
        <v>2743</v>
      </c>
      <c r="F956" s="248">
        <v>145</v>
      </c>
      <c r="G956" s="248" t="s">
        <v>248</v>
      </c>
      <c r="H956" s="248" t="s">
        <v>239</v>
      </c>
      <c r="I956" s="248" t="s">
        <v>2744</v>
      </c>
    </row>
    <row r="957" spans="1:9" x14ac:dyDescent="0.35">
      <c r="A957" s="248" t="s">
        <v>67</v>
      </c>
      <c r="B957" s="248" t="s">
        <v>234</v>
      </c>
      <c r="C957" s="248" t="s">
        <v>1076</v>
      </c>
      <c r="D957" s="248" t="s">
        <v>1077</v>
      </c>
      <c r="E957" s="248" t="s">
        <v>2745</v>
      </c>
      <c r="F957" s="248">
        <v>146</v>
      </c>
      <c r="G957" s="248" t="s">
        <v>248</v>
      </c>
      <c r="H957" s="248" t="s">
        <v>239</v>
      </c>
      <c r="I957" s="248" t="s">
        <v>2744</v>
      </c>
    </row>
    <row r="958" spans="1:9" x14ac:dyDescent="0.35">
      <c r="A958" s="248" t="s">
        <v>67</v>
      </c>
      <c r="B958" s="248" t="s">
        <v>234</v>
      </c>
      <c r="C958" s="248" t="s">
        <v>1076</v>
      </c>
      <c r="D958" s="248" t="s">
        <v>1077</v>
      </c>
      <c r="E958" s="248" t="s">
        <v>2746</v>
      </c>
      <c r="F958" s="248">
        <v>4</v>
      </c>
      <c r="G958" s="248" t="s">
        <v>248</v>
      </c>
      <c r="H958" s="248" t="s">
        <v>239</v>
      </c>
    </row>
    <row r="959" spans="1:9" x14ac:dyDescent="0.35">
      <c r="A959" s="248" t="s">
        <v>67</v>
      </c>
      <c r="B959" s="248" t="s">
        <v>234</v>
      </c>
      <c r="C959" s="248" t="s">
        <v>1076</v>
      </c>
      <c r="D959" s="248" t="s">
        <v>1077</v>
      </c>
      <c r="E959" s="248" t="s">
        <v>2747</v>
      </c>
      <c r="F959" s="248">
        <v>48</v>
      </c>
      <c r="G959" s="248" t="s">
        <v>248</v>
      </c>
      <c r="H959" s="248" t="s">
        <v>239</v>
      </c>
    </row>
    <row r="960" spans="1:9" x14ac:dyDescent="0.35">
      <c r="A960" s="248" t="s">
        <v>67</v>
      </c>
      <c r="B960" s="248" t="s">
        <v>234</v>
      </c>
      <c r="C960" s="248" t="s">
        <v>1076</v>
      </c>
      <c r="D960" s="248" t="s">
        <v>1077</v>
      </c>
      <c r="E960" s="248" t="s">
        <v>2748</v>
      </c>
      <c r="F960" s="248">
        <v>24</v>
      </c>
      <c r="G960" s="248" t="s">
        <v>248</v>
      </c>
      <c r="H960" s="248" t="s">
        <v>239</v>
      </c>
    </row>
    <row r="961" spans="1:9" x14ac:dyDescent="0.35">
      <c r="A961" s="248" t="s">
        <v>67</v>
      </c>
      <c r="B961" s="248" t="s">
        <v>234</v>
      </c>
      <c r="C961" s="248" t="s">
        <v>1076</v>
      </c>
      <c r="D961" s="248" t="s">
        <v>1077</v>
      </c>
      <c r="E961" s="248" t="s">
        <v>2749</v>
      </c>
      <c r="F961" s="248">
        <v>92</v>
      </c>
      <c r="G961" s="248" t="s">
        <v>248</v>
      </c>
      <c r="H961" s="248" t="s">
        <v>239</v>
      </c>
    </row>
    <row r="962" spans="1:9" x14ac:dyDescent="0.35">
      <c r="A962" s="248" t="s">
        <v>67</v>
      </c>
      <c r="B962" s="248" t="s">
        <v>234</v>
      </c>
      <c r="C962" s="248" t="s">
        <v>1076</v>
      </c>
      <c r="D962" s="248" t="s">
        <v>1077</v>
      </c>
      <c r="E962" s="248" t="s">
        <v>2750</v>
      </c>
      <c r="F962" s="248">
        <v>1000017</v>
      </c>
      <c r="G962" s="248" t="s">
        <v>248</v>
      </c>
      <c r="H962" s="248" t="s">
        <v>239</v>
      </c>
    </row>
    <row r="963" spans="1:9" x14ac:dyDescent="0.35">
      <c r="A963" s="248" t="s">
        <v>67</v>
      </c>
      <c r="B963" s="248" t="s">
        <v>234</v>
      </c>
      <c r="C963" s="248" t="s">
        <v>1076</v>
      </c>
      <c r="D963" s="248" t="s">
        <v>1077</v>
      </c>
      <c r="E963" s="248" t="s">
        <v>2751</v>
      </c>
      <c r="F963" s="248">
        <v>53</v>
      </c>
      <c r="G963" s="248" t="s">
        <v>248</v>
      </c>
      <c r="H963" s="248" t="s">
        <v>239</v>
      </c>
      <c r="I963" s="248" t="s">
        <v>2568</v>
      </c>
    </row>
    <row r="964" spans="1:9" x14ac:dyDescent="0.35">
      <c r="A964" s="248" t="s">
        <v>67</v>
      </c>
      <c r="B964" s="248" t="s">
        <v>234</v>
      </c>
      <c r="C964" s="248" t="s">
        <v>1076</v>
      </c>
      <c r="D964" s="248" t="s">
        <v>1077</v>
      </c>
      <c r="E964" s="248" t="s">
        <v>2752</v>
      </c>
      <c r="F964" s="248">
        <v>1000018</v>
      </c>
      <c r="G964" s="248" t="s">
        <v>248</v>
      </c>
      <c r="H964" s="248" t="s">
        <v>239</v>
      </c>
    </row>
    <row r="965" spans="1:9" x14ac:dyDescent="0.35">
      <c r="A965" s="248" t="s">
        <v>67</v>
      </c>
      <c r="B965" s="248" t="s">
        <v>234</v>
      </c>
      <c r="C965" s="248" t="s">
        <v>1076</v>
      </c>
      <c r="D965" s="248" t="s">
        <v>1077</v>
      </c>
      <c r="E965" s="248" t="s">
        <v>2753</v>
      </c>
      <c r="F965" s="248">
        <v>1000019</v>
      </c>
      <c r="G965" s="248" t="s">
        <v>248</v>
      </c>
      <c r="H965" s="248" t="s">
        <v>239</v>
      </c>
    </row>
    <row r="966" spans="1:9" x14ac:dyDescent="0.35">
      <c r="A966" s="248" t="s">
        <v>67</v>
      </c>
      <c r="B966" s="248" t="s">
        <v>234</v>
      </c>
      <c r="C966" s="248" t="s">
        <v>1076</v>
      </c>
      <c r="D966" s="248" t="s">
        <v>1077</v>
      </c>
      <c r="E966" s="248" t="s">
        <v>2754</v>
      </c>
      <c r="F966" s="248">
        <v>1000020</v>
      </c>
      <c r="G966" s="248" t="s">
        <v>248</v>
      </c>
      <c r="H966" s="248" t="s">
        <v>239</v>
      </c>
    </row>
    <row r="967" spans="1:9" x14ac:dyDescent="0.35">
      <c r="A967" s="248" t="s">
        <v>67</v>
      </c>
      <c r="B967" s="248" t="s">
        <v>234</v>
      </c>
      <c r="C967" s="248" t="s">
        <v>1076</v>
      </c>
      <c r="D967" s="248" t="s">
        <v>1077</v>
      </c>
      <c r="E967" s="248" t="s">
        <v>2755</v>
      </c>
      <c r="F967" s="248">
        <v>243</v>
      </c>
      <c r="G967" s="248" t="s">
        <v>248</v>
      </c>
      <c r="H967" s="248" t="s">
        <v>239</v>
      </c>
      <c r="I967" s="248" t="s">
        <v>2742</v>
      </c>
    </row>
    <row r="968" spans="1:9" x14ac:dyDescent="0.35">
      <c r="A968" s="248" t="s">
        <v>67</v>
      </c>
      <c r="B968" s="248" t="s">
        <v>234</v>
      </c>
      <c r="C968" s="248" t="s">
        <v>1076</v>
      </c>
      <c r="D968" s="248" t="s">
        <v>1077</v>
      </c>
      <c r="E968" s="248" t="s">
        <v>2756</v>
      </c>
      <c r="F968" s="248">
        <v>244</v>
      </c>
      <c r="G968" s="248" t="s">
        <v>248</v>
      </c>
      <c r="H968" s="248" t="s">
        <v>239</v>
      </c>
      <c r="I968" s="248" t="s">
        <v>2552</v>
      </c>
    </row>
    <row r="969" spans="1:9" x14ac:dyDescent="0.35">
      <c r="A969" s="248" t="s">
        <v>67</v>
      </c>
      <c r="B969" s="248" t="s">
        <v>234</v>
      </c>
      <c r="C969" s="248" t="s">
        <v>1076</v>
      </c>
      <c r="D969" s="248" t="s">
        <v>1077</v>
      </c>
      <c r="E969" s="248" t="s">
        <v>2757</v>
      </c>
      <c r="F969" s="248">
        <v>254</v>
      </c>
      <c r="G969" s="248" t="s">
        <v>248</v>
      </c>
      <c r="H969" s="248" t="s">
        <v>239</v>
      </c>
      <c r="I969" s="248" t="s">
        <v>2554</v>
      </c>
    </row>
    <row r="970" spans="1:9" x14ac:dyDescent="0.35">
      <c r="A970" s="248" t="s">
        <v>67</v>
      </c>
      <c r="B970" s="248" t="s">
        <v>234</v>
      </c>
      <c r="C970" s="248" t="s">
        <v>1076</v>
      </c>
      <c r="D970" s="248" t="s">
        <v>1077</v>
      </c>
      <c r="E970" s="248" t="s">
        <v>2758</v>
      </c>
      <c r="F970" s="248">
        <v>1000005</v>
      </c>
      <c r="G970" s="248" t="s">
        <v>248</v>
      </c>
      <c r="H970" s="248" t="s">
        <v>239</v>
      </c>
    </row>
    <row r="971" spans="1:9" x14ac:dyDescent="0.35">
      <c r="A971" s="248" t="s">
        <v>67</v>
      </c>
      <c r="B971" s="248" t="s">
        <v>234</v>
      </c>
      <c r="C971" s="248" t="s">
        <v>1076</v>
      </c>
      <c r="D971" s="248" t="s">
        <v>1077</v>
      </c>
      <c r="E971" s="248" t="s">
        <v>2759</v>
      </c>
      <c r="F971" s="248">
        <v>202</v>
      </c>
      <c r="G971" s="248" t="s">
        <v>248</v>
      </c>
      <c r="H971" s="248" t="s">
        <v>239</v>
      </c>
      <c r="I971" s="248" t="s">
        <v>2582</v>
      </c>
    </row>
    <row r="972" spans="1:9" x14ac:dyDescent="0.35">
      <c r="A972" s="248" t="s">
        <v>67</v>
      </c>
      <c r="B972" s="248" t="s">
        <v>234</v>
      </c>
      <c r="C972" s="248" t="s">
        <v>1076</v>
      </c>
      <c r="D972" s="248" t="s">
        <v>1077</v>
      </c>
      <c r="E972" s="248" t="s">
        <v>2760</v>
      </c>
      <c r="F972" s="248">
        <v>246</v>
      </c>
      <c r="G972" s="248" t="s">
        <v>248</v>
      </c>
      <c r="H972" s="248" t="s">
        <v>239</v>
      </c>
      <c r="I972" s="248" t="s">
        <v>2742</v>
      </c>
    </row>
    <row r="973" spans="1:9" x14ac:dyDescent="0.35">
      <c r="A973" s="248" t="s">
        <v>67</v>
      </c>
      <c r="B973" s="248" t="s">
        <v>234</v>
      </c>
      <c r="C973" s="248" t="s">
        <v>1076</v>
      </c>
      <c r="D973" s="248" t="s">
        <v>1077</v>
      </c>
      <c r="E973" s="248" t="s">
        <v>2761</v>
      </c>
      <c r="F973" s="248">
        <v>181</v>
      </c>
      <c r="G973" s="248" t="s">
        <v>248</v>
      </c>
      <c r="H973" s="248" t="s">
        <v>239</v>
      </c>
      <c r="I973" s="248" t="s">
        <v>2762</v>
      </c>
    </row>
    <row r="974" spans="1:9" x14ac:dyDescent="0.35">
      <c r="A974" s="248" t="s">
        <v>67</v>
      </c>
      <c r="B974" s="248" t="s">
        <v>234</v>
      </c>
      <c r="C974" s="248" t="s">
        <v>1076</v>
      </c>
      <c r="D974" s="248" t="s">
        <v>1077</v>
      </c>
      <c r="E974" s="248" t="s">
        <v>1957</v>
      </c>
      <c r="F974" s="248">
        <v>54</v>
      </c>
      <c r="G974" s="248" t="s">
        <v>248</v>
      </c>
      <c r="H974" s="248" t="s">
        <v>239</v>
      </c>
      <c r="I974" s="248" t="s">
        <v>2548</v>
      </c>
    </row>
    <row r="975" spans="1:9" x14ac:dyDescent="0.35">
      <c r="A975" s="248" t="s">
        <v>67</v>
      </c>
      <c r="B975" s="248" t="s">
        <v>234</v>
      </c>
      <c r="C975" s="248" t="s">
        <v>1076</v>
      </c>
      <c r="D975" s="248" t="s">
        <v>1077</v>
      </c>
      <c r="E975" s="248" t="s">
        <v>2763</v>
      </c>
      <c r="F975" s="248">
        <v>55</v>
      </c>
      <c r="G975" s="248" t="s">
        <v>248</v>
      </c>
      <c r="H975" s="248" t="s">
        <v>239</v>
      </c>
      <c r="I975" s="248" t="s">
        <v>2582</v>
      </c>
    </row>
    <row r="976" spans="1:9" x14ac:dyDescent="0.35">
      <c r="A976" s="248" t="s">
        <v>67</v>
      </c>
      <c r="B976" s="248" t="s">
        <v>234</v>
      </c>
      <c r="C976" s="248" t="s">
        <v>1076</v>
      </c>
      <c r="D976" s="248" t="s">
        <v>1077</v>
      </c>
      <c r="E976" s="248" t="s">
        <v>2764</v>
      </c>
      <c r="F976" s="248">
        <v>61</v>
      </c>
      <c r="G976" s="248" t="s">
        <v>248</v>
      </c>
      <c r="H976" s="248" t="s">
        <v>239</v>
      </c>
      <c r="I976" s="248" t="s">
        <v>2548</v>
      </c>
    </row>
    <row r="977" spans="1:9" x14ac:dyDescent="0.35">
      <c r="A977" s="248" t="s">
        <v>67</v>
      </c>
      <c r="B977" s="248" t="s">
        <v>234</v>
      </c>
      <c r="C977" s="248" t="s">
        <v>1076</v>
      </c>
      <c r="D977" s="248" t="s">
        <v>1077</v>
      </c>
      <c r="E977" s="248" t="s">
        <v>2765</v>
      </c>
      <c r="F977" s="248">
        <v>62</v>
      </c>
      <c r="G977" s="248" t="s">
        <v>248</v>
      </c>
      <c r="H977" s="248" t="s">
        <v>239</v>
      </c>
      <c r="I977" s="248" t="s">
        <v>2608</v>
      </c>
    </row>
    <row r="978" spans="1:9" x14ac:dyDescent="0.35">
      <c r="A978" s="248" t="s">
        <v>67</v>
      </c>
      <c r="B978" s="248" t="s">
        <v>234</v>
      </c>
      <c r="C978" s="248" t="s">
        <v>1076</v>
      </c>
      <c r="D978" s="248" t="s">
        <v>1077</v>
      </c>
      <c r="E978" s="248" t="s">
        <v>2766</v>
      </c>
      <c r="F978" s="248">
        <v>56</v>
      </c>
      <c r="G978" s="248" t="s">
        <v>248</v>
      </c>
      <c r="H978" s="248" t="s">
        <v>239</v>
      </c>
      <c r="I978" s="248" t="s">
        <v>2548</v>
      </c>
    </row>
    <row r="979" spans="1:9" x14ac:dyDescent="0.35">
      <c r="A979" s="248" t="s">
        <v>67</v>
      </c>
      <c r="B979" s="248" t="s">
        <v>234</v>
      </c>
      <c r="C979" s="248" t="s">
        <v>1076</v>
      </c>
      <c r="D979" s="248" t="s">
        <v>1077</v>
      </c>
      <c r="E979" s="248" t="s">
        <v>2767</v>
      </c>
      <c r="F979" s="248">
        <v>57</v>
      </c>
      <c r="G979" s="248" t="s">
        <v>248</v>
      </c>
      <c r="H979" s="248" t="s">
        <v>239</v>
      </c>
      <c r="I979" s="248" t="s">
        <v>2608</v>
      </c>
    </row>
    <row r="980" spans="1:9" x14ac:dyDescent="0.35">
      <c r="A980" s="248" t="s">
        <v>67</v>
      </c>
      <c r="B980" s="248" t="s">
        <v>234</v>
      </c>
      <c r="C980" s="248" t="s">
        <v>1076</v>
      </c>
      <c r="D980" s="248" t="s">
        <v>1077</v>
      </c>
      <c r="E980" s="248" t="s">
        <v>2768</v>
      </c>
      <c r="F980" s="248">
        <v>60</v>
      </c>
      <c r="G980" s="248" t="s">
        <v>248</v>
      </c>
      <c r="H980" s="248" t="s">
        <v>239</v>
      </c>
      <c r="I980" s="248" t="s">
        <v>2552</v>
      </c>
    </row>
    <row r="981" spans="1:9" x14ac:dyDescent="0.35">
      <c r="A981" s="248" t="s">
        <v>67</v>
      </c>
      <c r="B981" s="248" t="s">
        <v>234</v>
      </c>
      <c r="C981" s="248" t="s">
        <v>1076</v>
      </c>
      <c r="D981" s="248" t="s">
        <v>1077</v>
      </c>
      <c r="E981" s="248" t="s">
        <v>2769</v>
      </c>
      <c r="F981" s="248">
        <v>59</v>
      </c>
      <c r="G981" s="248" t="s">
        <v>248</v>
      </c>
      <c r="H981" s="248" t="s">
        <v>239</v>
      </c>
      <c r="I981" s="248" t="s">
        <v>2554</v>
      </c>
    </row>
    <row r="982" spans="1:9" x14ac:dyDescent="0.35">
      <c r="A982" s="248" t="s">
        <v>67</v>
      </c>
      <c r="B982" s="248" t="s">
        <v>234</v>
      </c>
      <c r="C982" s="248" t="s">
        <v>1076</v>
      </c>
      <c r="D982" s="248" t="s">
        <v>1077</v>
      </c>
      <c r="E982" s="248" t="s">
        <v>2770</v>
      </c>
      <c r="F982" s="248">
        <v>58</v>
      </c>
      <c r="G982" s="248" t="s">
        <v>248</v>
      </c>
      <c r="H982" s="248" t="s">
        <v>239</v>
      </c>
      <c r="I982" s="248" t="s">
        <v>2612</v>
      </c>
    </row>
    <row r="983" spans="1:9" x14ac:dyDescent="0.35">
      <c r="A983" s="248" t="s">
        <v>67</v>
      </c>
      <c r="B983" s="248" t="s">
        <v>234</v>
      </c>
      <c r="C983" s="248" t="s">
        <v>1076</v>
      </c>
      <c r="D983" s="248" t="s">
        <v>1077</v>
      </c>
      <c r="E983" s="248" t="s">
        <v>2771</v>
      </c>
      <c r="F983" s="248">
        <v>65</v>
      </c>
      <c r="G983" s="248" t="s">
        <v>248</v>
      </c>
      <c r="H983" s="248" t="s">
        <v>239</v>
      </c>
      <c r="I983" s="248" t="s">
        <v>2552</v>
      </c>
    </row>
    <row r="984" spans="1:9" x14ac:dyDescent="0.35">
      <c r="A984" s="248" t="s">
        <v>67</v>
      </c>
      <c r="B984" s="248" t="s">
        <v>234</v>
      </c>
      <c r="C984" s="248" t="s">
        <v>1076</v>
      </c>
      <c r="D984" s="248" t="s">
        <v>1077</v>
      </c>
      <c r="E984" s="248" t="s">
        <v>2772</v>
      </c>
      <c r="F984" s="248">
        <v>64</v>
      </c>
      <c r="G984" s="248" t="s">
        <v>248</v>
      </c>
      <c r="H984" s="248" t="s">
        <v>239</v>
      </c>
      <c r="I984" s="248" t="s">
        <v>2554</v>
      </c>
    </row>
    <row r="985" spans="1:9" x14ac:dyDescent="0.35">
      <c r="A985" s="248" t="s">
        <v>67</v>
      </c>
      <c r="B985" s="248" t="s">
        <v>234</v>
      </c>
      <c r="C985" s="248" t="s">
        <v>1076</v>
      </c>
      <c r="D985" s="248" t="s">
        <v>1077</v>
      </c>
      <c r="E985" s="248" t="s">
        <v>2773</v>
      </c>
      <c r="F985" s="248">
        <v>63</v>
      </c>
      <c r="G985" s="248" t="s">
        <v>248</v>
      </c>
      <c r="H985" s="248" t="s">
        <v>239</v>
      </c>
      <c r="I985" s="248" t="s">
        <v>2612</v>
      </c>
    </row>
    <row r="986" spans="1:9" x14ac:dyDescent="0.35">
      <c r="A986" s="248" t="s">
        <v>67</v>
      </c>
      <c r="B986" s="248" t="s">
        <v>234</v>
      </c>
      <c r="C986" s="248" t="s">
        <v>1076</v>
      </c>
      <c r="D986" s="248" t="s">
        <v>1077</v>
      </c>
      <c r="E986" s="248" t="s">
        <v>2774</v>
      </c>
      <c r="F986" s="248">
        <v>1000022</v>
      </c>
      <c r="G986" s="248" t="s">
        <v>248</v>
      </c>
      <c r="H986" s="248" t="s">
        <v>239</v>
      </c>
    </row>
    <row r="987" spans="1:9" x14ac:dyDescent="0.35">
      <c r="A987" s="248" t="s">
        <v>67</v>
      </c>
      <c r="B987" s="248" t="s">
        <v>234</v>
      </c>
      <c r="C987" s="248" t="s">
        <v>1076</v>
      </c>
      <c r="D987" s="248" t="s">
        <v>1077</v>
      </c>
      <c r="E987" s="248" t="s">
        <v>2775</v>
      </c>
      <c r="F987" s="248">
        <v>98</v>
      </c>
      <c r="G987" s="248" t="s">
        <v>248</v>
      </c>
      <c r="H987" s="248" t="s">
        <v>239</v>
      </c>
      <c r="I987" s="248" t="s">
        <v>2582</v>
      </c>
    </row>
    <row r="988" spans="1:9" x14ac:dyDescent="0.35">
      <c r="A988" s="248" t="s">
        <v>67</v>
      </c>
      <c r="B988" s="248" t="s">
        <v>234</v>
      </c>
      <c r="C988" s="248" t="s">
        <v>1076</v>
      </c>
      <c r="D988" s="248" t="s">
        <v>1077</v>
      </c>
      <c r="E988" s="248" t="s">
        <v>2776</v>
      </c>
      <c r="F988" s="248">
        <v>100</v>
      </c>
      <c r="G988" s="248" t="s">
        <v>248</v>
      </c>
      <c r="H988" s="248" t="s">
        <v>239</v>
      </c>
      <c r="I988" s="248" t="s">
        <v>2574</v>
      </c>
    </row>
    <row r="989" spans="1:9" x14ac:dyDescent="0.35">
      <c r="A989" s="248" t="s">
        <v>67</v>
      </c>
      <c r="B989" s="248" t="s">
        <v>234</v>
      </c>
      <c r="C989" s="248" t="s">
        <v>1076</v>
      </c>
      <c r="D989" s="248" t="s">
        <v>1077</v>
      </c>
      <c r="E989" s="248" t="s">
        <v>2777</v>
      </c>
      <c r="F989" s="248">
        <v>99</v>
      </c>
      <c r="G989" s="248" t="s">
        <v>248</v>
      </c>
      <c r="H989" s="248" t="s">
        <v>239</v>
      </c>
      <c r="I989" s="248" t="s">
        <v>2574</v>
      </c>
    </row>
    <row r="990" spans="1:9" x14ac:dyDescent="0.35">
      <c r="A990" s="248" t="s">
        <v>67</v>
      </c>
      <c r="B990" s="248" t="s">
        <v>234</v>
      </c>
      <c r="C990" s="248" t="s">
        <v>1076</v>
      </c>
      <c r="D990" s="248" t="s">
        <v>1077</v>
      </c>
      <c r="E990" s="248" t="s">
        <v>2778</v>
      </c>
      <c r="F990" s="248">
        <v>5</v>
      </c>
      <c r="G990" s="248" t="s">
        <v>248</v>
      </c>
      <c r="H990" s="248" t="s">
        <v>239</v>
      </c>
      <c r="I990" s="248" t="s">
        <v>2582</v>
      </c>
    </row>
    <row r="991" spans="1:9" x14ac:dyDescent="0.35">
      <c r="A991" s="248" t="s">
        <v>67</v>
      </c>
      <c r="B991" s="248" t="s">
        <v>234</v>
      </c>
      <c r="C991" s="248" t="s">
        <v>1076</v>
      </c>
      <c r="D991" s="248" t="s">
        <v>1077</v>
      </c>
      <c r="E991" s="248" t="s">
        <v>2779</v>
      </c>
      <c r="F991" s="248">
        <v>1000023</v>
      </c>
      <c r="G991" s="248" t="s">
        <v>248</v>
      </c>
      <c r="H991" s="248" t="s">
        <v>239</v>
      </c>
    </row>
    <row r="992" spans="1:9" x14ac:dyDescent="0.35">
      <c r="A992" s="248" t="s">
        <v>67</v>
      </c>
      <c r="B992" s="248" t="s">
        <v>234</v>
      </c>
      <c r="C992" s="248" t="s">
        <v>1076</v>
      </c>
      <c r="D992" s="248" t="s">
        <v>1077</v>
      </c>
      <c r="E992" s="248" t="s">
        <v>2780</v>
      </c>
      <c r="F992" s="248">
        <v>250</v>
      </c>
      <c r="G992" s="248" t="s">
        <v>248</v>
      </c>
      <c r="H992" s="248" t="s">
        <v>239</v>
      </c>
      <c r="I992" s="248" t="s">
        <v>2574</v>
      </c>
    </row>
    <row r="993" spans="1:9" x14ac:dyDescent="0.35">
      <c r="A993" s="248" t="s">
        <v>67</v>
      </c>
      <c r="B993" s="248" t="s">
        <v>234</v>
      </c>
      <c r="C993" s="248" t="s">
        <v>1076</v>
      </c>
      <c r="D993" s="248" t="s">
        <v>1077</v>
      </c>
      <c r="E993" s="248" t="s">
        <v>1966</v>
      </c>
      <c r="F993" s="248">
        <v>76</v>
      </c>
      <c r="G993" s="248" t="s">
        <v>248</v>
      </c>
      <c r="H993" s="248" t="s">
        <v>239</v>
      </c>
      <c r="I993" s="248" t="s">
        <v>2582</v>
      </c>
    </row>
    <row r="994" spans="1:9" x14ac:dyDescent="0.35">
      <c r="A994" s="248" t="s">
        <v>67</v>
      </c>
      <c r="B994" s="248" t="s">
        <v>234</v>
      </c>
      <c r="C994" s="248" t="s">
        <v>1076</v>
      </c>
      <c r="D994" s="248" t="s">
        <v>1077</v>
      </c>
      <c r="E994" s="248" t="s">
        <v>2781</v>
      </c>
      <c r="F994" s="248">
        <v>101</v>
      </c>
      <c r="G994" s="248" t="s">
        <v>248</v>
      </c>
      <c r="H994" s="248" t="s">
        <v>239</v>
      </c>
      <c r="I994" s="248" t="s">
        <v>2608</v>
      </c>
    </row>
    <row r="995" spans="1:9" x14ac:dyDescent="0.35">
      <c r="A995" s="248" t="s">
        <v>67</v>
      </c>
      <c r="B995" s="248" t="s">
        <v>234</v>
      </c>
      <c r="C995" s="248" t="s">
        <v>1076</v>
      </c>
      <c r="D995" s="248" t="s">
        <v>1077</v>
      </c>
      <c r="E995" s="248" t="s">
        <v>2782</v>
      </c>
      <c r="F995" s="248">
        <v>104</v>
      </c>
      <c r="G995" s="248" t="s">
        <v>248</v>
      </c>
      <c r="H995" s="248" t="s">
        <v>239</v>
      </c>
      <c r="I995" s="248" t="s">
        <v>2552</v>
      </c>
    </row>
    <row r="996" spans="1:9" x14ac:dyDescent="0.35">
      <c r="A996" s="248" t="s">
        <v>67</v>
      </c>
      <c r="B996" s="248" t="s">
        <v>234</v>
      </c>
      <c r="C996" s="248" t="s">
        <v>1076</v>
      </c>
      <c r="D996" s="248" t="s">
        <v>1077</v>
      </c>
      <c r="E996" s="248" t="s">
        <v>2783</v>
      </c>
      <c r="F996" s="248">
        <v>103</v>
      </c>
      <c r="G996" s="248" t="s">
        <v>248</v>
      </c>
      <c r="H996" s="248" t="s">
        <v>239</v>
      </c>
      <c r="I996" s="248" t="s">
        <v>2554</v>
      </c>
    </row>
    <row r="997" spans="1:9" x14ac:dyDescent="0.35">
      <c r="A997" s="248" t="s">
        <v>67</v>
      </c>
      <c r="B997" s="248" t="s">
        <v>234</v>
      </c>
      <c r="C997" s="248" t="s">
        <v>1076</v>
      </c>
      <c r="D997" s="248" t="s">
        <v>1077</v>
      </c>
      <c r="E997" s="248" t="s">
        <v>2784</v>
      </c>
      <c r="F997" s="248">
        <v>102</v>
      </c>
      <c r="G997" s="248" t="s">
        <v>248</v>
      </c>
      <c r="H997" s="248" t="s">
        <v>239</v>
      </c>
      <c r="I997" s="248" t="s">
        <v>2612</v>
      </c>
    </row>
    <row r="998" spans="1:9" x14ac:dyDescent="0.35">
      <c r="A998" s="248" t="s">
        <v>67</v>
      </c>
      <c r="B998" s="248" t="s">
        <v>234</v>
      </c>
      <c r="C998" s="248" t="s">
        <v>1076</v>
      </c>
      <c r="D998" s="248" t="s">
        <v>1077</v>
      </c>
      <c r="E998" s="248" t="s">
        <v>2785</v>
      </c>
      <c r="F998" s="248">
        <v>267</v>
      </c>
      <c r="G998" s="248" t="s">
        <v>248</v>
      </c>
      <c r="H998" s="248" t="s">
        <v>239</v>
      </c>
      <c r="I998" s="248" t="s">
        <v>2574</v>
      </c>
    </row>
    <row r="999" spans="1:9" x14ac:dyDescent="0.35">
      <c r="A999" s="248" t="s">
        <v>67</v>
      </c>
      <c r="B999" s="248" t="s">
        <v>234</v>
      </c>
      <c r="C999" s="248" t="s">
        <v>1076</v>
      </c>
      <c r="D999" s="248" t="s">
        <v>1077</v>
      </c>
      <c r="E999" s="248" t="s">
        <v>2786</v>
      </c>
      <c r="F999" s="248">
        <v>1000003</v>
      </c>
      <c r="G999" s="248" t="s">
        <v>248</v>
      </c>
      <c r="H999" s="248" t="s">
        <v>239</v>
      </c>
    </row>
    <row r="1000" spans="1:9" x14ac:dyDescent="0.35">
      <c r="A1000" s="248" t="s">
        <v>67</v>
      </c>
      <c r="B1000" s="248" t="s">
        <v>234</v>
      </c>
      <c r="C1000" s="248" t="s">
        <v>1076</v>
      </c>
      <c r="D1000" s="248" t="s">
        <v>1077</v>
      </c>
      <c r="E1000" s="248" t="s">
        <v>2787</v>
      </c>
      <c r="F1000" s="248">
        <v>26</v>
      </c>
      <c r="G1000" s="248" t="s">
        <v>248</v>
      </c>
      <c r="H1000" s="248" t="s">
        <v>239</v>
      </c>
      <c r="I1000" s="248" t="s">
        <v>2608</v>
      </c>
    </row>
    <row r="1001" spans="1:9" x14ac:dyDescent="0.35">
      <c r="A1001" s="248" t="s">
        <v>67</v>
      </c>
      <c r="B1001" s="248" t="s">
        <v>234</v>
      </c>
      <c r="C1001" s="248" t="s">
        <v>1076</v>
      </c>
      <c r="D1001" s="248" t="s">
        <v>1077</v>
      </c>
      <c r="E1001" s="248" t="s">
        <v>2788</v>
      </c>
      <c r="F1001" s="248">
        <v>29</v>
      </c>
      <c r="G1001" s="248" t="s">
        <v>248</v>
      </c>
      <c r="H1001" s="248" t="s">
        <v>239</v>
      </c>
      <c r="I1001" s="248" t="s">
        <v>2552</v>
      </c>
    </row>
    <row r="1002" spans="1:9" x14ac:dyDescent="0.35">
      <c r="A1002" s="248" t="s">
        <v>67</v>
      </c>
      <c r="B1002" s="248" t="s">
        <v>234</v>
      </c>
      <c r="C1002" s="248" t="s">
        <v>1076</v>
      </c>
      <c r="D1002" s="248" t="s">
        <v>1077</v>
      </c>
      <c r="E1002" s="248" t="s">
        <v>2789</v>
      </c>
      <c r="F1002" s="248">
        <v>28</v>
      </c>
      <c r="G1002" s="248" t="s">
        <v>248</v>
      </c>
      <c r="H1002" s="248" t="s">
        <v>239</v>
      </c>
      <c r="I1002" s="248" t="s">
        <v>2554</v>
      </c>
    </row>
    <row r="1003" spans="1:9" x14ac:dyDescent="0.35">
      <c r="A1003" s="248" t="s">
        <v>67</v>
      </c>
      <c r="B1003" s="248" t="s">
        <v>234</v>
      </c>
      <c r="C1003" s="248" t="s">
        <v>1076</v>
      </c>
      <c r="D1003" s="248" t="s">
        <v>1077</v>
      </c>
      <c r="E1003" s="248" t="s">
        <v>2790</v>
      </c>
      <c r="F1003" s="248">
        <v>27</v>
      </c>
      <c r="G1003" s="248" t="s">
        <v>248</v>
      </c>
      <c r="H1003" s="248" t="s">
        <v>239</v>
      </c>
      <c r="I1003" s="248" t="s">
        <v>2612</v>
      </c>
    </row>
    <row r="1004" spans="1:9" x14ac:dyDescent="0.35">
      <c r="A1004" s="248" t="s">
        <v>67</v>
      </c>
      <c r="B1004" s="248" t="s">
        <v>234</v>
      </c>
      <c r="C1004" s="248" t="s">
        <v>1076</v>
      </c>
      <c r="D1004" s="248" t="s">
        <v>1077</v>
      </c>
      <c r="E1004" s="248" t="s">
        <v>2791</v>
      </c>
      <c r="F1004" s="248">
        <v>46</v>
      </c>
      <c r="G1004" s="248" t="s">
        <v>248</v>
      </c>
      <c r="H1004" s="248" t="s">
        <v>239</v>
      </c>
      <c r="I1004" s="248" t="s">
        <v>2568</v>
      </c>
    </row>
    <row r="1005" spans="1:9" x14ac:dyDescent="0.35">
      <c r="A1005" s="248" t="s">
        <v>67</v>
      </c>
      <c r="B1005" s="248" t="s">
        <v>234</v>
      </c>
      <c r="C1005" s="248" t="s">
        <v>1076</v>
      </c>
      <c r="D1005" s="248" t="s">
        <v>1077</v>
      </c>
      <c r="E1005" s="248" t="s">
        <v>2792</v>
      </c>
      <c r="F1005" s="248">
        <v>36</v>
      </c>
      <c r="G1005" s="248" t="s">
        <v>248</v>
      </c>
      <c r="H1005" s="248" t="s">
        <v>239</v>
      </c>
      <c r="I1005" s="248" t="s">
        <v>2582</v>
      </c>
    </row>
    <row r="1006" spans="1:9" x14ac:dyDescent="0.35">
      <c r="A1006" s="248" t="s">
        <v>67</v>
      </c>
      <c r="B1006" s="248" t="s">
        <v>234</v>
      </c>
      <c r="C1006" s="248" t="s">
        <v>1076</v>
      </c>
      <c r="D1006" s="248" t="s">
        <v>1077</v>
      </c>
      <c r="E1006" s="248" t="s">
        <v>1025</v>
      </c>
      <c r="F1006" s="248">
        <v>1000004</v>
      </c>
      <c r="G1006" s="248" t="s">
        <v>248</v>
      </c>
      <c r="H1006" s="248" t="s">
        <v>239</v>
      </c>
    </row>
    <row r="1007" spans="1:9" x14ac:dyDescent="0.35">
      <c r="A1007" s="248" t="s">
        <v>67</v>
      </c>
      <c r="B1007" s="248" t="s">
        <v>234</v>
      </c>
      <c r="C1007" s="248" t="s">
        <v>1076</v>
      </c>
      <c r="D1007" s="248" t="s">
        <v>1077</v>
      </c>
      <c r="E1007" s="248" t="s">
        <v>2793</v>
      </c>
      <c r="F1007" s="248">
        <v>13</v>
      </c>
      <c r="G1007" s="248" t="s">
        <v>248</v>
      </c>
      <c r="H1007" s="248" t="s">
        <v>239</v>
      </c>
      <c r="I1007" s="248" t="s">
        <v>2582</v>
      </c>
    </row>
    <row r="1008" spans="1:9" x14ac:dyDescent="0.35">
      <c r="A1008" s="248" t="s">
        <v>67</v>
      </c>
      <c r="B1008" s="248" t="s">
        <v>234</v>
      </c>
      <c r="C1008" s="248" t="s">
        <v>1076</v>
      </c>
      <c r="D1008" s="248" t="s">
        <v>1077</v>
      </c>
      <c r="E1008" s="248" t="s">
        <v>2794</v>
      </c>
      <c r="F1008" s="248">
        <v>222</v>
      </c>
      <c r="G1008" s="248" t="s">
        <v>248</v>
      </c>
      <c r="H1008" s="248" t="s">
        <v>239</v>
      </c>
      <c r="I1008" s="248" t="s">
        <v>2649</v>
      </c>
    </row>
    <row r="1009" spans="1:9" x14ac:dyDescent="0.35">
      <c r="A1009" s="248" t="s">
        <v>67</v>
      </c>
      <c r="B1009" s="248" t="s">
        <v>234</v>
      </c>
      <c r="C1009" s="248" t="s">
        <v>1076</v>
      </c>
      <c r="D1009" s="248" t="s">
        <v>1077</v>
      </c>
      <c r="E1009" s="248" t="s">
        <v>2795</v>
      </c>
      <c r="F1009" s="248">
        <v>9</v>
      </c>
      <c r="G1009" s="248" t="s">
        <v>248</v>
      </c>
      <c r="H1009" s="248" t="s">
        <v>239</v>
      </c>
      <c r="I1009" s="248" t="s">
        <v>2548</v>
      </c>
    </row>
    <row r="1010" spans="1:9" x14ac:dyDescent="0.35">
      <c r="A1010" s="248" t="s">
        <v>67</v>
      </c>
      <c r="B1010" s="248" t="s">
        <v>234</v>
      </c>
      <c r="C1010" s="248" t="s">
        <v>1076</v>
      </c>
      <c r="D1010" s="248" t="s">
        <v>1077</v>
      </c>
      <c r="E1010" s="248" t="s">
        <v>2796</v>
      </c>
      <c r="F1010" s="248">
        <v>221</v>
      </c>
      <c r="G1010" s="248" t="s">
        <v>248</v>
      </c>
      <c r="H1010" s="248" t="s">
        <v>239</v>
      </c>
      <c r="I1010" s="248" t="s">
        <v>2742</v>
      </c>
    </row>
    <row r="1011" spans="1:9" x14ac:dyDescent="0.35">
      <c r="A1011" s="248" t="s">
        <v>67</v>
      </c>
      <c r="B1011" s="248" t="s">
        <v>234</v>
      </c>
      <c r="C1011" s="248" t="s">
        <v>1076</v>
      </c>
      <c r="D1011" s="248" t="s">
        <v>1077</v>
      </c>
      <c r="E1011" s="248" t="s">
        <v>2797</v>
      </c>
      <c r="F1011" s="248">
        <v>217</v>
      </c>
      <c r="G1011" s="248" t="s">
        <v>248</v>
      </c>
      <c r="H1011" s="248" t="s">
        <v>239</v>
      </c>
      <c r="I1011" s="248" t="s">
        <v>2742</v>
      </c>
    </row>
    <row r="1012" spans="1:9" x14ac:dyDescent="0.35">
      <c r="A1012" s="248" t="s">
        <v>67</v>
      </c>
      <c r="B1012" s="248" t="s">
        <v>234</v>
      </c>
      <c r="C1012" s="248" t="s">
        <v>1076</v>
      </c>
      <c r="D1012" s="248" t="s">
        <v>1077</v>
      </c>
      <c r="E1012" s="248" t="s">
        <v>2798</v>
      </c>
      <c r="F1012" s="248">
        <v>10</v>
      </c>
      <c r="G1012" s="248" t="s">
        <v>248</v>
      </c>
      <c r="H1012" s="248" t="s">
        <v>239</v>
      </c>
      <c r="I1012" s="248" t="s">
        <v>2582</v>
      </c>
    </row>
    <row r="1013" spans="1:9" x14ac:dyDescent="0.35">
      <c r="A1013" s="248" t="s">
        <v>67</v>
      </c>
      <c r="B1013" s="248" t="s">
        <v>234</v>
      </c>
      <c r="C1013" s="248" t="s">
        <v>1076</v>
      </c>
      <c r="D1013" s="248" t="s">
        <v>1077</v>
      </c>
      <c r="E1013" s="248" t="s">
        <v>2799</v>
      </c>
      <c r="F1013" s="248">
        <v>11</v>
      </c>
      <c r="G1013" s="248" t="s">
        <v>248</v>
      </c>
      <c r="H1013" s="248" t="s">
        <v>239</v>
      </c>
      <c r="I1013" s="248" t="s">
        <v>2582</v>
      </c>
    </row>
    <row r="1014" spans="1:9" x14ac:dyDescent="0.35">
      <c r="A1014" s="248" t="s">
        <v>67</v>
      </c>
      <c r="B1014" s="248" t="s">
        <v>234</v>
      </c>
      <c r="C1014" s="248" t="s">
        <v>1076</v>
      </c>
      <c r="D1014" s="248" t="s">
        <v>1077</v>
      </c>
      <c r="E1014" s="248" t="s">
        <v>2800</v>
      </c>
      <c r="F1014" s="248">
        <v>219</v>
      </c>
      <c r="G1014" s="248" t="s">
        <v>248</v>
      </c>
      <c r="H1014" s="248" t="s">
        <v>239</v>
      </c>
      <c r="I1014" s="248" t="s">
        <v>2742</v>
      </c>
    </row>
    <row r="1015" spans="1:9" x14ac:dyDescent="0.35">
      <c r="A1015" s="248" t="s">
        <v>67</v>
      </c>
      <c r="B1015" s="248" t="s">
        <v>234</v>
      </c>
      <c r="C1015" s="248" t="s">
        <v>1076</v>
      </c>
      <c r="D1015" s="248" t="s">
        <v>1077</v>
      </c>
      <c r="E1015" s="248" t="s">
        <v>2801</v>
      </c>
      <c r="F1015" s="248">
        <v>218</v>
      </c>
      <c r="G1015" s="248" t="s">
        <v>248</v>
      </c>
      <c r="H1015" s="248" t="s">
        <v>239</v>
      </c>
      <c r="I1015" s="248" t="s">
        <v>2802</v>
      </c>
    </row>
    <row r="1016" spans="1:9" x14ac:dyDescent="0.35">
      <c r="A1016" s="248" t="s">
        <v>67</v>
      </c>
      <c r="B1016" s="248" t="s">
        <v>234</v>
      </c>
      <c r="C1016" s="248" t="s">
        <v>1076</v>
      </c>
      <c r="D1016" s="248" t="s">
        <v>1077</v>
      </c>
      <c r="E1016" s="248" t="s">
        <v>2803</v>
      </c>
      <c r="F1016" s="248">
        <v>220</v>
      </c>
      <c r="G1016" s="248" t="s">
        <v>248</v>
      </c>
      <c r="H1016" s="248" t="s">
        <v>239</v>
      </c>
      <c r="I1016" s="248" t="s">
        <v>2742</v>
      </c>
    </row>
    <row r="1017" spans="1:9" x14ac:dyDescent="0.35">
      <c r="A1017" s="248" t="s">
        <v>67</v>
      </c>
      <c r="B1017" s="248" t="s">
        <v>234</v>
      </c>
      <c r="C1017" s="248" t="s">
        <v>1076</v>
      </c>
      <c r="D1017" s="248" t="s">
        <v>1077</v>
      </c>
      <c r="E1017" s="248" t="s">
        <v>2804</v>
      </c>
      <c r="F1017" s="248">
        <v>12</v>
      </c>
      <c r="G1017" s="248" t="s">
        <v>248</v>
      </c>
      <c r="H1017" s="248" t="s">
        <v>239</v>
      </c>
      <c r="I1017" s="248" t="s">
        <v>2582</v>
      </c>
    </row>
    <row r="1018" spans="1:9" x14ac:dyDescent="0.35">
      <c r="A1018" s="248" t="s">
        <v>67</v>
      </c>
      <c r="B1018" s="248" t="s">
        <v>234</v>
      </c>
      <c r="C1018" s="248" t="s">
        <v>1076</v>
      </c>
      <c r="D1018" s="248" t="s">
        <v>1077</v>
      </c>
      <c r="E1018" s="248" t="s">
        <v>2805</v>
      </c>
      <c r="F1018" s="248">
        <v>239</v>
      </c>
      <c r="G1018" s="248" t="s">
        <v>248</v>
      </c>
      <c r="H1018" s="248" t="s">
        <v>239</v>
      </c>
      <c r="I1018" s="248" t="s">
        <v>2554</v>
      </c>
    </row>
    <row r="1019" spans="1:9" x14ac:dyDescent="0.35">
      <c r="A1019" s="248" t="s">
        <v>67</v>
      </c>
      <c r="B1019" s="248" t="s">
        <v>234</v>
      </c>
      <c r="C1019" s="248" t="s">
        <v>1076</v>
      </c>
      <c r="D1019" s="248" t="s">
        <v>1077</v>
      </c>
      <c r="E1019" s="248" t="s">
        <v>2806</v>
      </c>
      <c r="F1019" s="248">
        <v>251</v>
      </c>
      <c r="G1019" s="248" t="s">
        <v>248</v>
      </c>
      <c r="H1019" s="248" t="s">
        <v>239</v>
      </c>
      <c r="I1019" s="248" t="s">
        <v>2582</v>
      </c>
    </row>
    <row r="1020" spans="1:9" x14ac:dyDescent="0.35">
      <c r="A1020" s="248" t="s">
        <v>67</v>
      </c>
      <c r="B1020" s="248" t="s">
        <v>234</v>
      </c>
      <c r="C1020" s="248" t="s">
        <v>1076</v>
      </c>
      <c r="D1020" s="248" t="s">
        <v>1077</v>
      </c>
      <c r="E1020" s="248" t="s">
        <v>1048</v>
      </c>
      <c r="F1020" s="248">
        <v>1000002</v>
      </c>
      <c r="G1020" s="248" t="s">
        <v>248</v>
      </c>
      <c r="H1020" s="248" t="s">
        <v>239</v>
      </c>
    </row>
    <row r="1021" spans="1:9" x14ac:dyDescent="0.35">
      <c r="A1021" s="248" t="s">
        <v>67</v>
      </c>
      <c r="B1021" s="248" t="s">
        <v>234</v>
      </c>
      <c r="C1021" s="248" t="s">
        <v>1076</v>
      </c>
      <c r="D1021" s="248" t="s">
        <v>1077</v>
      </c>
      <c r="E1021" s="248" t="s">
        <v>2807</v>
      </c>
      <c r="F1021" s="248">
        <v>184</v>
      </c>
      <c r="G1021" s="248" t="s">
        <v>248</v>
      </c>
      <c r="H1021" s="248" t="s">
        <v>239</v>
      </c>
      <c r="I1021" s="248" t="s">
        <v>2808</v>
      </c>
    </row>
    <row r="1022" spans="1:9" x14ac:dyDescent="0.35">
      <c r="A1022" s="248" t="s">
        <v>67</v>
      </c>
      <c r="B1022" s="248" t="s">
        <v>234</v>
      </c>
      <c r="C1022" s="248" t="s">
        <v>1076</v>
      </c>
      <c r="D1022" s="248" t="s">
        <v>1077</v>
      </c>
      <c r="E1022" s="248" t="s">
        <v>2809</v>
      </c>
      <c r="F1022" s="248">
        <v>186</v>
      </c>
      <c r="G1022" s="248" t="s">
        <v>248</v>
      </c>
      <c r="H1022" s="248" t="s">
        <v>239</v>
      </c>
      <c r="I1022" s="248" t="s">
        <v>2808</v>
      </c>
    </row>
    <row r="1023" spans="1:9" x14ac:dyDescent="0.35">
      <c r="A1023" s="248" t="s">
        <v>67</v>
      </c>
      <c r="B1023" s="248" t="s">
        <v>234</v>
      </c>
      <c r="C1023" s="248" t="s">
        <v>1076</v>
      </c>
      <c r="D1023" s="248" t="s">
        <v>1077</v>
      </c>
      <c r="E1023" s="248" t="s">
        <v>2810</v>
      </c>
      <c r="F1023" s="248">
        <v>188</v>
      </c>
      <c r="G1023" s="248" t="s">
        <v>248</v>
      </c>
      <c r="H1023" s="248" t="s">
        <v>239</v>
      </c>
      <c r="I1023" s="248" t="s">
        <v>2808</v>
      </c>
    </row>
    <row r="1024" spans="1:9" x14ac:dyDescent="0.35">
      <c r="A1024" s="248" t="s">
        <v>67</v>
      </c>
      <c r="B1024" s="248" t="s">
        <v>234</v>
      </c>
      <c r="C1024" s="248" t="s">
        <v>1076</v>
      </c>
      <c r="D1024" s="248" t="s">
        <v>1077</v>
      </c>
      <c r="E1024" s="248" t="s">
        <v>2811</v>
      </c>
      <c r="F1024" s="248">
        <v>187</v>
      </c>
      <c r="G1024" s="248" t="s">
        <v>248</v>
      </c>
      <c r="H1024" s="248" t="s">
        <v>239</v>
      </c>
      <c r="I1024" s="248" t="s">
        <v>2808</v>
      </c>
    </row>
    <row r="1025" spans="1:9" x14ac:dyDescent="0.35">
      <c r="A1025" s="248" t="s">
        <v>67</v>
      </c>
      <c r="B1025" s="248" t="s">
        <v>234</v>
      </c>
      <c r="C1025" s="248" t="s">
        <v>1076</v>
      </c>
      <c r="D1025" s="248" t="s">
        <v>1077</v>
      </c>
      <c r="E1025" s="248" t="s">
        <v>2812</v>
      </c>
      <c r="F1025" s="248">
        <v>182</v>
      </c>
      <c r="G1025" s="248" t="s">
        <v>248</v>
      </c>
      <c r="H1025" s="248" t="s">
        <v>239</v>
      </c>
      <c r="I1025" s="248" t="s">
        <v>2808</v>
      </c>
    </row>
    <row r="1026" spans="1:9" x14ac:dyDescent="0.35">
      <c r="A1026" s="248" t="s">
        <v>67</v>
      </c>
      <c r="B1026" s="248" t="s">
        <v>234</v>
      </c>
      <c r="C1026" s="248" t="s">
        <v>1076</v>
      </c>
      <c r="D1026" s="248" t="s">
        <v>1077</v>
      </c>
      <c r="E1026" s="248" t="s">
        <v>2813</v>
      </c>
      <c r="F1026" s="248">
        <v>185</v>
      </c>
      <c r="G1026" s="248" t="s">
        <v>248</v>
      </c>
      <c r="H1026" s="248" t="s">
        <v>239</v>
      </c>
      <c r="I1026" s="248" t="s">
        <v>2808</v>
      </c>
    </row>
    <row r="1027" spans="1:9" x14ac:dyDescent="0.35">
      <c r="A1027" s="248" t="s">
        <v>67</v>
      </c>
      <c r="B1027" s="248" t="s">
        <v>234</v>
      </c>
      <c r="C1027" s="248" t="s">
        <v>1076</v>
      </c>
      <c r="D1027" s="248" t="s">
        <v>1077</v>
      </c>
      <c r="E1027" s="248" t="s">
        <v>2814</v>
      </c>
      <c r="F1027" s="248">
        <v>183</v>
      </c>
      <c r="G1027" s="248" t="s">
        <v>248</v>
      </c>
      <c r="H1027" s="248" t="s">
        <v>239</v>
      </c>
      <c r="I1027" s="248" t="s">
        <v>2808</v>
      </c>
    </row>
    <row r="1028" spans="1:9" x14ac:dyDescent="0.35">
      <c r="A1028" s="248" t="s">
        <v>67</v>
      </c>
      <c r="B1028" s="248" t="s">
        <v>234</v>
      </c>
      <c r="C1028" s="248" t="s">
        <v>1076</v>
      </c>
      <c r="D1028" s="248" t="s">
        <v>1077</v>
      </c>
      <c r="E1028" s="248" t="s">
        <v>2815</v>
      </c>
      <c r="F1028" s="248">
        <v>1000007</v>
      </c>
      <c r="G1028" s="248" t="s">
        <v>248</v>
      </c>
      <c r="H1028" s="248" t="s">
        <v>239</v>
      </c>
    </row>
    <row r="1029" spans="1:9" x14ac:dyDescent="0.35">
      <c r="A1029" s="248" t="s">
        <v>67</v>
      </c>
      <c r="B1029" s="248" t="s">
        <v>234</v>
      </c>
      <c r="C1029" s="248" t="s">
        <v>1076</v>
      </c>
      <c r="D1029" s="248" t="s">
        <v>1077</v>
      </c>
      <c r="E1029" s="248" t="s">
        <v>1956</v>
      </c>
      <c r="F1029" s="248">
        <v>77</v>
      </c>
      <c r="G1029" s="248" t="s">
        <v>248</v>
      </c>
      <c r="H1029" s="248" t="s">
        <v>239</v>
      </c>
      <c r="I1029" s="248" t="s">
        <v>2582</v>
      </c>
    </row>
    <row r="1030" spans="1:9" x14ac:dyDescent="0.35">
      <c r="A1030" s="248" t="s">
        <v>67</v>
      </c>
      <c r="B1030" s="248" t="s">
        <v>234</v>
      </c>
      <c r="C1030" s="248" t="s">
        <v>1076</v>
      </c>
      <c r="D1030" s="248" t="s">
        <v>1077</v>
      </c>
      <c r="E1030" s="248" t="s">
        <v>2816</v>
      </c>
      <c r="F1030" s="248">
        <v>144</v>
      </c>
      <c r="G1030" s="248" t="s">
        <v>248</v>
      </c>
      <c r="H1030" s="248" t="s">
        <v>239</v>
      </c>
      <c r="I1030" s="248" t="s">
        <v>2817</v>
      </c>
    </row>
    <row r="1031" spans="1:9" x14ac:dyDescent="0.35">
      <c r="A1031" s="248" t="s">
        <v>67</v>
      </c>
      <c r="B1031" s="248" t="s">
        <v>234</v>
      </c>
      <c r="C1031" s="248" t="s">
        <v>1076</v>
      </c>
      <c r="D1031" s="248" t="s">
        <v>1077</v>
      </c>
      <c r="E1031" s="248" t="s">
        <v>2818</v>
      </c>
      <c r="F1031" s="248">
        <v>141</v>
      </c>
      <c r="G1031" s="248" t="s">
        <v>248</v>
      </c>
      <c r="H1031" s="248" t="s">
        <v>239</v>
      </c>
      <c r="I1031" s="248" t="s">
        <v>2817</v>
      </c>
    </row>
    <row r="1032" spans="1:9" x14ac:dyDescent="0.35">
      <c r="A1032" s="248" t="s">
        <v>67</v>
      </c>
      <c r="B1032" s="248" t="s">
        <v>234</v>
      </c>
      <c r="C1032" s="248" t="s">
        <v>1076</v>
      </c>
      <c r="D1032" s="248" t="s">
        <v>1077</v>
      </c>
      <c r="E1032" s="248" t="s">
        <v>2819</v>
      </c>
      <c r="F1032" s="248">
        <v>142</v>
      </c>
      <c r="G1032" s="248" t="s">
        <v>248</v>
      </c>
      <c r="H1032" s="248" t="s">
        <v>239</v>
      </c>
      <c r="I1032" s="248" t="s">
        <v>2817</v>
      </c>
    </row>
    <row r="1033" spans="1:9" x14ac:dyDescent="0.35">
      <c r="A1033" s="248" t="s">
        <v>67</v>
      </c>
      <c r="B1033" s="248" t="s">
        <v>234</v>
      </c>
      <c r="C1033" s="248" t="s">
        <v>1076</v>
      </c>
      <c r="D1033" s="248" t="s">
        <v>1077</v>
      </c>
      <c r="E1033" s="248" t="s">
        <v>2820</v>
      </c>
      <c r="F1033" s="248">
        <v>143</v>
      </c>
      <c r="G1033" s="248" t="s">
        <v>248</v>
      </c>
      <c r="H1033" s="248" t="s">
        <v>239</v>
      </c>
      <c r="I1033" s="248" t="s">
        <v>2817</v>
      </c>
    </row>
    <row r="1034" spans="1:9" x14ac:dyDescent="0.35">
      <c r="A1034" s="248" t="s">
        <v>67</v>
      </c>
      <c r="B1034" s="248" t="s">
        <v>234</v>
      </c>
      <c r="C1034" s="248" t="s">
        <v>1076</v>
      </c>
      <c r="D1034" s="248" t="s">
        <v>1077</v>
      </c>
      <c r="E1034" s="248" t="s">
        <v>2821</v>
      </c>
      <c r="F1034" s="248">
        <v>198</v>
      </c>
      <c r="G1034" s="248" t="s">
        <v>248</v>
      </c>
      <c r="H1034" s="248" t="s">
        <v>239</v>
      </c>
      <c r="I1034" s="248" t="s">
        <v>2588</v>
      </c>
    </row>
    <row r="1035" spans="1:9" x14ac:dyDescent="0.35">
      <c r="A1035" s="248" t="s">
        <v>67</v>
      </c>
      <c r="B1035" s="248" t="s">
        <v>234</v>
      </c>
      <c r="C1035" s="248" t="s">
        <v>1076</v>
      </c>
      <c r="D1035" s="248" t="s">
        <v>1077</v>
      </c>
      <c r="E1035" s="248" t="s">
        <v>2822</v>
      </c>
      <c r="F1035" s="248">
        <v>197</v>
      </c>
      <c r="G1035" s="248" t="s">
        <v>248</v>
      </c>
      <c r="H1035" s="248" t="s">
        <v>239</v>
      </c>
      <c r="I1035" s="248" t="s">
        <v>2588</v>
      </c>
    </row>
    <row r="1036" spans="1:9" x14ac:dyDescent="0.35">
      <c r="A1036" s="248" t="s">
        <v>67</v>
      </c>
      <c r="B1036" s="248" t="s">
        <v>234</v>
      </c>
      <c r="C1036" s="248" t="s">
        <v>1076</v>
      </c>
      <c r="D1036" s="248" t="s">
        <v>1077</v>
      </c>
      <c r="E1036" s="248" t="s">
        <v>2823</v>
      </c>
      <c r="F1036" s="248">
        <v>1000006</v>
      </c>
      <c r="G1036" s="248" t="s">
        <v>248</v>
      </c>
      <c r="H1036" s="248" t="s">
        <v>239</v>
      </c>
    </row>
    <row r="1037" spans="1:9" x14ac:dyDescent="0.35">
      <c r="A1037" s="248" t="s">
        <v>67</v>
      </c>
      <c r="B1037" s="248" t="s">
        <v>234</v>
      </c>
      <c r="C1037" s="248" t="s">
        <v>1076</v>
      </c>
      <c r="D1037" s="248" t="s">
        <v>1077</v>
      </c>
      <c r="E1037" s="248" t="s">
        <v>2824</v>
      </c>
      <c r="F1037" s="248">
        <v>266</v>
      </c>
      <c r="G1037" s="248" t="s">
        <v>248</v>
      </c>
      <c r="H1037" s="248" t="s">
        <v>239</v>
      </c>
      <c r="I1037" s="248" t="s">
        <v>2574</v>
      </c>
    </row>
    <row r="1038" spans="1:9" x14ac:dyDescent="0.35">
      <c r="A1038" s="248" t="s">
        <v>67</v>
      </c>
      <c r="B1038" s="248" t="s">
        <v>234</v>
      </c>
      <c r="C1038" s="248" t="s">
        <v>1076</v>
      </c>
      <c r="D1038" s="248" t="s">
        <v>1077</v>
      </c>
      <c r="E1038" s="248" t="s">
        <v>2825</v>
      </c>
      <c r="F1038" s="248">
        <v>230</v>
      </c>
      <c r="G1038" s="248" t="s">
        <v>248</v>
      </c>
      <c r="H1038" s="248" t="s">
        <v>239</v>
      </c>
      <c r="I1038" s="248" t="s">
        <v>2649</v>
      </c>
    </row>
    <row r="1039" spans="1:9" x14ac:dyDescent="0.35">
      <c r="A1039" s="248" t="s">
        <v>67</v>
      </c>
      <c r="B1039" s="248" t="s">
        <v>234</v>
      </c>
      <c r="C1039" s="248" t="s">
        <v>1076</v>
      </c>
      <c r="D1039" s="248" t="s">
        <v>1077</v>
      </c>
      <c r="E1039" s="248" t="s">
        <v>2826</v>
      </c>
      <c r="F1039" s="248">
        <v>1000012</v>
      </c>
      <c r="G1039" s="248" t="s">
        <v>248</v>
      </c>
      <c r="H1039" s="248" t="s">
        <v>239</v>
      </c>
    </row>
    <row r="1040" spans="1:9" x14ac:dyDescent="0.35">
      <c r="A1040" s="248" t="s">
        <v>67</v>
      </c>
      <c r="B1040" s="248" t="s">
        <v>234</v>
      </c>
      <c r="C1040" s="248" t="s">
        <v>1076</v>
      </c>
      <c r="D1040" s="248" t="s">
        <v>1077</v>
      </c>
      <c r="E1040" s="248" t="s">
        <v>2827</v>
      </c>
      <c r="F1040" s="248">
        <v>136</v>
      </c>
      <c r="G1040" s="248" t="s">
        <v>248</v>
      </c>
      <c r="H1040" s="248" t="s">
        <v>239</v>
      </c>
    </row>
    <row r="1041" spans="1:9" x14ac:dyDescent="0.35">
      <c r="A1041" s="248" t="s">
        <v>67</v>
      </c>
      <c r="B1041" s="248" t="s">
        <v>234</v>
      </c>
      <c r="C1041" s="248" t="s">
        <v>1076</v>
      </c>
      <c r="D1041" s="248" t="s">
        <v>1077</v>
      </c>
      <c r="E1041" s="248" t="s">
        <v>1962</v>
      </c>
      <c r="F1041" s="248">
        <v>37</v>
      </c>
      <c r="G1041" s="248" t="s">
        <v>248</v>
      </c>
      <c r="H1041" s="248" t="s">
        <v>239</v>
      </c>
      <c r="I1041" s="248" t="s">
        <v>2582</v>
      </c>
    </row>
    <row r="1042" spans="1:9" x14ac:dyDescent="0.35">
      <c r="A1042" s="248" t="s">
        <v>67</v>
      </c>
      <c r="B1042" s="248" t="s">
        <v>234</v>
      </c>
      <c r="C1042" s="248" t="s">
        <v>1076</v>
      </c>
      <c r="D1042" s="248" t="s">
        <v>1077</v>
      </c>
      <c r="E1042" s="248" t="s">
        <v>2828</v>
      </c>
      <c r="F1042" s="248">
        <v>190</v>
      </c>
      <c r="G1042" s="248" t="s">
        <v>248</v>
      </c>
      <c r="H1042" s="248" t="s">
        <v>239</v>
      </c>
      <c r="I1042" s="248" t="s">
        <v>2571</v>
      </c>
    </row>
    <row r="1043" spans="1:9" x14ac:dyDescent="0.35">
      <c r="A1043" s="248" t="s">
        <v>67</v>
      </c>
      <c r="B1043" s="248" t="s">
        <v>234</v>
      </c>
      <c r="C1043" s="248" t="s">
        <v>1076</v>
      </c>
      <c r="D1043" s="248" t="s">
        <v>1077</v>
      </c>
      <c r="E1043" s="248" t="s">
        <v>2829</v>
      </c>
      <c r="F1043" s="248">
        <v>107</v>
      </c>
      <c r="G1043" s="248" t="s">
        <v>248</v>
      </c>
      <c r="H1043" s="248" t="s">
        <v>239</v>
      </c>
      <c r="I1043" s="248" t="s">
        <v>2830</v>
      </c>
    </row>
    <row r="1044" spans="1:9" x14ac:dyDescent="0.35">
      <c r="A1044" s="248" t="s">
        <v>67</v>
      </c>
      <c r="B1044" s="248" t="s">
        <v>234</v>
      </c>
      <c r="C1044" s="248" t="s">
        <v>1076</v>
      </c>
      <c r="D1044" s="248" t="s">
        <v>1077</v>
      </c>
      <c r="E1044" s="248" t="s">
        <v>2831</v>
      </c>
      <c r="F1044" s="248">
        <v>200</v>
      </c>
      <c r="G1044" s="248" t="s">
        <v>248</v>
      </c>
      <c r="H1044" s="248" t="s">
        <v>239</v>
      </c>
      <c r="I1044" s="248" t="s">
        <v>2582</v>
      </c>
    </row>
    <row r="1045" spans="1:9" x14ac:dyDescent="0.35">
      <c r="A1045" s="248" t="s">
        <v>67</v>
      </c>
      <c r="B1045" s="248" t="s">
        <v>234</v>
      </c>
      <c r="C1045" s="248" t="s">
        <v>1076</v>
      </c>
      <c r="D1045" s="248" t="s">
        <v>1077</v>
      </c>
      <c r="E1045" s="248" t="s">
        <v>2832</v>
      </c>
      <c r="F1045" s="248">
        <v>191</v>
      </c>
      <c r="G1045" s="248" t="s">
        <v>248</v>
      </c>
      <c r="H1045" s="248" t="s">
        <v>239</v>
      </c>
      <c r="I1045" s="248" t="s">
        <v>2571</v>
      </c>
    </row>
    <row r="1046" spans="1:9" x14ac:dyDescent="0.35">
      <c r="A1046" s="248" t="s">
        <v>67</v>
      </c>
      <c r="B1046" s="248" t="s">
        <v>234</v>
      </c>
      <c r="C1046" s="248" t="s">
        <v>1076</v>
      </c>
      <c r="D1046" s="248" t="s">
        <v>1077</v>
      </c>
      <c r="E1046" s="248" t="s">
        <v>2833</v>
      </c>
      <c r="F1046" s="248">
        <v>105</v>
      </c>
      <c r="G1046" s="248" t="s">
        <v>248</v>
      </c>
      <c r="H1046" s="248" t="s">
        <v>239</v>
      </c>
      <c r="I1046" s="248" t="s">
        <v>2574</v>
      </c>
    </row>
    <row r="1047" spans="1:9" x14ac:dyDescent="0.35">
      <c r="A1047" s="248" t="s">
        <v>67</v>
      </c>
      <c r="B1047" s="248" t="s">
        <v>234</v>
      </c>
      <c r="C1047" s="248" t="s">
        <v>1076</v>
      </c>
      <c r="D1047" s="248" t="s">
        <v>1077</v>
      </c>
      <c r="E1047" s="248" t="s">
        <v>2834</v>
      </c>
      <c r="F1047" s="248">
        <v>106</v>
      </c>
      <c r="G1047" s="248" t="s">
        <v>248</v>
      </c>
      <c r="H1047" s="248" t="s">
        <v>239</v>
      </c>
      <c r="I1047" s="248" t="s">
        <v>2574</v>
      </c>
    </row>
    <row r="1048" spans="1:9" x14ac:dyDescent="0.35">
      <c r="A1048" s="248" t="s">
        <v>67</v>
      </c>
      <c r="B1048" s="248" t="s">
        <v>234</v>
      </c>
      <c r="C1048" s="248" t="s">
        <v>1076</v>
      </c>
      <c r="D1048" s="248" t="s">
        <v>1077</v>
      </c>
      <c r="E1048" s="248" t="s">
        <v>2835</v>
      </c>
      <c r="F1048" s="248">
        <v>256</v>
      </c>
      <c r="G1048" s="248" t="s">
        <v>248</v>
      </c>
      <c r="H1048" s="248" t="s">
        <v>239</v>
      </c>
      <c r="I1048" s="248" t="s">
        <v>2582</v>
      </c>
    </row>
    <row r="1049" spans="1:9" x14ac:dyDescent="0.35">
      <c r="A1049" s="248" t="s">
        <v>67</v>
      </c>
      <c r="B1049" s="248" t="s">
        <v>234</v>
      </c>
      <c r="C1049" s="248" t="s">
        <v>1076</v>
      </c>
      <c r="D1049" s="248" t="s">
        <v>1077</v>
      </c>
      <c r="E1049" s="248" t="s">
        <v>1964</v>
      </c>
      <c r="F1049" s="248">
        <v>86</v>
      </c>
      <c r="G1049" s="248" t="s">
        <v>248</v>
      </c>
      <c r="H1049" s="248" t="s">
        <v>239</v>
      </c>
      <c r="I1049" s="248" t="s">
        <v>2548</v>
      </c>
    </row>
    <row r="1050" spans="1:9" x14ac:dyDescent="0.35">
      <c r="A1050" s="248" t="s">
        <v>67</v>
      </c>
      <c r="B1050" s="248" t="s">
        <v>234</v>
      </c>
      <c r="C1050" s="248" t="s">
        <v>1076</v>
      </c>
      <c r="D1050" s="248" t="s">
        <v>1077</v>
      </c>
      <c r="E1050" s="248" t="s">
        <v>2836</v>
      </c>
      <c r="F1050" s="248">
        <v>87</v>
      </c>
      <c r="G1050" s="248" t="s">
        <v>248</v>
      </c>
      <c r="H1050" s="248" t="s">
        <v>239</v>
      </c>
      <c r="I1050" s="248" t="s">
        <v>2608</v>
      </c>
    </row>
    <row r="1051" spans="1:9" x14ac:dyDescent="0.35">
      <c r="A1051" s="248" t="s">
        <v>67</v>
      </c>
      <c r="B1051" s="248" t="s">
        <v>234</v>
      </c>
      <c r="C1051" s="248" t="s">
        <v>1076</v>
      </c>
      <c r="D1051" s="248" t="s">
        <v>1077</v>
      </c>
      <c r="E1051" s="248" t="s">
        <v>2837</v>
      </c>
      <c r="F1051" s="248">
        <v>90</v>
      </c>
      <c r="G1051" s="248" t="s">
        <v>248</v>
      </c>
      <c r="H1051" s="248" t="s">
        <v>239</v>
      </c>
      <c r="I1051" s="248" t="s">
        <v>2552</v>
      </c>
    </row>
    <row r="1052" spans="1:9" x14ac:dyDescent="0.35">
      <c r="A1052" s="248" t="s">
        <v>67</v>
      </c>
      <c r="B1052" s="248" t="s">
        <v>234</v>
      </c>
      <c r="C1052" s="248" t="s">
        <v>1076</v>
      </c>
      <c r="D1052" s="248" t="s">
        <v>1077</v>
      </c>
      <c r="E1052" s="248" t="s">
        <v>2838</v>
      </c>
      <c r="F1052" s="248">
        <v>89</v>
      </c>
      <c r="G1052" s="248" t="s">
        <v>248</v>
      </c>
      <c r="H1052" s="248" t="s">
        <v>239</v>
      </c>
      <c r="I1052" s="248" t="s">
        <v>2554</v>
      </c>
    </row>
    <row r="1053" spans="1:9" x14ac:dyDescent="0.35">
      <c r="A1053" s="248" t="s">
        <v>67</v>
      </c>
      <c r="B1053" s="248" t="s">
        <v>234</v>
      </c>
      <c r="C1053" s="248" t="s">
        <v>1076</v>
      </c>
      <c r="D1053" s="248" t="s">
        <v>1077</v>
      </c>
      <c r="E1053" s="248" t="s">
        <v>2839</v>
      </c>
      <c r="F1053" s="248">
        <v>88</v>
      </c>
      <c r="G1053" s="248" t="s">
        <v>248</v>
      </c>
      <c r="H1053" s="248" t="s">
        <v>239</v>
      </c>
      <c r="I1053" s="248" t="s">
        <v>2612</v>
      </c>
    </row>
    <row r="1054" spans="1:9" x14ac:dyDescent="0.35">
      <c r="A1054" s="248" t="s">
        <v>67</v>
      </c>
      <c r="B1054" s="248" t="s">
        <v>234</v>
      </c>
      <c r="C1054" s="248" t="s">
        <v>1076</v>
      </c>
      <c r="D1054" s="248" t="s">
        <v>1077</v>
      </c>
      <c r="E1054" s="248" t="s">
        <v>2840</v>
      </c>
      <c r="F1054" s="248">
        <v>172</v>
      </c>
      <c r="G1054" s="248" t="s">
        <v>248</v>
      </c>
      <c r="H1054" s="248" t="s">
        <v>239</v>
      </c>
      <c r="I1054" s="248" t="s">
        <v>2841</v>
      </c>
    </row>
    <row r="1055" spans="1:9" x14ac:dyDescent="0.35">
      <c r="A1055" s="248" t="s">
        <v>67</v>
      </c>
      <c r="B1055" s="248" t="s">
        <v>234</v>
      </c>
      <c r="C1055" s="248" t="s">
        <v>1076</v>
      </c>
      <c r="D1055" s="248" t="s">
        <v>1077</v>
      </c>
      <c r="E1055" s="248" t="s">
        <v>2842</v>
      </c>
      <c r="F1055" s="248">
        <v>166</v>
      </c>
      <c r="G1055" s="248" t="s">
        <v>248</v>
      </c>
      <c r="H1055" s="248" t="s">
        <v>239</v>
      </c>
      <c r="I1055" s="248" t="s">
        <v>2841</v>
      </c>
    </row>
    <row r="1056" spans="1:9" x14ac:dyDescent="0.35">
      <c r="A1056" s="248" t="s">
        <v>67</v>
      </c>
      <c r="B1056" s="248" t="s">
        <v>234</v>
      </c>
      <c r="C1056" s="248" t="s">
        <v>1076</v>
      </c>
      <c r="D1056" s="248" t="s">
        <v>1077</v>
      </c>
      <c r="E1056" s="248" t="s">
        <v>2843</v>
      </c>
      <c r="F1056" s="248">
        <v>164</v>
      </c>
      <c r="G1056" s="248" t="s">
        <v>248</v>
      </c>
      <c r="H1056" s="248" t="s">
        <v>239</v>
      </c>
      <c r="I1056" s="248" t="s">
        <v>2841</v>
      </c>
    </row>
    <row r="1057" spans="1:9" x14ac:dyDescent="0.35">
      <c r="A1057" s="248" t="s">
        <v>67</v>
      </c>
      <c r="B1057" s="248" t="s">
        <v>234</v>
      </c>
      <c r="C1057" s="248" t="s">
        <v>1076</v>
      </c>
      <c r="D1057" s="248" t="s">
        <v>1077</v>
      </c>
      <c r="E1057" s="248" t="s">
        <v>2844</v>
      </c>
      <c r="F1057" s="248">
        <v>174</v>
      </c>
      <c r="G1057" s="248" t="s">
        <v>248</v>
      </c>
      <c r="H1057" s="248" t="s">
        <v>239</v>
      </c>
      <c r="I1057" s="248" t="s">
        <v>2841</v>
      </c>
    </row>
    <row r="1058" spans="1:9" x14ac:dyDescent="0.35">
      <c r="A1058" s="248" t="s">
        <v>67</v>
      </c>
      <c r="B1058" s="248" t="s">
        <v>234</v>
      </c>
      <c r="C1058" s="248" t="s">
        <v>1076</v>
      </c>
      <c r="D1058" s="248" t="s">
        <v>1077</v>
      </c>
      <c r="E1058" s="248" t="s">
        <v>2845</v>
      </c>
      <c r="F1058" s="248">
        <v>165</v>
      </c>
      <c r="G1058" s="248" t="s">
        <v>248</v>
      </c>
      <c r="H1058" s="248" t="s">
        <v>239</v>
      </c>
      <c r="I1058" s="248" t="s">
        <v>2841</v>
      </c>
    </row>
    <row r="1059" spans="1:9" x14ac:dyDescent="0.35">
      <c r="A1059" s="248" t="s">
        <v>67</v>
      </c>
      <c r="B1059" s="248" t="s">
        <v>234</v>
      </c>
      <c r="C1059" s="248" t="s">
        <v>1076</v>
      </c>
      <c r="D1059" s="248" t="s">
        <v>1077</v>
      </c>
      <c r="E1059" s="248" t="s">
        <v>2846</v>
      </c>
      <c r="F1059" s="248">
        <v>171</v>
      </c>
      <c r="G1059" s="248" t="s">
        <v>248</v>
      </c>
      <c r="H1059" s="248" t="s">
        <v>239</v>
      </c>
      <c r="I1059" s="248" t="s">
        <v>2841</v>
      </c>
    </row>
    <row r="1060" spans="1:9" x14ac:dyDescent="0.35">
      <c r="A1060" s="248" t="s">
        <v>67</v>
      </c>
      <c r="B1060" s="248" t="s">
        <v>234</v>
      </c>
      <c r="C1060" s="248" t="s">
        <v>1076</v>
      </c>
      <c r="D1060" s="248" t="s">
        <v>1077</v>
      </c>
      <c r="E1060" s="248" t="s">
        <v>2847</v>
      </c>
      <c r="F1060" s="248">
        <v>170</v>
      </c>
      <c r="G1060" s="248" t="s">
        <v>248</v>
      </c>
      <c r="H1060" s="248" t="s">
        <v>239</v>
      </c>
      <c r="I1060" s="248" t="s">
        <v>2841</v>
      </c>
    </row>
    <row r="1061" spans="1:9" x14ac:dyDescent="0.35">
      <c r="A1061" s="248" t="s">
        <v>67</v>
      </c>
      <c r="B1061" s="248" t="s">
        <v>234</v>
      </c>
      <c r="C1061" s="248" t="s">
        <v>1076</v>
      </c>
      <c r="D1061" s="248" t="s">
        <v>1077</v>
      </c>
      <c r="E1061" s="248" t="s">
        <v>2848</v>
      </c>
      <c r="F1061" s="248">
        <v>167</v>
      </c>
      <c r="G1061" s="248" t="s">
        <v>248</v>
      </c>
      <c r="H1061" s="248" t="s">
        <v>239</v>
      </c>
      <c r="I1061" s="248" t="s">
        <v>2841</v>
      </c>
    </row>
    <row r="1062" spans="1:9" x14ac:dyDescent="0.35">
      <c r="A1062" s="248" t="s">
        <v>67</v>
      </c>
      <c r="B1062" s="248" t="s">
        <v>234</v>
      </c>
      <c r="C1062" s="248" t="s">
        <v>1076</v>
      </c>
      <c r="D1062" s="248" t="s">
        <v>1077</v>
      </c>
      <c r="E1062" s="248" t="s">
        <v>2849</v>
      </c>
      <c r="F1062" s="248">
        <v>168</v>
      </c>
      <c r="G1062" s="248" t="s">
        <v>248</v>
      </c>
      <c r="H1062" s="248" t="s">
        <v>239</v>
      </c>
      <c r="I1062" s="248" t="s">
        <v>2841</v>
      </c>
    </row>
    <row r="1063" spans="1:9" x14ac:dyDescent="0.35">
      <c r="A1063" s="248" t="s">
        <v>67</v>
      </c>
      <c r="B1063" s="248" t="s">
        <v>234</v>
      </c>
      <c r="C1063" s="248" t="s">
        <v>1076</v>
      </c>
      <c r="D1063" s="248" t="s">
        <v>1077</v>
      </c>
      <c r="E1063" s="248" t="s">
        <v>2850</v>
      </c>
      <c r="F1063" s="248">
        <v>169</v>
      </c>
      <c r="G1063" s="248" t="s">
        <v>248</v>
      </c>
      <c r="H1063" s="248" t="s">
        <v>239</v>
      </c>
      <c r="I1063" s="248" t="s">
        <v>2841</v>
      </c>
    </row>
    <row r="1064" spans="1:9" x14ac:dyDescent="0.35">
      <c r="A1064" s="248" t="s">
        <v>67</v>
      </c>
      <c r="B1064" s="248" t="s">
        <v>234</v>
      </c>
      <c r="C1064" s="248" t="s">
        <v>1076</v>
      </c>
      <c r="D1064" s="248" t="s">
        <v>1077</v>
      </c>
      <c r="E1064" s="248" t="s">
        <v>2851</v>
      </c>
      <c r="F1064" s="248">
        <v>173</v>
      </c>
      <c r="G1064" s="248" t="s">
        <v>248</v>
      </c>
      <c r="H1064" s="248" t="s">
        <v>239</v>
      </c>
      <c r="I1064" s="248" t="s">
        <v>2841</v>
      </c>
    </row>
    <row r="1065" spans="1:9" x14ac:dyDescent="0.35">
      <c r="A1065" s="248" t="s">
        <v>67</v>
      </c>
      <c r="B1065" s="248" t="s">
        <v>234</v>
      </c>
      <c r="C1065" s="248" t="s">
        <v>1076</v>
      </c>
      <c r="D1065" s="248" t="s">
        <v>1077</v>
      </c>
      <c r="E1065" s="248" t="s">
        <v>2852</v>
      </c>
      <c r="F1065" s="248">
        <v>1000008</v>
      </c>
      <c r="G1065" s="248" t="s">
        <v>248</v>
      </c>
      <c r="H1065" s="248" t="s">
        <v>239</v>
      </c>
    </row>
    <row r="1066" spans="1:9" x14ac:dyDescent="0.35">
      <c r="A1066" s="248" t="s">
        <v>67</v>
      </c>
      <c r="B1066" s="248" t="s">
        <v>234</v>
      </c>
      <c r="C1066" s="248" t="s">
        <v>1076</v>
      </c>
      <c r="D1066" s="248" t="s">
        <v>1077</v>
      </c>
      <c r="E1066" s="248" t="s">
        <v>2853</v>
      </c>
      <c r="F1066" s="248">
        <v>260</v>
      </c>
      <c r="G1066" s="248" t="s">
        <v>248</v>
      </c>
      <c r="H1066" s="248" t="s">
        <v>239</v>
      </c>
      <c r="I1066" s="248" t="s">
        <v>2574</v>
      </c>
    </row>
    <row r="1067" spans="1:9" x14ac:dyDescent="0.35">
      <c r="A1067" s="248" t="s">
        <v>67</v>
      </c>
      <c r="B1067" s="248" t="s">
        <v>234</v>
      </c>
      <c r="C1067" s="248" t="s">
        <v>1114</v>
      </c>
      <c r="D1067" s="248" t="s">
        <v>1115</v>
      </c>
      <c r="E1067" s="248" t="s">
        <v>2854</v>
      </c>
      <c r="F1067" s="248" t="s">
        <v>2854</v>
      </c>
      <c r="G1067" s="248" t="s">
        <v>248</v>
      </c>
      <c r="H1067" s="248" t="s">
        <v>239</v>
      </c>
    </row>
    <row r="1068" spans="1:9" x14ac:dyDescent="0.35">
      <c r="A1068" s="248" t="s">
        <v>67</v>
      </c>
      <c r="B1068" s="248" t="s">
        <v>234</v>
      </c>
      <c r="C1068" s="248" t="s">
        <v>1114</v>
      </c>
      <c r="D1068" s="248" t="s">
        <v>1115</v>
      </c>
      <c r="E1068" s="248" t="s">
        <v>2855</v>
      </c>
      <c r="F1068" s="248" t="s">
        <v>2855</v>
      </c>
      <c r="G1068" s="248" t="s">
        <v>248</v>
      </c>
      <c r="H1068" s="248" t="s">
        <v>239</v>
      </c>
    </row>
    <row r="1069" spans="1:9" x14ac:dyDescent="0.35">
      <c r="A1069" s="248" t="s">
        <v>67</v>
      </c>
      <c r="B1069" s="248" t="s">
        <v>234</v>
      </c>
      <c r="C1069" s="248" t="s">
        <v>1114</v>
      </c>
      <c r="D1069" s="248" t="s">
        <v>1115</v>
      </c>
      <c r="E1069" s="248" t="s">
        <v>2856</v>
      </c>
      <c r="F1069" s="248" t="s">
        <v>2856</v>
      </c>
      <c r="G1069" s="248" t="s">
        <v>248</v>
      </c>
      <c r="H1069" s="248" t="s">
        <v>239</v>
      </c>
    </row>
    <row r="1070" spans="1:9" x14ac:dyDescent="0.35">
      <c r="A1070" s="248" t="s">
        <v>67</v>
      </c>
      <c r="B1070" s="248" t="s">
        <v>234</v>
      </c>
      <c r="C1070" s="248" t="s">
        <v>1114</v>
      </c>
      <c r="D1070" s="248" t="s">
        <v>1115</v>
      </c>
      <c r="E1070" s="248" t="s">
        <v>2857</v>
      </c>
      <c r="F1070" s="248" t="s">
        <v>2857</v>
      </c>
      <c r="G1070" s="248" t="s">
        <v>248</v>
      </c>
      <c r="H1070" s="248" t="s">
        <v>239</v>
      </c>
    </row>
    <row r="1071" spans="1:9" x14ac:dyDescent="0.35">
      <c r="A1071" s="248" t="s">
        <v>67</v>
      </c>
      <c r="B1071" s="248" t="s">
        <v>234</v>
      </c>
      <c r="C1071" s="248" t="s">
        <v>1114</v>
      </c>
      <c r="D1071" s="248" t="s">
        <v>1115</v>
      </c>
      <c r="E1071" s="248" t="s">
        <v>2858</v>
      </c>
      <c r="F1071" s="248" t="s">
        <v>2858</v>
      </c>
      <c r="G1071" s="248" t="s">
        <v>248</v>
      </c>
      <c r="H1071" s="248" t="s">
        <v>239</v>
      </c>
    </row>
    <row r="1072" spans="1:9" x14ac:dyDescent="0.35">
      <c r="A1072" s="248" t="s">
        <v>67</v>
      </c>
      <c r="B1072" s="248" t="s">
        <v>234</v>
      </c>
      <c r="C1072" s="248" t="s">
        <v>1114</v>
      </c>
      <c r="D1072" s="248" t="s">
        <v>1115</v>
      </c>
      <c r="E1072" s="248" t="s">
        <v>2859</v>
      </c>
      <c r="F1072" s="248" t="s">
        <v>2859</v>
      </c>
      <c r="G1072" s="248" t="s">
        <v>248</v>
      </c>
      <c r="H1072" s="248" t="s">
        <v>239</v>
      </c>
    </row>
    <row r="1073" spans="1:8" x14ac:dyDescent="0.35">
      <c r="A1073" s="248" t="s">
        <v>67</v>
      </c>
      <c r="B1073" s="248" t="s">
        <v>234</v>
      </c>
      <c r="C1073" s="248" t="s">
        <v>1114</v>
      </c>
      <c r="D1073" s="248" t="s">
        <v>1115</v>
      </c>
      <c r="E1073" s="248" t="s">
        <v>2860</v>
      </c>
      <c r="F1073" s="248" t="s">
        <v>2860</v>
      </c>
      <c r="G1073" s="248" t="s">
        <v>248</v>
      </c>
      <c r="H1073" s="248" t="s">
        <v>239</v>
      </c>
    </row>
    <row r="1074" spans="1:8" x14ac:dyDescent="0.35">
      <c r="A1074" s="248" t="s">
        <v>67</v>
      </c>
      <c r="B1074" s="248" t="s">
        <v>234</v>
      </c>
      <c r="C1074" s="248" t="s">
        <v>1114</v>
      </c>
      <c r="D1074" s="248" t="s">
        <v>1115</v>
      </c>
      <c r="E1074" s="248" t="s">
        <v>2861</v>
      </c>
      <c r="F1074" s="248" t="s">
        <v>2861</v>
      </c>
      <c r="G1074" s="248" t="s">
        <v>248</v>
      </c>
      <c r="H1074" s="248" t="s">
        <v>239</v>
      </c>
    </row>
    <row r="1075" spans="1:8" x14ac:dyDescent="0.35">
      <c r="A1075" s="248" t="s">
        <v>67</v>
      </c>
      <c r="B1075" s="248" t="s">
        <v>234</v>
      </c>
      <c r="C1075" s="248" t="s">
        <v>1114</v>
      </c>
      <c r="D1075" s="248" t="s">
        <v>1115</v>
      </c>
      <c r="E1075" s="248" t="s">
        <v>2862</v>
      </c>
      <c r="F1075" s="248" t="s">
        <v>2862</v>
      </c>
      <c r="G1075" s="248" t="s">
        <v>248</v>
      </c>
      <c r="H1075" s="248" t="s">
        <v>239</v>
      </c>
    </row>
    <row r="1076" spans="1:8" x14ac:dyDescent="0.35">
      <c r="A1076" s="248" t="s">
        <v>67</v>
      </c>
      <c r="B1076" s="248" t="s">
        <v>234</v>
      </c>
      <c r="C1076" s="248" t="s">
        <v>1114</v>
      </c>
      <c r="D1076" s="248" t="s">
        <v>1115</v>
      </c>
      <c r="E1076" s="248" t="s">
        <v>2863</v>
      </c>
      <c r="F1076" s="248" t="s">
        <v>2863</v>
      </c>
      <c r="G1076" s="248" t="s">
        <v>248</v>
      </c>
      <c r="H1076" s="248" t="s">
        <v>239</v>
      </c>
    </row>
    <row r="1077" spans="1:8" x14ac:dyDescent="0.35">
      <c r="A1077" s="248" t="s">
        <v>67</v>
      </c>
      <c r="B1077" s="248" t="s">
        <v>234</v>
      </c>
      <c r="C1077" s="248" t="s">
        <v>1114</v>
      </c>
      <c r="D1077" s="248" t="s">
        <v>1115</v>
      </c>
      <c r="E1077" s="248" t="s">
        <v>2864</v>
      </c>
      <c r="F1077" s="248" t="s">
        <v>2864</v>
      </c>
      <c r="G1077" s="248" t="s">
        <v>248</v>
      </c>
      <c r="H1077" s="248" t="s">
        <v>239</v>
      </c>
    </row>
    <row r="1078" spans="1:8" x14ac:dyDescent="0.35">
      <c r="A1078" s="248" t="s">
        <v>67</v>
      </c>
      <c r="B1078" s="248" t="s">
        <v>234</v>
      </c>
      <c r="C1078" s="248" t="s">
        <v>1114</v>
      </c>
      <c r="D1078" s="248" t="s">
        <v>1115</v>
      </c>
      <c r="E1078" s="248" t="s">
        <v>2865</v>
      </c>
      <c r="F1078" s="248" t="s">
        <v>2865</v>
      </c>
      <c r="G1078" s="248" t="s">
        <v>248</v>
      </c>
      <c r="H1078" s="248" t="s">
        <v>239</v>
      </c>
    </row>
    <row r="1079" spans="1:8" x14ac:dyDescent="0.35">
      <c r="A1079" s="248" t="s">
        <v>67</v>
      </c>
      <c r="B1079" s="248" t="s">
        <v>234</v>
      </c>
      <c r="C1079" s="248" t="s">
        <v>1114</v>
      </c>
      <c r="D1079" s="248" t="s">
        <v>1115</v>
      </c>
      <c r="E1079" s="248" t="s">
        <v>2866</v>
      </c>
      <c r="F1079" s="248" t="s">
        <v>2866</v>
      </c>
      <c r="G1079" s="248" t="s">
        <v>248</v>
      </c>
      <c r="H1079" s="248" t="s">
        <v>239</v>
      </c>
    </row>
    <row r="1080" spans="1:8" x14ac:dyDescent="0.35">
      <c r="A1080" s="248" t="s">
        <v>67</v>
      </c>
      <c r="B1080" s="248" t="s">
        <v>234</v>
      </c>
      <c r="C1080" s="248" t="s">
        <v>1114</v>
      </c>
      <c r="D1080" s="248" t="s">
        <v>1115</v>
      </c>
      <c r="E1080" s="248" t="s">
        <v>2867</v>
      </c>
      <c r="F1080" s="248" t="s">
        <v>2867</v>
      </c>
      <c r="G1080" s="248" t="s">
        <v>248</v>
      </c>
      <c r="H1080" s="248" t="s">
        <v>239</v>
      </c>
    </row>
    <row r="1081" spans="1:8" x14ac:dyDescent="0.35">
      <c r="A1081" s="248" t="s">
        <v>67</v>
      </c>
      <c r="B1081" s="248" t="s">
        <v>234</v>
      </c>
      <c r="C1081" s="248" t="s">
        <v>1114</v>
      </c>
      <c r="D1081" s="248" t="s">
        <v>1115</v>
      </c>
      <c r="E1081" s="248" t="s">
        <v>2868</v>
      </c>
      <c r="F1081" s="248" t="s">
        <v>2868</v>
      </c>
      <c r="G1081" s="248" t="s">
        <v>248</v>
      </c>
      <c r="H1081" s="248" t="s">
        <v>239</v>
      </c>
    </row>
    <row r="1082" spans="1:8" x14ac:dyDescent="0.35">
      <c r="A1082" s="248" t="s">
        <v>67</v>
      </c>
      <c r="B1082" s="248" t="s">
        <v>234</v>
      </c>
      <c r="C1082" s="248" t="s">
        <v>1114</v>
      </c>
      <c r="D1082" s="248" t="s">
        <v>1115</v>
      </c>
      <c r="E1082" s="248" t="s">
        <v>2869</v>
      </c>
      <c r="F1082" s="248" t="s">
        <v>2869</v>
      </c>
      <c r="G1082" s="248" t="s">
        <v>248</v>
      </c>
      <c r="H1082" s="248" t="s">
        <v>239</v>
      </c>
    </row>
    <row r="1083" spans="1:8" x14ac:dyDescent="0.35">
      <c r="A1083" s="248" t="s">
        <v>67</v>
      </c>
      <c r="B1083" s="248" t="s">
        <v>234</v>
      </c>
      <c r="C1083" s="248" t="s">
        <v>1160</v>
      </c>
      <c r="D1083" s="248" t="s">
        <v>1161</v>
      </c>
      <c r="E1083" s="248" t="s">
        <v>2870</v>
      </c>
      <c r="F1083" s="248" t="s">
        <v>2870</v>
      </c>
      <c r="G1083" s="248" t="s">
        <v>248</v>
      </c>
      <c r="H1083" s="248" t="s">
        <v>239</v>
      </c>
    </row>
    <row r="1084" spans="1:8" x14ac:dyDescent="0.35">
      <c r="A1084" s="248" t="s">
        <v>67</v>
      </c>
      <c r="B1084" s="248" t="s">
        <v>234</v>
      </c>
      <c r="C1084" s="248" t="s">
        <v>1160</v>
      </c>
      <c r="D1084" s="248" t="s">
        <v>1161</v>
      </c>
      <c r="E1084" s="248" t="s">
        <v>2871</v>
      </c>
      <c r="F1084" s="248" t="s">
        <v>2871</v>
      </c>
      <c r="G1084" s="248" t="s">
        <v>248</v>
      </c>
      <c r="H1084" s="248" t="s">
        <v>239</v>
      </c>
    </row>
    <row r="1085" spans="1:8" x14ac:dyDescent="0.35">
      <c r="A1085" s="248" t="s">
        <v>67</v>
      </c>
      <c r="B1085" s="248" t="s">
        <v>234</v>
      </c>
      <c r="C1085" s="248" t="s">
        <v>1160</v>
      </c>
      <c r="D1085" s="248" t="s">
        <v>1161</v>
      </c>
      <c r="E1085" s="248" t="s">
        <v>2872</v>
      </c>
      <c r="F1085" s="248" t="s">
        <v>2872</v>
      </c>
      <c r="G1085" s="248" t="s">
        <v>248</v>
      </c>
      <c r="H1085" s="248" t="s">
        <v>239</v>
      </c>
    </row>
    <row r="1086" spans="1:8" x14ac:dyDescent="0.35">
      <c r="A1086" s="248" t="s">
        <v>67</v>
      </c>
      <c r="B1086" s="248" t="s">
        <v>234</v>
      </c>
      <c r="C1086" s="248" t="s">
        <v>1160</v>
      </c>
      <c r="D1086" s="248" t="s">
        <v>1161</v>
      </c>
      <c r="E1086" s="248" t="s">
        <v>2873</v>
      </c>
      <c r="F1086" s="248" t="s">
        <v>2873</v>
      </c>
      <c r="G1086" s="248" t="s">
        <v>248</v>
      </c>
      <c r="H1086" s="248" t="s">
        <v>239</v>
      </c>
    </row>
    <row r="1087" spans="1:8" x14ac:dyDescent="0.35">
      <c r="A1087" s="248" t="s">
        <v>67</v>
      </c>
      <c r="B1087" s="248" t="s">
        <v>234</v>
      </c>
      <c r="C1087" s="248" t="s">
        <v>1160</v>
      </c>
      <c r="D1087" s="248" t="s">
        <v>1161</v>
      </c>
      <c r="E1087" s="248" t="s">
        <v>2874</v>
      </c>
      <c r="F1087" s="248" t="s">
        <v>2874</v>
      </c>
      <c r="G1087" s="248" t="s">
        <v>248</v>
      </c>
      <c r="H1087" s="248" t="s">
        <v>239</v>
      </c>
    </row>
    <row r="1088" spans="1:8" x14ac:dyDescent="0.35">
      <c r="A1088" s="248" t="s">
        <v>67</v>
      </c>
      <c r="B1088" s="248" t="s">
        <v>234</v>
      </c>
      <c r="C1088" s="248" t="s">
        <v>1160</v>
      </c>
      <c r="D1088" s="248" t="s">
        <v>1161</v>
      </c>
      <c r="E1088" s="248" t="s">
        <v>2875</v>
      </c>
      <c r="F1088" s="248" t="s">
        <v>2875</v>
      </c>
      <c r="G1088" s="248" t="s">
        <v>248</v>
      </c>
      <c r="H1088" s="248" t="s">
        <v>239</v>
      </c>
    </row>
    <row r="1089" spans="1:8" x14ac:dyDescent="0.35">
      <c r="A1089" s="248" t="s">
        <v>67</v>
      </c>
      <c r="B1089" s="248" t="s">
        <v>234</v>
      </c>
      <c r="C1089" s="248" t="s">
        <v>1160</v>
      </c>
      <c r="D1089" s="248" t="s">
        <v>1161</v>
      </c>
      <c r="E1089" s="248" t="s">
        <v>2876</v>
      </c>
      <c r="F1089" s="248" t="s">
        <v>2876</v>
      </c>
      <c r="G1089" s="248" t="s">
        <v>248</v>
      </c>
      <c r="H1089" s="248" t="s">
        <v>239</v>
      </c>
    </row>
    <row r="1090" spans="1:8" x14ac:dyDescent="0.35">
      <c r="A1090" s="248" t="s">
        <v>67</v>
      </c>
      <c r="B1090" s="248" t="s">
        <v>234</v>
      </c>
      <c r="C1090" s="248" t="s">
        <v>1160</v>
      </c>
      <c r="D1090" s="248" t="s">
        <v>1161</v>
      </c>
      <c r="E1090" s="248" t="s">
        <v>2877</v>
      </c>
      <c r="F1090" s="248" t="s">
        <v>2877</v>
      </c>
      <c r="G1090" s="248" t="s">
        <v>248</v>
      </c>
      <c r="H1090" s="248" t="s">
        <v>239</v>
      </c>
    </row>
    <row r="1091" spans="1:8" x14ac:dyDescent="0.35">
      <c r="A1091" s="248" t="s">
        <v>67</v>
      </c>
      <c r="B1091" s="248" t="s">
        <v>234</v>
      </c>
      <c r="C1091" s="248" t="s">
        <v>1160</v>
      </c>
      <c r="D1091" s="248" t="s">
        <v>1161</v>
      </c>
      <c r="E1091" s="248" t="s">
        <v>2878</v>
      </c>
      <c r="F1091" s="248" t="s">
        <v>2878</v>
      </c>
      <c r="G1091" s="248" t="s">
        <v>248</v>
      </c>
      <c r="H1091" s="248" t="s">
        <v>239</v>
      </c>
    </row>
    <row r="1092" spans="1:8" x14ac:dyDescent="0.35">
      <c r="A1092" s="248" t="s">
        <v>67</v>
      </c>
      <c r="B1092" s="248" t="s">
        <v>234</v>
      </c>
      <c r="C1092" s="248" t="s">
        <v>1160</v>
      </c>
      <c r="D1092" s="248" t="s">
        <v>1161</v>
      </c>
      <c r="E1092" s="248" t="s">
        <v>2879</v>
      </c>
      <c r="F1092" s="248" t="s">
        <v>2879</v>
      </c>
      <c r="G1092" s="248" t="s">
        <v>248</v>
      </c>
      <c r="H1092" s="248" t="s">
        <v>239</v>
      </c>
    </row>
    <row r="1093" spans="1:8" x14ac:dyDescent="0.35">
      <c r="A1093" s="248" t="s">
        <v>67</v>
      </c>
      <c r="B1093" s="248" t="s">
        <v>234</v>
      </c>
      <c r="C1093" s="248" t="s">
        <v>1160</v>
      </c>
      <c r="D1093" s="248" t="s">
        <v>1161</v>
      </c>
      <c r="E1093" s="248" t="s">
        <v>2880</v>
      </c>
      <c r="F1093" s="248" t="s">
        <v>2880</v>
      </c>
      <c r="G1093" s="248" t="s">
        <v>248</v>
      </c>
      <c r="H1093" s="248" t="s">
        <v>239</v>
      </c>
    </row>
    <row r="1094" spans="1:8" x14ac:dyDescent="0.35">
      <c r="A1094" s="248" t="s">
        <v>67</v>
      </c>
      <c r="B1094" s="248" t="s">
        <v>234</v>
      </c>
      <c r="C1094" s="248" t="s">
        <v>1160</v>
      </c>
      <c r="D1094" s="248" t="s">
        <v>1161</v>
      </c>
      <c r="E1094" s="248" t="s">
        <v>2881</v>
      </c>
      <c r="F1094" s="248" t="s">
        <v>2881</v>
      </c>
      <c r="G1094" s="248" t="s">
        <v>248</v>
      </c>
      <c r="H1094" s="248" t="s">
        <v>239</v>
      </c>
    </row>
    <row r="1095" spans="1:8" x14ac:dyDescent="0.35">
      <c r="A1095" s="248" t="s">
        <v>67</v>
      </c>
      <c r="B1095" s="248" t="s">
        <v>234</v>
      </c>
      <c r="C1095" s="248" t="s">
        <v>1160</v>
      </c>
      <c r="D1095" s="248" t="s">
        <v>1161</v>
      </c>
      <c r="E1095" s="248" t="s">
        <v>2882</v>
      </c>
      <c r="F1095" s="248" t="s">
        <v>2882</v>
      </c>
      <c r="G1095" s="248" t="s">
        <v>248</v>
      </c>
      <c r="H1095" s="248" t="s">
        <v>239</v>
      </c>
    </row>
    <row r="1096" spans="1:8" x14ac:dyDescent="0.35">
      <c r="A1096" s="248" t="s">
        <v>67</v>
      </c>
      <c r="B1096" s="248" t="s">
        <v>234</v>
      </c>
      <c r="C1096" s="248" t="s">
        <v>1160</v>
      </c>
      <c r="D1096" s="248" t="s">
        <v>1161</v>
      </c>
      <c r="E1096" s="248" t="s">
        <v>2883</v>
      </c>
      <c r="F1096" s="248" t="s">
        <v>2883</v>
      </c>
      <c r="G1096" s="248" t="s">
        <v>248</v>
      </c>
      <c r="H1096" s="248" t="s">
        <v>239</v>
      </c>
    </row>
    <row r="1097" spans="1:8" x14ac:dyDescent="0.35">
      <c r="A1097" s="248" t="s">
        <v>67</v>
      </c>
      <c r="B1097" s="248" t="s">
        <v>234</v>
      </c>
      <c r="C1097" s="248" t="s">
        <v>1160</v>
      </c>
      <c r="D1097" s="248" t="s">
        <v>1161</v>
      </c>
      <c r="E1097" s="248" t="s">
        <v>2884</v>
      </c>
      <c r="F1097" s="248" t="s">
        <v>2884</v>
      </c>
      <c r="G1097" s="248" t="s">
        <v>248</v>
      </c>
      <c r="H1097" s="248" t="s">
        <v>239</v>
      </c>
    </row>
    <row r="1098" spans="1:8" x14ac:dyDescent="0.35">
      <c r="A1098" s="248" t="s">
        <v>67</v>
      </c>
      <c r="B1098" s="248" t="s">
        <v>234</v>
      </c>
      <c r="C1098" s="248" t="s">
        <v>1160</v>
      </c>
      <c r="D1098" s="248" t="s">
        <v>1161</v>
      </c>
      <c r="E1098" s="248" t="s">
        <v>2885</v>
      </c>
      <c r="F1098" s="248" t="s">
        <v>2885</v>
      </c>
      <c r="G1098" s="248" t="s">
        <v>248</v>
      </c>
      <c r="H1098" s="248" t="s">
        <v>239</v>
      </c>
    </row>
    <row r="1099" spans="1:8" x14ac:dyDescent="0.35">
      <c r="A1099" s="248" t="s">
        <v>67</v>
      </c>
      <c r="B1099" s="248" t="s">
        <v>234</v>
      </c>
      <c r="C1099" s="248" t="s">
        <v>1160</v>
      </c>
      <c r="D1099" s="248" t="s">
        <v>1161</v>
      </c>
      <c r="E1099" s="248" t="s">
        <v>2886</v>
      </c>
      <c r="F1099" s="248" t="s">
        <v>2886</v>
      </c>
      <c r="G1099" s="248" t="s">
        <v>248</v>
      </c>
      <c r="H1099" s="248" t="s">
        <v>239</v>
      </c>
    </row>
    <row r="1100" spans="1:8" x14ac:dyDescent="0.35">
      <c r="A1100" s="248" t="s">
        <v>67</v>
      </c>
      <c r="B1100" s="248" t="s">
        <v>234</v>
      </c>
      <c r="C1100" s="248" t="s">
        <v>1160</v>
      </c>
      <c r="D1100" s="248" t="s">
        <v>1161</v>
      </c>
      <c r="E1100" s="248" t="s">
        <v>2887</v>
      </c>
      <c r="F1100" s="248" t="s">
        <v>2887</v>
      </c>
      <c r="G1100" s="248" t="s">
        <v>248</v>
      </c>
      <c r="H1100" s="248" t="s">
        <v>239</v>
      </c>
    </row>
    <row r="1101" spans="1:8" x14ac:dyDescent="0.35">
      <c r="A1101" s="248" t="s">
        <v>67</v>
      </c>
      <c r="B1101" s="248" t="s">
        <v>234</v>
      </c>
      <c r="C1101" s="248" t="s">
        <v>1160</v>
      </c>
      <c r="D1101" s="248" t="s">
        <v>1161</v>
      </c>
      <c r="E1101" s="248" t="s">
        <v>2888</v>
      </c>
      <c r="F1101" s="248" t="s">
        <v>2888</v>
      </c>
      <c r="G1101" s="248" t="s">
        <v>248</v>
      </c>
      <c r="H1101" s="248" t="s">
        <v>239</v>
      </c>
    </row>
    <row r="1102" spans="1:8" x14ac:dyDescent="0.35">
      <c r="A1102" s="248" t="s">
        <v>67</v>
      </c>
      <c r="B1102" s="248" t="s">
        <v>234</v>
      </c>
      <c r="C1102" s="248" t="s">
        <v>1160</v>
      </c>
      <c r="D1102" s="248" t="s">
        <v>1161</v>
      </c>
      <c r="E1102" s="248" t="s">
        <v>2889</v>
      </c>
      <c r="F1102" s="248" t="s">
        <v>2889</v>
      </c>
      <c r="G1102" s="248" t="s">
        <v>248</v>
      </c>
      <c r="H1102" s="248" t="s">
        <v>239</v>
      </c>
    </row>
    <row r="1103" spans="1:8" x14ac:dyDescent="0.35">
      <c r="A1103" s="248" t="s">
        <v>67</v>
      </c>
      <c r="B1103" s="248" t="s">
        <v>234</v>
      </c>
      <c r="C1103" s="248" t="s">
        <v>1160</v>
      </c>
      <c r="D1103" s="248" t="s">
        <v>1161</v>
      </c>
      <c r="E1103" s="248" t="s">
        <v>2890</v>
      </c>
      <c r="F1103" s="248" t="s">
        <v>2890</v>
      </c>
      <c r="G1103" s="248" t="s">
        <v>248</v>
      </c>
      <c r="H1103" s="248" t="s">
        <v>239</v>
      </c>
    </row>
    <row r="1104" spans="1:8" x14ac:dyDescent="0.35">
      <c r="A1104" s="248" t="s">
        <v>67</v>
      </c>
      <c r="B1104" s="248" t="s">
        <v>234</v>
      </c>
      <c r="C1104" s="248" t="s">
        <v>1160</v>
      </c>
      <c r="D1104" s="248" t="s">
        <v>1161</v>
      </c>
      <c r="E1104" s="248" t="s">
        <v>2891</v>
      </c>
      <c r="F1104" s="248" t="s">
        <v>2891</v>
      </c>
      <c r="G1104" s="248" t="s">
        <v>248</v>
      </c>
      <c r="H1104" s="248" t="s">
        <v>239</v>
      </c>
    </row>
    <row r="1105" spans="1:8" x14ac:dyDescent="0.35">
      <c r="A1105" s="248" t="s">
        <v>67</v>
      </c>
      <c r="B1105" s="248" t="s">
        <v>234</v>
      </c>
      <c r="C1105" s="248" t="s">
        <v>1160</v>
      </c>
      <c r="D1105" s="248" t="s">
        <v>1161</v>
      </c>
      <c r="E1105" s="248" t="s">
        <v>2892</v>
      </c>
      <c r="F1105" s="248" t="s">
        <v>2892</v>
      </c>
      <c r="G1105" s="248" t="s">
        <v>248</v>
      </c>
      <c r="H1105" s="248" t="s">
        <v>239</v>
      </c>
    </row>
    <row r="1106" spans="1:8" x14ac:dyDescent="0.35">
      <c r="A1106" s="248" t="s">
        <v>67</v>
      </c>
      <c r="B1106" s="248" t="s">
        <v>234</v>
      </c>
      <c r="C1106" s="248" t="s">
        <v>1160</v>
      </c>
      <c r="D1106" s="248" t="s">
        <v>1161</v>
      </c>
      <c r="E1106" s="248" t="s">
        <v>2893</v>
      </c>
      <c r="F1106" s="248" t="s">
        <v>2893</v>
      </c>
      <c r="G1106" s="248" t="s">
        <v>248</v>
      </c>
      <c r="H1106" s="248" t="s">
        <v>239</v>
      </c>
    </row>
    <row r="1107" spans="1:8" x14ac:dyDescent="0.35">
      <c r="A1107" s="248" t="s">
        <v>67</v>
      </c>
      <c r="B1107" s="248" t="s">
        <v>234</v>
      </c>
      <c r="C1107" s="248" t="s">
        <v>1160</v>
      </c>
      <c r="D1107" s="248" t="s">
        <v>1161</v>
      </c>
      <c r="E1107" s="248" t="s">
        <v>2894</v>
      </c>
      <c r="F1107" s="248" t="s">
        <v>2894</v>
      </c>
      <c r="G1107" s="248" t="s">
        <v>248</v>
      </c>
      <c r="H1107" s="248" t="s">
        <v>239</v>
      </c>
    </row>
    <row r="1108" spans="1:8" x14ac:dyDescent="0.35">
      <c r="A1108" s="248" t="s">
        <v>67</v>
      </c>
      <c r="B1108" s="248" t="s">
        <v>234</v>
      </c>
      <c r="C1108" s="248" t="s">
        <v>1160</v>
      </c>
      <c r="D1108" s="248" t="s">
        <v>1161</v>
      </c>
      <c r="E1108" s="248" t="s">
        <v>2895</v>
      </c>
      <c r="F1108" s="248" t="s">
        <v>2895</v>
      </c>
      <c r="G1108" s="248" t="s">
        <v>248</v>
      </c>
      <c r="H1108" s="248" t="s">
        <v>239</v>
      </c>
    </row>
    <row r="1109" spans="1:8" x14ac:dyDescent="0.35">
      <c r="A1109" s="248" t="s">
        <v>67</v>
      </c>
      <c r="B1109" s="248" t="s">
        <v>234</v>
      </c>
      <c r="C1109" s="248" t="s">
        <v>1160</v>
      </c>
      <c r="D1109" s="248" t="s">
        <v>1161</v>
      </c>
      <c r="E1109" s="248" t="s">
        <v>2896</v>
      </c>
      <c r="F1109" s="248" t="s">
        <v>2896</v>
      </c>
      <c r="G1109" s="248" t="s">
        <v>248</v>
      </c>
      <c r="H1109" s="248" t="s">
        <v>239</v>
      </c>
    </row>
    <row r="1110" spans="1:8" x14ac:dyDescent="0.35">
      <c r="A1110" s="248" t="s">
        <v>67</v>
      </c>
      <c r="B1110" s="248" t="s">
        <v>234</v>
      </c>
      <c r="C1110" s="248" t="s">
        <v>1160</v>
      </c>
      <c r="D1110" s="248" t="s">
        <v>1161</v>
      </c>
      <c r="E1110" s="248" t="s">
        <v>2897</v>
      </c>
      <c r="F1110" s="248" t="s">
        <v>2897</v>
      </c>
      <c r="G1110" s="248" t="s">
        <v>248</v>
      </c>
      <c r="H1110" s="248" t="s">
        <v>239</v>
      </c>
    </row>
    <row r="1111" spans="1:8" x14ac:dyDescent="0.35">
      <c r="A1111" s="248" t="s">
        <v>67</v>
      </c>
      <c r="B1111" s="248" t="s">
        <v>234</v>
      </c>
      <c r="C1111" s="248" t="s">
        <v>1160</v>
      </c>
      <c r="D1111" s="248" t="s">
        <v>1161</v>
      </c>
      <c r="E1111" s="248" t="s">
        <v>2898</v>
      </c>
      <c r="F1111" s="248" t="s">
        <v>2898</v>
      </c>
      <c r="G1111" s="248" t="s">
        <v>248</v>
      </c>
      <c r="H1111" s="248" t="s">
        <v>239</v>
      </c>
    </row>
    <row r="1112" spans="1:8" x14ac:dyDescent="0.35">
      <c r="A1112" s="248" t="s">
        <v>67</v>
      </c>
      <c r="B1112" s="248" t="s">
        <v>234</v>
      </c>
      <c r="C1112" s="248" t="s">
        <v>1160</v>
      </c>
      <c r="D1112" s="248" t="s">
        <v>1161</v>
      </c>
      <c r="E1112" s="248" t="s">
        <v>2899</v>
      </c>
      <c r="F1112" s="248" t="s">
        <v>2899</v>
      </c>
      <c r="G1112" s="248" t="s">
        <v>248</v>
      </c>
      <c r="H1112" s="248" t="s">
        <v>239</v>
      </c>
    </row>
    <row r="1113" spans="1:8" x14ac:dyDescent="0.35">
      <c r="A1113" s="248" t="s">
        <v>67</v>
      </c>
      <c r="B1113" s="248" t="s">
        <v>234</v>
      </c>
      <c r="C1113" s="248" t="s">
        <v>1160</v>
      </c>
      <c r="D1113" s="248" t="s">
        <v>1161</v>
      </c>
      <c r="E1113" s="248" t="s">
        <v>2900</v>
      </c>
      <c r="F1113" s="248" t="s">
        <v>2900</v>
      </c>
      <c r="G1113" s="248" t="s">
        <v>248</v>
      </c>
      <c r="H1113" s="248" t="s">
        <v>239</v>
      </c>
    </row>
    <row r="1114" spans="1:8" x14ac:dyDescent="0.35">
      <c r="A1114" s="248" t="s">
        <v>67</v>
      </c>
      <c r="B1114" s="248" t="s">
        <v>234</v>
      </c>
      <c r="C1114" s="248" t="s">
        <v>1160</v>
      </c>
      <c r="D1114" s="248" t="s">
        <v>1161</v>
      </c>
      <c r="E1114" s="248" t="s">
        <v>2901</v>
      </c>
      <c r="F1114" s="248" t="s">
        <v>2901</v>
      </c>
      <c r="G1114" s="248" t="s">
        <v>248</v>
      </c>
      <c r="H1114" s="248" t="s">
        <v>239</v>
      </c>
    </row>
    <row r="1115" spans="1:8" x14ac:dyDescent="0.35">
      <c r="A1115" s="248" t="s">
        <v>67</v>
      </c>
      <c r="B1115" s="248" t="s">
        <v>234</v>
      </c>
      <c r="C1115" s="248" t="s">
        <v>1160</v>
      </c>
      <c r="D1115" s="248" t="s">
        <v>1161</v>
      </c>
      <c r="E1115" s="248" t="s">
        <v>2902</v>
      </c>
      <c r="F1115" s="248" t="s">
        <v>2902</v>
      </c>
      <c r="G1115" s="248" t="s">
        <v>248</v>
      </c>
      <c r="H1115" s="248" t="s">
        <v>239</v>
      </c>
    </row>
    <row r="1116" spans="1:8" x14ac:dyDescent="0.35">
      <c r="A1116" s="248" t="s">
        <v>67</v>
      </c>
      <c r="B1116" s="248" t="s">
        <v>234</v>
      </c>
      <c r="C1116" s="248" t="s">
        <v>1160</v>
      </c>
      <c r="D1116" s="248" t="s">
        <v>1161</v>
      </c>
      <c r="E1116" s="248" t="s">
        <v>2903</v>
      </c>
      <c r="F1116" s="248" t="s">
        <v>2903</v>
      </c>
      <c r="G1116" s="248" t="s">
        <v>248</v>
      </c>
      <c r="H1116" s="248" t="s">
        <v>239</v>
      </c>
    </row>
    <row r="1117" spans="1:8" x14ac:dyDescent="0.35">
      <c r="A1117" s="248" t="s">
        <v>67</v>
      </c>
      <c r="B1117" s="248" t="s">
        <v>234</v>
      </c>
      <c r="C1117" s="248" t="s">
        <v>1160</v>
      </c>
      <c r="D1117" s="248" t="s">
        <v>1161</v>
      </c>
      <c r="E1117" s="248" t="s">
        <v>2904</v>
      </c>
      <c r="F1117" s="248" t="s">
        <v>2904</v>
      </c>
      <c r="G1117" s="248" t="s">
        <v>248</v>
      </c>
      <c r="H1117" s="248" t="s">
        <v>239</v>
      </c>
    </row>
    <row r="1118" spans="1:8" x14ac:dyDescent="0.35">
      <c r="A1118" s="248" t="s">
        <v>67</v>
      </c>
      <c r="B1118" s="248" t="s">
        <v>234</v>
      </c>
      <c r="C1118" s="248" t="s">
        <v>1160</v>
      </c>
      <c r="D1118" s="248" t="s">
        <v>1161</v>
      </c>
      <c r="E1118" s="248" t="s">
        <v>2905</v>
      </c>
      <c r="F1118" s="248" t="s">
        <v>2905</v>
      </c>
      <c r="G1118" s="248" t="s">
        <v>248</v>
      </c>
      <c r="H1118" s="248" t="s">
        <v>239</v>
      </c>
    </row>
    <row r="1119" spans="1:8" x14ac:dyDescent="0.35">
      <c r="A1119" s="248" t="s">
        <v>67</v>
      </c>
      <c r="B1119" s="248" t="s">
        <v>234</v>
      </c>
      <c r="C1119" s="248" t="s">
        <v>1160</v>
      </c>
      <c r="D1119" s="248" t="s">
        <v>1161</v>
      </c>
      <c r="E1119" s="248" t="s">
        <v>2906</v>
      </c>
      <c r="F1119" s="248" t="s">
        <v>2906</v>
      </c>
      <c r="G1119" s="248" t="s">
        <v>248</v>
      </c>
      <c r="H1119" s="248" t="s">
        <v>239</v>
      </c>
    </row>
    <row r="1120" spans="1:8" x14ac:dyDescent="0.35">
      <c r="A1120" s="248" t="s">
        <v>67</v>
      </c>
      <c r="B1120" s="248" t="s">
        <v>234</v>
      </c>
      <c r="C1120" s="248" t="s">
        <v>1160</v>
      </c>
      <c r="D1120" s="248" t="s">
        <v>1161</v>
      </c>
      <c r="E1120" s="248" t="s">
        <v>2907</v>
      </c>
      <c r="F1120" s="248" t="s">
        <v>2907</v>
      </c>
      <c r="G1120" s="248" t="s">
        <v>248</v>
      </c>
      <c r="H1120" s="248" t="s">
        <v>239</v>
      </c>
    </row>
    <row r="1121" spans="1:8" x14ac:dyDescent="0.35">
      <c r="A1121" s="248" t="s">
        <v>67</v>
      </c>
      <c r="B1121" s="248" t="s">
        <v>234</v>
      </c>
      <c r="C1121" s="248" t="s">
        <v>1160</v>
      </c>
      <c r="D1121" s="248" t="s">
        <v>1161</v>
      </c>
      <c r="E1121" s="248" t="s">
        <v>2908</v>
      </c>
      <c r="F1121" s="248" t="s">
        <v>2908</v>
      </c>
      <c r="G1121" s="248" t="s">
        <v>248</v>
      </c>
      <c r="H1121" s="248" t="s">
        <v>239</v>
      </c>
    </row>
    <row r="1122" spans="1:8" x14ac:dyDescent="0.35">
      <c r="A1122" s="248" t="s">
        <v>1169</v>
      </c>
      <c r="B1122" s="248" t="s">
        <v>1170</v>
      </c>
      <c r="C1122" s="248" t="s">
        <v>1178</v>
      </c>
      <c r="D1122" s="248" t="s">
        <v>363</v>
      </c>
      <c r="E1122" s="248" t="s">
        <v>2016</v>
      </c>
      <c r="F1122" s="248" t="s">
        <v>2017</v>
      </c>
      <c r="G1122" s="248" t="s">
        <v>248</v>
      </c>
      <c r="H1122" s="248" t="s">
        <v>239</v>
      </c>
    </row>
    <row r="1123" spans="1:8" x14ac:dyDescent="0.35">
      <c r="A1123" s="248" t="s">
        <v>1169</v>
      </c>
      <c r="B1123" s="248" t="s">
        <v>1170</v>
      </c>
      <c r="C1123" s="248" t="s">
        <v>1178</v>
      </c>
      <c r="D1123" s="248" t="s">
        <v>363</v>
      </c>
      <c r="E1123" s="248" t="s">
        <v>2018</v>
      </c>
      <c r="F1123" s="248" t="s">
        <v>2019</v>
      </c>
      <c r="G1123" s="248" t="s">
        <v>248</v>
      </c>
      <c r="H1123" s="248" t="s">
        <v>248</v>
      </c>
    </row>
    <row r="1124" spans="1:8" x14ac:dyDescent="0.35">
      <c r="A1124" s="248" t="s">
        <v>1169</v>
      </c>
      <c r="B1124" s="248" t="s">
        <v>1170</v>
      </c>
      <c r="C1124" s="248" t="s">
        <v>1178</v>
      </c>
      <c r="D1124" s="248" t="s">
        <v>363</v>
      </c>
      <c r="E1124" s="248" t="s">
        <v>2020</v>
      </c>
      <c r="F1124" s="248" t="s">
        <v>2021</v>
      </c>
      <c r="G1124" s="248" t="s">
        <v>248</v>
      </c>
      <c r="H1124" s="248" t="s">
        <v>239</v>
      </c>
    </row>
    <row r="1125" spans="1:8" x14ac:dyDescent="0.35">
      <c r="A1125" s="248" t="s">
        <v>1169</v>
      </c>
      <c r="B1125" s="248" t="s">
        <v>1170</v>
      </c>
      <c r="C1125" s="248" t="s">
        <v>1178</v>
      </c>
      <c r="D1125" s="248" t="s">
        <v>363</v>
      </c>
      <c r="E1125" s="248" t="s">
        <v>2022</v>
      </c>
      <c r="F1125" s="248" t="s">
        <v>2023</v>
      </c>
      <c r="G1125" s="248" t="s">
        <v>248</v>
      </c>
      <c r="H1125" s="248" t="s">
        <v>239</v>
      </c>
    </row>
    <row r="1126" spans="1:8" x14ac:dyDescent="0.35">
      <c r="A1126" s="248" t="s">
        <v>1169</v>
      </c>
      <c r="B1126" s="248" t="s">
        <v>1170</v>
      </c>
      <c r="C1126" s="248" t="s">
        <v>1178</v>
      </c>
      <c r="D1126" s="248" t="s">
        <v>363</v>
      </c>
      <c r="E1126" s="248" t="s">
        <v>2024</v>
      </c>
      <c r="F1126" s="248" t="s">
        <v>2025</v>
      </c>
      <c r="G1126" s="248" t="s">
        <v>248</v>
      </c>
      <c r="H1126" s="248" t="s">
        <v>239</v>
      </c>
    </row>
    <row r="1127" spans="1:8" x14ac:dyDescent="0.35">
      <c r="A1127" s="248" t="s">
        <v>1169</v>
      </c>
      <c r="B1127" s="248" t="s">
        <v>1170</v>
      </c>
      <c r="C1127" s="248" t="s">
        <v>1178</v>
      </c>
      <c r="D1127" s="248" t="s">
        <v>363</v>
      </c>
      <c r="E1127" s="248" t="s">
        <v>2026</v>
      </c>
      <c r="F1127" s="248" t="s">
        <v>2027</v>
      </c>
      <c r="G1127" s="248" t="s">
        <v>248</v>
      </c>
      <c r="H1127" s="248" t="s">
        <v>239</v>
      </c>
    </row>
    <row r="1128" spans="1:8" x14ac:dyDescent="0.35">
      <c r="A1128" s="248" t="s">
        <v>1169</v>
      </c>
      <c r="B1128" s="248" t="s">
        <v>1170</v>
      </c>
      <c r="C1128" s="248" t="s">
        <v>1178</v>
      </c>
      <c r="D1128" s="248" t="s">
        <v>363</v>
      </c>
      <c r="E1128" s="248" t="s">
        <v>2028</v>
      </c>
      <c r="F1128" s="248" t="s">
        <v>2029</v>
      </c>
      <c r="G1128" s="248" t="s">
        <v>248</v>
      </c>
      <c r="H1128" s="248" t="s">
        <v>239</v>
      </c>
    </row>
    <row r="1129" spans="1:8" x14ac:dyDescent="0.35">
      <c r="A1129" s="248" t="s">
        <v>1169</v>
      </c>
      <c r="B1129" s="248" t="s">
        <v>1170</v>
      </c>
      <c r="C1129" s="248" t="s">
        <v>1178</v>
      </c>
      <c r="D1129" s="248" t="s">
        <v>363</v>
      </c>
      <c r="E1129" s="248" t="s">
        <v>2030</v>
      </c>
      <c r="F1129" s="248" t="s">
        <v>2031</v>
      </c>
      <c r="G1129" s="248" t="s">
        <v>248</v>
      </c>
      <c r="H1129" s="248" t="s">
        <v>239</v>
      </c>
    </row>
    <row r="1130" spans="1:8" x14ac:dyDescent="0.35">
      <c r="A1130" s="248" t="s">
        <v>1169</v>
      </c>
      <c r="B1130" s="248" t="s">
        <v>1170</v>
      </c>
      <c r="C1130" s="248" t="s">
        <v>1178</v>
      </c>
      <c r="D1130" s="248" t="s">
        <v>363</v>
      </c>
      <c r="E1130" s="248" t="s">
        <v>2032</v>
      </c>
      <c r="F1130" s="248" t="s">
        <v>2033</v>
      </c>
      <c r="G1130" s="248" t="s">
        <v>248</v>
      </c>
      <c r="H1130" s="248" t="s">
        <v>239</v>
      </c>
    </row>
    <row r="1131" spans="1:8" x14ac:dyDescent="0.35">
      <c r="A1131" s="248" t="s">
        <v>1169</v>
      </c>
      <c r="B1131" s="248" t="s">
        <v>1170</v>
      </c>
      <c r="C1131" s="248" t="s">
        <v>1178</v>
      </c>
      <c r="D1131" s="248" t="s">
        <v>363</v>
      </c>
      <c r="E1131" s="248" t="s">
        <v>2034</v>
      </c>
      <c r="F1131" s="248" t="s">
        <v>2035</v>
      </c>
      <c r="G1131" s="248" t="s">
        <v>248</v>
      </c>
      <c r="H1131" s="248" t="s">
        <v>239</v>
      </c>
    </row>
    <row r="1132" spans="1:8" x14ac:dyDescent="0.35">
      <c r="A1132" s="248" t="s">
        <v>1169</v>
      </c>
      <c r="B1132" s="248" t="s">
        <v>1170</v>
      </c>
      <c r="C1132" s="248" t="s">
        <v>1178</v>
      </c>
      <c r="D1132" s="248" t="s">
        <v>363</v>
      </c>
      <c r="E1132" s="248" t="s">
        <v>2036</v>
      </c>
      <c r="F1132" s="248" t="s">
        <v>2037</v>
      </c>
      <c r="G1132" s="248" t="s">
        <v>248</v>
      </c>
      <c r="H1132" s="248" t="s">
        <v>239</v>
      </c>
    </row>
    <row r="1133" spans="1:8" x14ac:dyDescent="0.35">
      <c r="A1133" s="248" t="s">
        <v>1169</v>
      </c>
      <c r="B1133" s="248" t="s">
        <v>1170</v>
      </c>
      <c r="C1133" s="248" t="s">
        <v>1178</v>
      </c>
      <c r="D1133" s="248" t="s">
        <v>363</v>
      </c>
      <c r="E1133" s="248" t="s">
        <v>2038</v>
      </c>
      <c r="F1133" s="248" t="s">
        <v>2039</v>
      </c>
      <c r="G1133" s="248" t="s">
        <v>248</v>
      </c>
      <c r="H1133" s="248" t="s">
        <v>239</v>
      </c>
    </row>
    <row r="1134" spans="1:8" x14ac:dyDescent="0.35">
      <c r="A1134" s="248" t="s">
        <v>1169</v>
      </c>
      <c r="B1134" s="248" t="s">
        <v>1170</v>
      </c>
      <c r="C1134" s="248" t="s">
        <v>1178</v>
      </c>
      <c r="D1134" s="248" t="s">
        <v>363</v>
      </c>
      <c r="E1134" s="248" t="s">
        <v>2040</v>
      </c>
      <c r="F1134" s="248" t="s">
        <v>2041</v>
      </c>
      <c r="G1134" s="248" t="s">
        <v>248</v>
      </c>
      <c r="H1134" s="248" t="s">
        <v>239</v>
      </c>
    </row>
    <row r="1135" spans="1:8" x14ac:dyDescent="0.35">
      <c r="A1135" s="248" t="s">
        <v>1169</v>
      </c>
      <c r="B1135" s="248" t="s">
        <v>1170</v>
      </c>
      <c r="C1135" s="248" t="s">
        <v>1178</v>
      </c>
      <c r="D1135" s="248" t="s">
        <v>363</v>
      </c>
      <c r="E1135" s="248" t="s">
        <v>2042</v>
      </c>
      <c r="F1135" s="248" t="s">
        <v>2043</v>
      </c>
      <c r="G1135" s="248" t="s">
        <v>248</v>
      </c>
      <c r="H1135" s="248" t="s">
        <v>239</v>
      </c>
    </row>
    <row r="1136" spans="1:8" x14ac:dyDescent="0.35">
      <c r="A1136" s="248" t="s">
        <v>1169</v>
      </c>
      <c r="B1136" s="248" t="s">
        <v>1170</v>
      </c>
      <c r="C1136" s="248" t="s">
        <v>1178</v>
      </c>
      <c r="D1136" s="248" t="s">
        <v>363</v>
      </c>
      <c r="E1136" s="248" t="s">
        <v>2044</v>
      </c>
      <c r="F1136" s="248" t="s">
        <v>2045</v>
      </c>
      <c r="G1136" s="248" t="s">
        <v>248</v>
      </c>
      <c r="H1136" s="248" t="s">
        <v>239</v>
      </c>
    </row>
    <row r="1137" spans="1:8" x14ac:dyDescent="0.35">
      <c r="A1137" s="248" t="s">
        <v>1169</v>
      </c>
      <c r="B1137" s="248" t="s">
        <v>1170</v>
      </c>
      <c r="C1137" s="248" t="s">
        <v>1178</v>
      </c>
      <c r="D1137" s="248" t="s">
        <v>363</v>
      </c>
      <c r="E1137" s="248" t="s">
        <v>2046</v>
      </c>
      <c r="F1137" s="248" t="s">
        <v>2047</v>
      </c>
      <c r="G1137" s="248" t="s">
        <v>248</v>
      </c>
      <c r="H1137" s="248" t="s">
        <v>239</v>
      </c>
    </row>
    <row r="1138" spans="1:8" x14ac:dyDescent="0.35">
      <c r="A1138" s="248" t="s">
        <v>1169</v>
      </c>
      <c r="B1138" s="248" t="s">
        <v>1170</v>
      </c>
      <c r="C1138" s="248" t="s">
        <v>1178</v>
      </c>
      <c r="D1138" s="248" t="s">
        <v>363</v>
      </c>
      <c r="E1138" s="248" t="s">
        <v>2048</v>
      </c>
      <c r="F1138" s="248" t="s">
        <v>2049</v>
      </c>
      <c r="G1138" s="248" t="s">
        <v>248</v>
      </c>
      <c r="H1138" s="248" t="s">
        <v>239</v>
      </c>
    </row>
    <row r="1139" spans="1:8" x14ac:dyDescent="0.35">
      <c r="A1139" s="248" t="s">
        <v>1169</v>
      </c>
      <c r="B1139" s="248" t="s">
        <v>1170</v>
      </c>
      <c r="C1139" s="248" t="s">
        <v>1178</v>
      </c>
      <c r="D1139" s="248" t="s">
        <v>363</v>
      </c>
      <c r="E1139" s="248" t="s">
        <v>2050</v>
      </c>
      <c r="F1139" s="248" t="s">
        <v>2051</v>
      </c>
      <c r="G1139" s="248" t="s">
        <v>248</v>
      </c>
      <c r="H1139" s="248" t="s">
        <v>239</v>
      </c>
    </row>
    <row r="1140" spans="1:8" x14ac:dyDescent="0.35">
      <c r="A1140" s="248" t="s">
        <v>1169</v>
      </c>
      <c r="B1140" s="248" t="s">
        <v>1170</v>
      </c>
      <c r="C1140" s="248" t="s">
        <v>1178</v>
      </c>
      <c r="D1140" s="248" t="s">
        <v>363</v>
      </c>
      <c r="E1140" s="248" t="s">
        <v>2052</v>
      </c>
      <c r="F1140" s="248" t="s">
        <v>2053</v>
      </c>
      <c r="G1140" s="248" t="s">
        <v>248</v>
      </c>
      <c r="H1140" s="248" t="s">
        <v>239</v>
      </c>
    </row>
    <row r="1141" spans="1:8" x14ac:dyDescent="0.35">
      <c r="A1141" s="248" t="s">
        <v>1169</v>
      </c>
      <c r="B1141" s="248" t="s">
        <v>1170</v>
      </c>
      <c r="C1141" s="248" t="s">
        <v>1178</v>
      </c>
      <c r="D1141" s="248" t="s">
        <v>363</v>
      </c>
      <c r="E1141" s="248" t="s">
        <v>2054</v>
      </c>
      <c r="F1141" s="248" t="s">
        <v>2055</v>
      </c>
      <c r="G1141" s="248" t="s">
        <v>248</v>
      </c>
      <c r="H1141" s="248" t="s">
        <v>239</v>
      </c>
    </row>
    <row r="1142" spans="1:8" x14ac:dyDescent="0.35">
      <c r="A1142" s="248" t="s">
        <v>1169</v>
      </c>
      <c r="B1142" s="248" t="s">
        <v>1170</v>
      </c>
      <c r="C1142" s="248" t="s">
        <v>1178</v>
      </c>
      <c r="D1142" s="248" t="s">
        <v>363</v>
      </c>
      <c r="E1142" s="248" t="s">
        <v>2056</v>
      </c>
      <c r="F1142" s="248" t="s">
        <v>2057</v>
      </c>
      <c r="G1142" s="248" t="s">
        <v>248</v>
      </c>
      <c r="H1142" s="248" t="s">
        <v>239</v>
      </c>
    </row>
    <row r="1143" spans="1:8" x14ac:dyDescent="0.35">
      <c r="A1143" s="248" t="s">
        <v>1169</v>
      </c>
      <c r="B1143" s="248" t="s">
        <v>1170</v>
      </c>
      <c r="C1143" s="248" t="s">
        <v>1178</v>
      </c>
      <c r="D1143" s="248" t="s">
        <v>363</v>
      </c>
      <c r="E1143" s="248" t="s">
        <v>2058</v>
      </c>
      <c r="F1143" s="248" t="s">
        <v>2059</v>
      </c>
      <c r="G1143" s="248" t="s">
        <v>248</v>
      </c>
      <c r="H1143" s="248" t="s">
        <v>239</v>
      </c>
    </row>
    <row r="1144" spans="1:8" x14ac:dyDescent="0.35">
      <c r="A1144" s="248" t="s">
        <v>1169</v>
      </c>
      <c r="B1144" s="248" t="s">
        <v>1170</v>
      </c>
      <c r="C1144" s="248" t="s">
        <v>1178</v>
      </c>
      <c r="D1144" s="248" t="s">
        <v>363</v>
      </c>
      <c r="E1144" s="248" t="s">
        <v>2060</v>
      </c>
      <c r="F1144" s="248" t="s">
        <v>2061</v>
      </c>
      <c r="G1144" s="248" t="s">
        <v>248</v>
      </c>
      <c r="H1144" s="248" t="s">
        <v>239</v>
      </c>
    </row>
    <row r="1145" spans="1:8" x14ac:dyDescent="0.35">
      <c r="A1145" s="248" t="s">
        <v>1169</v>
      </c>
      <c r="B1145" s="248" t="s">
        <v>1170</v>
      </c>
      <c r="C1145" s="248" t="s">
        <v>1178</v>
      </c>
      <c r="D1145" s="248" t="s">
        <v>363</v>
      </c>
      <c r="E1145" s="248" t="s">
        <v>2062</v>
      </c>
      <c r="F1145" s="248" t="s">
        <v>2063</v>
      </c>
      <c r="G1145" s="248" t="s">
        <v>248</v>
      </c>
      <c r="H1145" s="248" t="s">
        <v>239</v>
      </c>
    </row>
    <row r="1146" spans="1:8" x14ac:dyDescent="0.35">
      <c r="A1146" s="248" t="s">
        <v>1169</v>
      </c>
      <c r="B1146" s="248" t="s">
        <v>1170</v>
      </c>
      <c r="C1146" s="248" t="s">
        <v>1178</v>
      </c>
      <c r="D1146" s="248" t="s">
        <v>363</v>
      </c>
      <c r="E1146" s="248" t="s">
        <v>2064</v>
      </c>
      <c r="F1146" s="248" t="s">
        <v>2065</v>
      </c>
      <c r="G1146" s="248" t="s">
        <v>248</v>
      </c>
      <c r="H1146" s="248" t="s">
        <v>239</v>
      </c>
    </row>
    <row r="1147" spans="1:8" x14ac:dyDescent="0.35">
      <c r="A1147" s="248" t="s">
        <v>1169</v>
      </c>
      <c r="B1147" s="248" t="s">
        <v>1170</v>
      </c>
      <c r="C1147" s="248" t="s">
        <v>1200</v>
      </c>
      <c r="D1147" s="248" t="s">
        <v>1201</v>
      </c>
      <c r="E1147" s="248" t="s">
        <v>1968</v>
      </c>
      <c r="F1147" s="248" t="s">
        <v>1968</v>
      </c>
      <c r="G1147" s="248" t="s">
        <v>248</v>
      </c>
      <c r="H1147" s="248" t="s">
        <v>239</v>
      </c>
    </row>
    <row r="1148" spans="1:8" x14ac:dyDescent="0.35">
      <c r="A1148" s="248" t="s">
        <v>1169</v>
      </c>
      <c r="B1148" s="248" t="s">
        <v>1170</v>
      </c>
      <c r="C1148" s="248" t="s">
        <v>1200</v>
      </c>
      <c r="D1148" s="248" t="s">
        <v>1201</v>
      </c>
      <c r="E1148" s="248" t="s">
        <v>2909</v>
      </c>
      <c r="F1148" s="248" t="s">
        <v>2909</v>
      </c>
      <c r="G1148" s="248" t="s">
        <v>248</v>
      </c>
      <c r="H1148" s="248" t="s">
        <v>239</v>
      </c>
    </row>
    <row r="1149" spans="1:8" x14ac:dyDescent="0.35">
      <c r="A1149" s="248" t="s">
        <v>70</v>
      </c>
      <c r="B1149" s="248" t="s">
        <v>71</v>
      </c>
      <c r="C1149" s="248" t="s">
        <v>1229</v>
      </c>
      <c r="D1149" s="248" t="s">
        <v>363</v>
      </c>
      <c r="E1149" s="248" t="s">
        <v>2016</v>
      </c>
      <c r="F1149" s="248" t="s">
        <v>2017</v>
      </c>
      <c r="G1149" s="248" t="s">
        <v>248</v>
      </c>
      <c r="H1149" s="248" t="s">
        <v>239</v>
      </c>
    </row>
    <row r="1150" spans="1:8" x14ac:dyDescent="0.35">
      <c r="A1150" s="248" t="s">
        <v>70</v>
      </c>
      <c r="B1150" s="248" t="s">
        <v>71</v>
      </c>
      <c r="C1150" s="248" t="s">
        <v>1229</v>
      </c>
      <c r="D1150" s="248" t="s">
        <v>363</v>
      </c>
      <c r="E1150" s="248" t="s">
        <v>2018</v>
      </c>
      <c r="F1150" s="248" t="s">
        <v>2019</v>
      </c>
      <c r="G1150" s="248" t="s">
        <v>248</v>
      </c>
      <c r="H1150" s="248" t="s">
        <v>248</v>
      </c>
    </row>
    <row r="1151" spans="1:8" x14ac:dyDescent="0.35">
      <c r="A1151" s="248" t="s">
        <v>70</v>
      </c>
      <c r="B1151" s="248" t="s">
        <v>71</v>
      </c>
      <c r="C1151" s="248" t="s">
        <v>1229</v>
      </c>
      <c r="D1151" s="248" t="s">
        <v>363</v>
      </c>
      <c r="E1151" s="248" t="s">
        <v>2020</v>
      </c>
      <c r="F1151" s="248" t="s">
        <v>2021</v>
      </c>
      <c r="G1151" s="248" t="s">
        <v>248</v>
      </c>
      <c r="H1151" s="248" t="s">
        <v>239</v>
      </c>
    </row>
    <row r="1152" spans="1:8" x14ac:dyDescent="0.35">
      <c r="A1152" s="248" t="s">
        <v>70</v>
      </c>
      <c r="B1152" s="248" t="s">
        <v>71</v>
      </c>
      <c r="C1152" s="248" t="s">
        <v>1229</v>
      </c>
      <c r="D1152" s="248" t="s">
        <v>363</v>
      </c>
      <c r="E1152" s="248" t="s">
        <v>2022</v>
      </c>
      <c r="F1152" s="248" t="s">
        <v>2023</v>
      </c>
      <c r="G1152" s="248" t="s">
        <v>248</v>
      </c>
      <c r="H1152" s="248" t="s">
        <v>239</v>
      </c>
    </row>
    <row r="1153" spans="1:8" x14ac:dyDescent="0.35">
      <c r="A1153" s="248" t="s">
        <v>70</v>
      </c>
      <c r="B1153" s="248" t="s">
        <v>71</v>
      </c>
      <c r="C1153" s="248" t="s">
        <v>1229</v>
      </c>
      <c r="D1153" s="248" t="s">
        <v>363</v>
      </c>
      <c r="E1153" s="248" t="s">
        <v>2024</v>
      </c>
      <c r="F1153" s="248" t="s">
        <v>2025</v>
      </c>
      <c r="G1153" s="248" t="s">
        <v>248</v>
      </c>
      <c r="H1153" s="248" t="s">
        <v>239</v>
      </c>
    </row>
    <row r="1154" spans="1:8" x14ac:dyDescent="0.35">
      <c r="A1154" s="248" t="s">
        <v>70</v>
      </c>
      <c r="B1154" s="248" t="s">
        <v>71</v>
      </c>
      <c r="C1154" s="248" t="s">
        <v>1229</v>
      </c>
      <c r="D1154" s="248" t="s">
        <v>363</v>
      </c>
      <c r="E1154" s="248" t="s">
        <v>2026</v>
      </c>
      <c r="F1154" s="248" t="s">
        <v>2027</v>
      </c>
      <c r="G1154" s="248" t="s">
        <v>248</v>
      </c>
      <c r="H1154" s="248" t="s">
        <v>239</v>
      </c>
    </row>
    <row r="1155" spans="1:8" x14ac:dyDescent="0.35">
      <c r="A1155" s="248" t="s">
        <v>70</v>
      </c>
      <c r="B1155" s="248" t="s">
        <v>71</v>
      </c>
      <c r="C1155" s="248" t="s">
        <v>1229</v>
      </c>
      <c r="D1155" s="248" t="s">
        <v>363</v>
      </c>
      <c r="E1155" s="248" t="s">
        <v>2028</v>
      </c>
      <c r="F1155" s="248" t="s">
        <v>2029</v>
      </c>
      <c r="G1155" s="248" t="s">
        <v>248</v>
      </c>
      <c r="H1155" s="248" t="s">
        <v>239</v>
      </c>
    </row>
    <row r="1156" spans="1:8" x14ac:dyDescent="0.35">
      <c r="A1156" s="248" t="s">
        <v>70</v>
      </c>
      <c r="B1156" s="248" t="s">
        <v>71</v>
      </c>
      <c r="C1156" s="248" t="s">
        <v>1229</v>
      </c>
      <c r="D1156" s="248" t="s">
        <v>363</v>
      </c>
      <c r="E1156" s="248" t="s">
        <v>2030</v>
      </c>
      <c r="F1156" s="248" t="s">
        <v>2031</v>
      </c>
      <c r="G1156" s="248" t="s">
        <v>248</v>
      </c>
      <c r="H1156" s="248" t="s">
        <v>239</v>
      </c>
    </row>
    <row r="1157" spans="1:8" x14ac:dyDescent="0.35">
      <c r="A1157" s="248" t="s">
        <v>70</v>
      </c>
      <c r="B1157" s="248" t="s">
        <v>71</v>
      </c>
      <c r="C1157" s="248" t="s">
        <v>1229</v>
      </c>
      <c r="D1157" s="248" t="s">
        <v>363</v>
      </c>
      <c r="E1157" s="248" t="s">
        <v>2032</v>
      </c>
      <c r="F1157" s="248" t="s">
        <v>2033</v>
      </c>
      <c r="G1157" s="248" t="s">
        <v>248</v>
      </c>
      <c r="H1157" s="248" t="s">
        <v>239</v>
      </c>
    </row>
    <row r="1158" spans="1:8" x14ac:dyDescent="0.35">
      <c r="A1158" s="248" t="s">
        <v>70</v>
      </c>
      <c r="B1158" s="248" t="s">
        <v>71</v>
      </c>
      <c r="C1158" s="248" t="s">
        <v>1229</v>
      </c>
      <c r="D1158" s="248" t="s">
        <v>363</v>
      </c>
      <c r="E1158" s="248" t="s">
        <v>2034</v>
      </c>
      <c r="F1158" s="248" t="s">
        <v>2035</v>
      </c>
      <c r="G1158" s="248" t="s">
        <v>248</v>
      </c>
      <c r="H1158" s="248" t="s">
        <v>239</v>
      </c>
    </row>
    <row r="1159" spans="1:8" x14ac:dyDescent="0.35">
      <c r="A1159" s="248" t="s">
        <v>70</v>
      </c>
      <c r="B1159" s="248" t="s">
        <v>71</v>
      </c>
      <c r="C1159" s="248" t="s">
        <v>1229</v>
      </c>
      <c r="D1159" s="248" t="s">
        <v>363</v>
      </c>
      <c r="E1159" s="248" t="s">
        <v>2036</v>
      </c>
      <c r="F1159" s="248" t="s">
        <v>2037</v>
      </c>
      <c r="G1159" s="248" t="s">
        <v>248</v>
      </c>
      <c r="H1159" s="248" t="s">
        <v>239</v>
      </c>
    </row>
    <row r="1160" spans="1:8" x14ac:dyDescent="0.35">
      <c r="A1160" s="248" t="s">
        <v>70</v>
      </c>
      <c r="B1160" s="248" t="s">
        <v>71</v>
      </c>
      <c r="C1160" s="248" t="s">
        <v>1229</v>
      </c>
      <c r="D1160" s="248" t="s">
        <v>363</v>
      </c>
      <c r="E1160" s="248" t="s">
        <v>2038</v>
      </c>
      <c r="F1160" s="248" t="s">
        <v>2039</v>
      </c>
      <c r="G1160" s="248" t="s">
        <v>248</v>
      </c>
      <c r="H1160" s="248" t="s">
        <v>239</v>
      </c>
    </row>
    <row r="1161" spans="1:8" x14ac:dyDescent="0.35">
      <c r="A1161" s="248" t="s">
        <v>70</v>
      </c>
      <c r="B1161" s="248" t="s">
        <v>71</v>
      </c>
      <c r="C1161" s="248" t="s">
        <v>1229</v>
      </c>
      <c r="D1161" s="248" t="s">
        <v>363</v>
      </c>
      <c r="E1161" s="248" t="s">
        <v>2040</v>
      </c>
      <c r="F1161" s="248" t="s">
        <v>2041</v>
      </c>
      <c r="G1161" s="248" t="s">
        <v>248</v>
      </c>
      <c r="H1161" s="248" t="s">
        <v>239</v>
      </c>
    </row>
    <row r="1162" spans="1:8" x14ac:dyDescent="0.35">
      <c r="A1162" s="248" t="s">
        <v>70</v>
      </c>
      <c r="B1162" s="248" t="s">
        <v>71</v>
      </c>
      <c r="C1162" s="248" t="s">
        <v>1229</v>
      </c>
      <c r="D1162" s="248" t="s">
        <v>363</v>
      </c>
      <c r="E1162" s="248" t="s">
        <v>2042</v>
      </c>
      <c r="F1162" s="248" t="s">
        <v>2043</v>
      </c>
      <c r="G1162" s="248" t="s">
        <v>248</v>
      </c>
      <c r="H1162" s="248" t="s">
        <v>239</v>
      </c>
    </row>
    <row r="1163" spans="1:8" x14ac:dyDescent="0.35">
      <c r="A1163" s="248" t="s">
        <v>70</v>
      </c>
      <c r="B1163" s="248" t="s">
        <v>71</v>
      </c>
      <c r="C1163" s="248" t="s">
        <v>1229</v>
      </c>
      <c r="D1163" s="248" t="s">
        <v>363</v>
      </c>
      <c r="E1163" s="248" t="s">
        <v>2044</v>
      </c>
      <c r="F1163" s="248" t="s">
        <v>2045</v>
      </c>
      <c r="G1163" s="248" t="s">
        <v>248</v>
      </c>
      <c r="H1163" s="248" t="s">
        <v>239</v>
      </c>
    </row>
    <row r="1164" spans="1:8" x14ac:dyDescent="0.35">
      <c r="A1164" s="248" t="s">
        <v>70</v>
      </c>
      <c r="B1164" s="248" t="s">
        <v>71</v>
      </c>
      <c r="C1164" s="248" t="s">
        <v>1229</v>
      </c>
      <c r="D1164" s="248" t="s">
        <v>363</v>
      </c>
      <c r="E1164" s="248" t="s">
        <v>2046</v>
      </c>
      <c r="F1164" s="248" t="s">
        <v>2047</v>
      </c>
      <c r="G1164" s="248" t="s">
        <v>248</v>
      </c>
      <c r="H1164" s="248" t="s">
        <v>239</v>
      </c>
    </row>
    <row r="1165" spans="1:8" x14ac:dyDescent="0.35">
      <c r="A1165" s="248" t="s">
        <v>70</v>
      </c>
      <c r="B1165" s="248" t="s">
        <v>71</v>
      </c>
      <c r="C1165" s="248" t="s">
        <v>1229</v>
      </c>
      <c r="D1165" s="248" t="s">
        <v>363</v>
      </c>
      <c r="E1165" s="248" t="s">
        <v>2048</v>
      </c>
      <c r="F1165" s="248" t="s">
        <v>2049</v>
      </c>
      <c r="G1165" s="248" t="s">
        <v>248</v>
      </c>
      <c r="H1165" s="248" t="s">
        <v>239</v>
      </c>
    </row>
    <row r="1166" spans="1:8" x14ac:dyDescent="0.35">
      <c r="A1166" s="248" t="s">
        <v>70</v>
      </c>
      <c r="B1166" s="248" t="s">
        <v>71</v>
      </c>
      <c r="C1166" s="248" t="s">
        <v>1229</v>
      </c>
      <c r="D1166" s="248" t="s">
        <v>363</v>
      </c>
      <c r="E1166" s="248" t="s">
        <v>2050</v>
      </c>
      <c r="F1166" s="248" t="s">
        <v>2051</v>
      </c>
      <c r="G1166" s="248" t="s">
        <v>248</v>
      </c>
      <c r="H1166" s="248" t="s">
        <v>239</v>
      </c>
    </row>
    <row r="1167" spans="1:8" x14ac:dyDescent="0.35">
      <c r="A1167" s="248" t="s">
        <v>70</v>
      </c>
      <c r="B1167" s="248" t="s">
        <v>71</v>
      </c>
      <c r="C1167" s="248" t="s">
        <v>1229</v>
      </c>
      <c r="D1167" s="248" t="s">
        <v>363</v>
      </c>
      <c r="E1167" s="248" t="s">
        <v>2052</v>
      </c>
      <c r="F1167" s="248" t="s">
        <v>2053</v>
      </c>
      <c r="G1167" s="248" t="s">
        <v>248</v>
      </c>
      <c r="H1167" s="248" t="s">
        <v>239</v>
      </c>
    </row>
    <row r="1168" spans="1:8" x14ac:dyDescent="0.35">
      <c r="A1168" s="248" t="s">
        <v>70</v>
      </c>
      <c r="B1168" s="248" t="s">
        <v>71</v>
      </c>
      <c r="C1168" s="248" t="s">
        <v>1229</v>
      </c>
      <c r="D1168" s="248" t="s">
        <v>363</v>
      </c>
      <c r="E1168" s="248" t="s">
        <v>2054</v>
      </c>
      <c r="F1168" s="248" t="s">
        <v>2055</v>
      </c>
      <c r="G1168" s="248" t="s">
        <v>248</v>
      </c>
      <c r="H1168" s="248" t="s">
        <v>239</v>
      </c>
    </row>
    <row r="1169" spans="1:9" x14ac:dyDescent="0.35">
      <c r="A1169" s="248" t="s">
        <v>70</v>
      </c>
      <c r="B1169" s="248" t="s">
        <v>71</v>
      </c>
      <c r="C1169" s="248" t="s">
        <v>1229</v>
      </c>
      <c r="D1169" s="248" t="s">
        <v>363</v>
      </c>
      <c r="E1169" s="248" t="s">
        <v>2056</v>
      </c>
      <c r="F1169" s="248" t="s">
        <v>2057</v>
      </c>
      <c r="G1169" s="248" t="s">
        <v>248</v>
      </c>
      <c r="H1169" s="248" t="s">
        <v>239</v>
      </c>
    </row>
    <row r="1170" spans="1:9" x14ac:dyDescent="0.35">
      <c r="A1170" s="248" t="s">
        <v>70</v>
      </c>
      <c r="B1170" s="248" t="s">
        <v>71</v>
      </c>
      <c r="C1170" s="248" t="s">
        <v>1229</v>
      </c>
      <c r="D1170" s="248" t="s">
        <v>363</v>
      </c>
      <c r="E1170" s="248" t="s">
        <v>2058</v>
      </c>
      <c r="F1170" s="248" t="s">
        <v>2059</v>
      </c>
      <c r="G1170" s="248" t="s">
        <v>248</v>
      </c>
      <c r="H1170" s="248" t="s">
        <v>239</v>
      </c>
    </row>
    <row r="1171" spans="1:9" x14ac:dyDescent="0.35">
      <c r="A1171" s="248" t="s">
        <v>70</v>
      </c>
      <c r="B1171" s="248" t="s">
        <v>71</v>
      </c>
      <c r="C1171" s="248" t="s">
        <v>1229</v>
      </c>
      <c r="D1171" s="248" t="s">
        <v>363</v>
      </c>
      <c r="E1171" s="248" t="s">
        <v>2060</v>
      </c>
      <c r="F1171" s="248" t="s">
        <v>2061</v>
      </c>
      <c r="G1171" s="248" t="s">
        <v>248</v>
      </c>
      <c r="H1171" s="248" t="s">
        <v>239</v>
      </c>
    </row>
    <row r="1172" spans="1:9" x14ac:dyDescent="0.35">
      <c r="A1172" s="248" t="s">
        <v>70</v>
      </c>
      <c r="B1172" s="248" t="s">
        <v>71</v>
      </c>
      <c r="C1172" s="248" t="s">
        <v>1229</v>
      </c>
      <c r="D1172" s="248" t="s">
        <v>363</v>
      </c>
      <c r="E1172" s="248" t="s">
        <v>2062</v>
      </c>
      <c r="F1172" s="248" t="s">
        <v>2063</v>
      </c>
      <c r="G1172" s="248" t="s">
        <v>248</v>
      </c>
      <c r="H1172" s="248" t="s">
        <v>239</v>
      </c>
    </row>
    <row r="1173" spans="1:9" x14ac:dyDescent="0.35">
      <c r="A1173" s="248" t="s">
        <v>70</v>
      </c>
      <c r="B1173" s="248" t="s">
        <v>71</v>
      </c>
      <c r="C1173" s="248" t="s">
        <v>1229</v>
      </c>
      <c r="D1173" s="248" t="s">
        <v>363</v>
      </c>
      <c r="E1173" s="248" t="s">
        <v>2064</v>
      </c>
      <c r="F1173" s="248" t="s">
        <v>2065</v>
      </c>
      <c r="G1173" s="248" t="s">
        <v>248</v>
      </c>
      <c r="H1173" s="248" t="s">
        <v>239</v>
      </c>
    </row>
    <row r="1174" spans="1:9" x14ac:dyDescent="0.35">
      <c r="A1174" s="248" t="s">
        <v>70</v>
      </c>
      <c r="B1174" s="248" t="s">
        <v>71</v>
      </c>
      <c r="C1174" s="248" t="s">
        <v>1243</v>
      </c>
      <c r="D1174" s="248" t="s">
        <v>1190</v>
      </c>
      <c r="E1174" s="248" t="s">
        <v>71</v>
      </c>
      <c r="F1174" s="248" t="s">
        <v>71</v>
      </c>
      <c r="G1174" s="248" t="s">
        <v>248</v>
      </c>
      <c r="H1174" s="248" t="s">
        <v>248</v>
      </c>
      <c r="I1174" s="248" t="s">
        <v>2910</v>
      </c>
    </row>
    <row r="1175" spans="1:9" x14ac:dyDescent="0.35">
      <c r="A1175" s="248" t="s">
        <v>70</v>
      </c>
      <c r="B1175" s="248" t="s">
        <v>71</v>
      </c>
      <c r="C1175" s="248" t="s">
        <v>1243</v>
      </c>
      <c r="D1175" s="248" t="s">
        <v>1190</v>
      </c>
      <c r="E1175" s="248" t="s">
        <v>2911</v>
      </c>
      <c r="F1175" s="248" t="s">
        <v>2911</v>
      </c>
      <c r="G1175" s="248" t="s">
        <v>248</v>
      </c>
      <c r="H1175" s="248" t="s">
        <v>239</v>
      </c>
      <c r="I1175" s="248" t="s">
        <v>2912</v>
      </c>
    </row>
    <row r="1176" spans="1:9" x14ac:dyDescent="0.35">
      <c r="A1176" s="248" t="s">
        <v>70</v>
      </c>
      <c r="B1176" s="248" t="s">
        <v>71</v>
      </c>
      <c r="C1176" s="248" t="s">
        <v>1243</v>
      </c>
      <c r="D1176" s="248" t="s">
        <v>1190</v>
      </c>
      <c r="E1176" s="248" t="s">
        <v>2913</v>
      </c>
      <c r="F1176" s="248" t="s">
        <v>2913</v>
      </c>
      <c r="G1176" s="248" t="s">
        <v>248</v>
      </c>
      <c r="H1176" s="248" t="s">
        <v>239</v>
      </c>
      <c r="I1176" s="248" t="s">
        <v>2083</v>
      </c>
    </row>
    <row r="1177" spans="1:9" x14ac:dyDescent="0.35">
      <c r="A1177" s="248" t="s">
        <v>70</v>
      </c>
      <c r="B1177" s="248" t="s">
        <v>71</v>
      </c>
      <c r="C1177" s="248" t="s">
        <v>1243</v>
      </c>
      <c r="D1177" s="248" t="s">
        <v>1190</v>
      </c>
      <c r="E1177" s="248" t="s">
        <v>2914</v>
      </c>
      <c r="F1177" s="248" t="s">
        <v>2914</v>
      </c>
      <c r="G1177" s="248" t="s">
        <v>248</v>
      </c>
      <c r="H1177" s="248" t="s">
        <v>239</v>
      </c>
      <c r="I1177" s="248" t="s">
        <v>2677</v>
      </c>
    </row>
    <row r="1178" spans="1:9" x14ac:dyDescent="0.35">
      <c r="A1178" s="248" t="s">
        <v>70</v>
      </c>
      <c r="B1178" s="248" t="s">
        <v>71</v>
      </c>
      <c r="C1178" s="248" t="s">
        <v>1243</v>
      </c>
      <c r="D1178" s="248" t="s">
        <v>1190</v>
      </c>
      <c r="E1178" s="248" t="s">
        <v>2915</v>
      </c>
      <c r="F1178" s="248" t="s">
        <v>2915</v>
      </c>
      <c r="G1178" s="248" t="s">
        <v>248</v>
      </c>
      <c r="H1178" s="248" t="s">
        <v>239</v>
      </c>
      <c r="I1178" s="248" t="s">
        <v>2916</v>
      </c>
    </row>
    <row r="1179" spans="1:9" x14ac:dyDescent="0.35">
      <c r="A1179" s="248" t="s">
        <v>70</v>
      </c>
      <c r="B1179" s="248" t="s">
        <v>71</v>
      </c>
      <c r="C1179" s="248" t="s">
        <v>1243</v>
      </c>
      <c r="D1179" s="248" t="s">
        <v>1190</v>
      </c>
      <c r="E1179" s="248" t="s">
        <v>2917</v>
      </c>
      <c r="F1179" s="248" t="s">
        <v>2917</v>
      </c>
      <c r="G1179" s="248" t="s">
        <v>248</v>
      </c>
      <c r="H1179" s="248" t="s">
        <v>239</v>
      </c>
      <c r="I1179" s="248" t="s">
        <v>2918</v>
      </c>
    </row>
    <row r="1180" spans="1:9" x14ac:dyDescent="0.35">
      <c r="A1180" s="248" t="s">
        <v>70</v>
      </c>
      <c r="B1180" s="248" t="s">
        <v>71</v>
      </c>
      <c r="C1180" s="248" t="s">
        <v>1243</v>
      </c>
      <c r="D1180" s="248" t="s">
        <v>1190</v>
      </c>
      <c r="E1180" s="248" t="s">
        <v>2919</v>
      </c>
      <c r="F1180" s="248" t="s">
        <v>2919</v>
      </c>
      <c r="G1180" s="248" t="s">
        <v>248</v>
      </c>
      <c r="H1180" s="248" t="s">
        <v>239</v>
      </c>
      <c r="I1180" s="248" t="s">
        <v>2920</v>
      </c>
    </row>
    <row r="1181" spans="1:9" x14ac:dyDescent="0.35">
      <c r="A1181" s="248" t="s">
        <v>70</v>
      </c>
      <c r="B1181" s="248" t="s">
        <v>71</v>
      </c>
      <c r="C1181" s="248" t="s">
        <v>1243</v>
      </c>
      <c r="D1181" s="248" t="s">
        <v>1190</v>
      </c>
      <c r="E1181" s="248" t="s">
        <v>2070</v>
      </c>
      <c r="F1181" s="248" t="s">
        <v>2070</v>
      </c>
      <c r="G1181" s="248" t="s">
        <v>248</v>
      </c>
      <c r="H1181" s="248" t="s">
        <v>239</v>
      </c>
      <c r="I1181" s="248" t="s">
        <v>2921</v>
      </c>
    </row>
    <row r="1182" spans="1:9" x14ac:dyDescent="0.35">
      <c r="A1182" s="248" t="s">
        <v>70</v>
      </c>
      <c r="B1182" s="248" t="s">
        <v>71</v>
      </c>
      <c r="C1182" s="248" t="s">
        <v>1243</v>
      </c>
      <c r="D1182" s="248" t="s">
        <v>1190</v>
      </c>
      <c r="E1182" s="248" t="s">
        <v>2922</v>
      </c>
      <c r="F1182" s="248" t="s">
        <v>2922</v>
      </c>
      <c r="G1182" s="248" t="s">
        <v>248</v>
      </c>
      <c r="H1182" s="248" t="s">
        <v>239</v>
      </c>
      <c r="I1182" s="248" t="s">
        <v>2923</v>
      </c>
    </row>
    <row r="1183" spans="1:9" x14ac:dyDescent="0.35">
      <c r="A1183" s="248" t="s">
        <v>70</v>
      </c>
      <c r="B1183" s="248" t="s">
        <v>71</v>
      </c>
      <c r="C1183" s="248" t="s">
        <v>1243</v>
      </c>
      <c r="D1183" s="248" t="s">
        <v>1190</v>
      </c>
      <c r="E1183" s="248" t="s">
        <v>2924</v>
      </c>
      <c r="F1183" s="248" t="s">
        <v>2924</v>
      </c>
      <c r="G1183" s="248" t="s">
        <v>248</v>
      </c>
      <c r="H1183" s="248" t="s">
        <v>239</v>
      </c>
      <c r="I1183" s="248" t="s">
        <v>2925</v>
      </c>
    </row>
    <row r="1184" spans="1:9" x14ac:dyDescent="0.35">
      <c r="A1184" s="248" t="s">
        <v>70</v>
      </c>
      <c r="B1184" s="248" t="s">
        <v>71</v>
      </c>
      <c r="C1184" s="248" t="s">
        <v>1243</v>
      </c>
      <c r="D1184" s="248" t="s">
        <v>1190</v>
      </c>
      <c r="E1184" s="248" t="s">
        <v>2012</v>
      </c>
      <c r="F1184" s="248" t="s">
        <v>2012</v>
      </c>
      <c r="G1184" s="248" t="s">
        <v>248</v>
      </c>
      <c r="H1184" s="248" t="s">
        <v>239</v>
      </c>
      <c r="I1184" s="248" t="s">
        <v>2926</v>
      </c>
    </row>
    <row r="1185" spans="1:9" x14ac:dyDescent="0.35">
      <c r="A1185" s="248" t="s">
        <v>70</v>
      </c>
      <c r="B1185" s="248" t="s">
        <v>71</v>
      </c>
      <c r="C1185" s="248" t="s">
        <v>1243</v>
      </c>
      <c r="D1185" s="248" t="s">
        <v>1190</v>
      </c>
      <c r="E1185" s="248" t="s">
        <v>2927</v>
      </c>
      <c r="F1185" s="248" t="s">
        <v>2927</v>
      </c>
      <c r="G1185" s="248" t="s">
        <v>248</v>
      </c>
      <c r="H1185" s="248" t="s">
        <v>239</v>
      </c>
      <c r="I1185" s="248" t="s">
        <v>2928</v>
      </c>
    </row>
    <row r="1186" spans="1:9" x14ac:dyDescent="0.35">
      <c r="A1186" s="248" t="s">
        <v>70</v>
      </c>
      <c r="B1186" s="248" t="s">
        <v>71</v>
      </c>
      <c r="C1186" s="248" t="s">
        <v>1243</v>
      </c>
      <c r="D1186" s="248" t="s">
        <v>1190</v>
      </c>
      <c r="E1186" s="248" t="s">
        <v>2929</v>
      </c>
      <c r="F1186" s="248" t="s">
        <v>2929</v>
      </c>
      <c r="G1186" s="248" t="s">
        <v>248</v>
      </c>
      <c r="H1186" s="248" t="s">
        <v>239</v>
      </c>
      <c r="I1186" s="248" t="s">
        <v>2930</v>
      </c>
    </row>
    <row r="1187" spans="1:9" x14ac:dyDescent="0.35">
      <c r="A1187" s="248" t="s">
        <v>70</v>
      </c>
      <c r="B1187" s="248" t="s">
        <v>71</v>
      </c>
      <c r="C1187" s="248" t="s">
        <v>1243</v>
      </c>
      <c r="D1187" s="248" t="s">
        <v>1190</v>
      </c>
      <c r="E1187" s="248" t="s">
        <v>2931</v>
      </c>
      <c r="F1187" s="248" t="s">
        <v>2931</v>
      </c>
      <c r="G1187" s="248" t="s">
        <v>248</v>
      </c>
      <c r="H1187" s="248" t="s">
        <v>239</v>
      </c>
      <c r="I1187" s="248" t="s">
        <v>2556</v>
      </c>
    </row>
    <row r="1188" spans="1:9" x14ac:dyDescent="0.35">
      <c r="A1188" s="248" t="s">
        <v>70</v>
      </c>
      <c r="B1188" s="248" t="s">
        <v>71</v>
      </c>
      <c r="C1188" s="248" t="s">
        <v>1243</v>
      </c>
      <c r="D1188" s="248" t="s">
        <v>1190</v>
      </c>
      <c r="E1188" s="248" t="s">
        <v>1969</v>
      </c>
      <c r="F1188" s="248" t="s">
        <v>1969</v>
      </c>
      <c r="G1188" s="248" t="s">
        <v>248</v>
      </c>
      <c r="H1188" s="248" t="s">
        <v>239</v>
      </c>
      <c r="I1188" s="248" t="s">
        <v>2932</v>
      </c>
    </row>
    <row r="1189" spans="1:9" x14ac:dyDescent="0.35">
      <c r="A1189" s="248" t="s">
        <v>70</v>
      </c>
      <c r="B1189" s="248" t="s">
        <v>71</v>
      </c>
      <c r="C1189" s="248" t="s">
        <v>1243</v>
      </c>
      <c r="D1189" s="248" t="s">
        <v>1190</v>
      </c>
      <c r="E1189" s="248" t="s">
        <v>2933</v>
      </c>
      <c r="F1189" s="248" t="s">
        <v>2933</v>
      </c>
      <c r="G1189" s="248" t="s">
        <v>248</v>
      </c>
      <c r="H1189" s="248" t="s">
        <v>239</v>
      </c>
      <c r="I1189" s="248" t="s">
        <v>2934</v>
      </c>
    </row>
    <row r="1190" spans="1:9" x14ac:dyDescent="0.35">
      <c r="A1190" s="248" t="s">
        <v>70</v>
      </c>
      <c r="B1190" s="248" t="s">
        <v>71</v>
      </c>
      <c r="C1190" s="248" t="s">
        <v>1243</v>
      </c>
      <c r="D1190" s="248" t="s">
        <v>1190</v>
      </c>
      <c r="E1190" s="248" t="s">
        <v>2935</v>
      </c>
      <c r="F1190" s="248" t="s">
        <v>2935</v>
      </c>
      <c r="G1190" s="248" t="s">
        <v>248</v>
      </c>
      <c r="H1190" s="248" t="s">
        <v>239</v>
      </c>
      <c r="I1190" s="248" t="s">
        <v>2936</v>
      </c>
    </row>
    <row r="1191" spans="1:9" x14ac:dyDescent="0.35">
      <c r="A1191" s="248" t="s">
        <v>70</v>
      </c>
      <c r="B1191" s="248" t="s">
        <v>71</v>
      </c>
      <c r="C1191" s="248" t="s">
        <v>1243</v>
      </c>
      <c r="D1191" s="248" t="s">
        <v>1190</v>
      </c>
      <c r="E1191" s="248" t="s">
        <v>2937</v>
      </c>
      <c r="F1191" s="248" t="s">
        <v>2937</v>
      </c>
      <c r="G1191" s="248" t="s">
        <v>248</v>
      </c>
      <c r="H1191" s="248" t="s">
        <v>239</v>
      </c>
      <c r="I1191" s="248" t="s">
        <v>2938</v>
      </c>
    </row>
    <row r="1192" spans="1:9" x14ac:dyDescent="0.35">
      <c r="A1192" s="248" t="s">
        <v>70</v>
      </c>
      <c r="B1192" s="248" t="s">
        <v>71</v>
      </c>
      <c r="C1192" s="248" t="s">
        <v>1245</v>
      </c>
      <c r="D1192" s="248" t="s">
        <v>1246</v>
      </c>
      <c r="E1192" s="248" t="s">
        <v>2913</v>
      </c>
      <c r="F1192" s="248" t="s">
        <v>2913</v>
      </c>
      <c r="G1192" s="248" t="s">
        <v>248</v>
      </c>
      <c r="H1192" s="248" t="s">
        <v>239</v>
      </c>
    </row>
    <row r="1193" spans="1:9" x14ac:dyDescent="0.35">
      <c r="A1193" s="248" t="s">
        <v>70</v>
      </c>
      <c r="B1193" s="248" t="s">
        <v>71</v>
      </c>
      <c r="C1193" s="248" t="s">
        <v>1245</v>
      </c>
      <c r="D1193" s="248" t="s">
        <v>1246</v>
      </c>
      <c r="E1193" s="248" t="s">
        <v>2911</v>
      </c>
      <c r="F1193" s="248" t="s">
        <v>2911</v>
      </c>
      <c r="G1193" s="248" t="s">
        <v>248</v>
      </c>
      <c r="H1193" s="248" t="s">
        <v>239</v>
      </c>
    </row>
    <row r="1194" spans="1:9" x14ac:dyDescent="0.35">
      <c r="A1194" s="248" t="s">
        <v>70</v>
      </c>
      <c r="B1194" s="248" t="s">
        <v>71</v>
      </c>
      <c r="C1194" s="248" t="s">
        <v>1245</v>
      </c>
      <c r="D1194" s="248" t="s">
        <v>1246</v>
      </c>
      <c r="E1194" s="248" t="s">
        <v>2914</v>
      </c>
      <c r="F1194" s="248" t="s">
        <v>2914</v>
      </c>
      <c r="G1194" s="248" t="s">
        <v>248</v>
      </c>
      <c r="H1194" s="248" t="s">
        <v>239</v>
      </c>
    </row>
    <row r="1195" spans="1:9" x14ac:dyDescent="0.35">
      <c r="A1195" s="248" t="s">
        <v>70</v>
      </c>
      <c r="B1195" s="248" t="s">
        <v>71</v>
      </c>
      <c r="C1195" s="248" t="s">
        <v>1245</v>
      </c>
      <c r="D1195" s="248" t="s">
        <v>1246</v>
      </c>
      <c r="E1195" s="248" t="s">
        <v>2915</v>
      </c>
      <c r="F1195" s="248" t="s">
        <v>2915</v>
      </c>
      <c r="G1195" s="248" t="s">
        <v>248</v>
      </c>
      <c r="H1195" s="248" t="s">
        <v>239</v>
      </c>
    </row>
    <row r="1196" spans="1:9" x14ac:dyDescent="0.35">
      <c r="A1196" s="248" t="s">
        <v>70</v>
      </c>
      <c r="B1196" s="248" t="s">
        <v>71</v>
      </c>
      <c r="C1196" s="248" t="s">
        <v>1245</v>
      </c>
      <c r="D1196" s="248" t="s">
        <v>1246</v>
      </c>
      <c r="E1196" s="248" t="s">
        <v>2919</v>
      </c>
      <c r="F1196" s="248" t="s">
        <v>2919</v>
      </c>
      <c r="G1196" s="248" t="s">
        <v>248</v>
      </c>
      <c r="H1196" s="248" t="s">
        <v>239</v>
      </c>
    </row>
    <row r="1197" spans="1:9" x14ac:dyDescent="0.35">
      <c r="A1197" s="248" t="s">
        <v>70</v>
      </c>
      <c r="B1197" s="248" t="s">
        <v>71</v>
      </c>
      <c r="C1197" s="248" t="s">
        <v>1245</v>
      </c>
      <c r="D1197" s="248" t="s">
        <v>1246</v>
      </c>
      <c r="E1197" s="248" t="s">
        <v>2917</v>
      </c>
      <c r="F1197" s="248" t="s">
        <v>2917</v>
      </c>
      <c r="G1197" s="248" t="s">
        <v>248</v>
      </c>
      <c r="H1197" s="248" t="s">
        <v>239</v>
      </c>
    </row>
    <row r="1198" spans="1:9" x14ac:dyDescent="0.35">
      <c r="A1198" s="248" t="s">
        <v>70</v>
      </c>
      <c r="B1198" s="248" t="s">
        <v>71</v>
      </c>
      <c r="C1198" s="248" t="s">
        <v>1245</v>
      </c>
      <c r="D1198" s="248" t="s">
        <v>1246</v>
      </c>
      <c r="E1198" s="248" t="s">
        <v>2070</v>
      </c>
      <c r="F1198" s="248" t="s">
        <v>2070</v>
      </c>
      <c r="G1198" s="248" t="s">
        <v>248</v>
      </c>
      <c r="H1198" s="248" t="s">
        <v>239</v>
      </c>
    </row>
    <row r="1199" spans="1:9" x14ac:dyDescent="0.35">
      <c r="A1199" s="248" t="s">
        <v>70</v>
      </c>
      <c r="B1199" s="248" t="s">
        <v>71</v>
      </c>
      <c r="C1199" s="248" t="s">
        <v>1245</v>
      </c>
      <c r="D1199" s="248" t="s">
        <v>1246</v>
      </c>
      <c r="E1199" s="248" t="s">
        <v>2922</v>
      </c>
      <c r="F1199" s="248" t="s">
        <v>2922</v>
      </c>
      <c r="G1199" s="248" t="s">
        <v>248</v>
      </c>
      <c r="H1199" s="248" t="s">
        <v>239</v>
      </c>
    </row>
    <row r="1200" spans="1:9" x14ac:dyDescent="0.35">
      <c r="A1200" s="248" t="s">
        <v>70</v>
      </c>
      <c r="B1200" s="248" t="s">
        <v>71</v>
      </c>
      <c r="C1200" s="248" t="s">
        <v>1245</v>
      </c>
      <c r="D1200" s="248" t="s">
        <v>1246</v>
      </c>
      <c r="E1200" s="248" t="s">
        <v>2924</v>
      </c>
      <c r="F1200" s="248" t="s">
        <v>2924</v>
      </c>
      <c r="G1200" s="248" t="s">
        <v>248</v>
      </c>
      <c r="H1200" s="248" t="s">
        <v>239</v>
      </c>
    </row>
    <row r="1201" spans="1:8" x14ac:dyDescent="0.35">
      <c r="A1201" s="248" t="s">
        <v>70</v>
      </c>
      <c r="B1201" s="248" t="s">
        <v>71</v>
      </c>
      <c r="C1201" s="248" t="s">
        <v>1245</v>
      </c>
      <c r="D1201" s="248" t="s">
        <v>1246</v>
      </c>
      <c r="E1201" s="248" t="s">
        <v>2012</v>
      </c>
      <c r="F1201" s="248" t="s">
        <v>2012</v>
      </c>
      <c r="G1201" s="248" t="s">
        <v>248</v>
      </c>
      <c r="H1201" s="248" t="s">
        <v>239</v>
      </c>
    </row>
    <row r="1202" spans="1:8" x14ac:dyDescent="0.35">
      <c r="A1202" s="248" t="s">
        <v>70</v>
      </c>
      <c r="B1202" s="248" t="s">
        <v>71</v>
      </c>
      <c r="C1202" s="248" t="s">
        <v>1245</v>
      </c>
      <c r="D1202" s="248" t="s">
        <v>1246</v>
      </c>
      <c r="E1202" s="248" t="s">
        <v>2929</v>
      </c>
      <c r="F1202" s="248" t="s">
        <v>2929</v>
      </c>
      <c r="G1202" s="248" t="s">
        <v>248</v>
      </c>
      <c r="H1202" s="248" t="s">
        <v>239</v>
      </c>
    </row>
    <row r="1203" spans="1:8" x14ac:dyDescent="0.35">
      <c r="A1203" s="248" t="s">
        <v>70</v>
      </c>
      <c r="B1203" s="248" t="s">
        <v>71</v>
      </c>
      <c r="C1203" s="248" t="s">
        <v>1245</v>
      </c>
      <c r="D1203" s="248" t="s">
        <v>1246</v>
      </c>
      <c r="E1203" s="248" t="s">
        <v>2927</v>
      </c>
      <c r="F1203" s="248" t="s">
        <v>2927</v>
      </c>
      <c r="G1203" s="248" t="s">
        <v>248</v>
      </c>
      <c r="H1203" s="248" t="s">
        <v>239</v>
      </c>
    </row>
    <row r="1204" spans="1:8" x14ac:dyDescent="0.35">
      <c r="A1204" s="248" t="s">
        <v>70</v>
      </c>
      <c r="B1204" s="248" t="s">
        <v>71</v>
      </c>
      <c r="C1204" s="248" t="s">
        <v>1245</v>
      </c>
      <c r="D1204" s="248" t="s">
        <v>1246</v>
      </c>
      <c r="E1204" s="248" t="s">
        <v>2939</v>
      </c>
      <c r="F1204" s="248" t="s">
        <v>2939</v>
      </c>
      <c r="G1204" s="248" t="s">
        <v>248</v>
      </c>
      <c r="H1204" s="248" t="s">
        <v>239</v>
      </c>
    </row>
    <row r="1205" spans="1:8" x14ac:dyDescent="0.35">
      <c r="A1205" s="248" t="s">
        <v>70</v>
      </c>
      <c r="B1205" s="248" t="s">
        <v>71</v>
      </c>
      <c r="C1205" s="248" t="s">
        <v>1245</v>
      </c>
      <c r="D1205" s="248" t="s">
        <v>1246</v>
      </c>
      <c r="E1205" s="248" t="s">
        <v>2931</v>
      </c>
      <c r="F1205" s="248" t="s">
        <v>2931</v>
      </c>
      <c r="G1205" s="248" t="s">
        <v>248</v>
      </c>
      <c r="H1205" s="248" t="s">
        <v>239</v>
      </c>
    </row>
    <row r="1206" spans="1:8" x14ac:dyDescent="0.35">
      <c r="A1206" s="248" t="s">
        <v>70</v>
      </c>
      <c r="B1206" s="248" t="s">
        <v>71</v>
      </c>
      <c r="C1206" s="248" t="s">
        <v>1245</v>
      </c>
      <c r="D1206" s="248" t="s">
        <v>1246</v>
      </c>
      <c r="E1206" s="248" t="s">
        <v>1969</v>
      </c>
      <c r="F1206" s="248" t="s">
        <v>1969</v>
      </c>
      <c r="G1206" s="248" t="s">
        <v>248</v>
      </c>
      <c r="H1206" s="248" t="s">
        <v>239</v>
      </c>
    </row>
    <row r="1207" spans="1:8" x14ac:dyDescent="0.35">
      <c r="A1207" s="248" t="s">
        <v>70</v>
      </c>
      <c r="B1207" s="248" t="s">
        <v>71</v>
      </c>
      <c r="C1207" s="248" t="s">
        <v>1245</v>
      </c>
      <c r="D1207" s="248" t="s">
        <v>1246</v>
      </c>
      <c r="E1207" s="248" t="s">
        <v>2933</v>
      </c>
      <c r="F1207" s="248" t="s">
        <v>2933</v>
      </c>
      <c r="G1207" s="248" t="s">
        <v>248</v>
      </c>
      <c r="H1207" s="248" t="s">
        <v>239</v>
      </c>
    </row>
    <row r="1208" spans="1:8" x14ac:dyDescent="0.35">
      <c r="A1208" s="248" t="s">
        <v>70</v>
      </c>
      <c r="B1208" s="248" t="s">
        <v>71</v>
      </c>
      <c r="C1208" s="248" t="s">
        <v>1245</v>
      </c>
      <c r="D1208" s="248" t="s">
        <v>1246</v>
      </c>
      <c r="E1208" s="248" t="s">
        <v>2940</v>
      </c>
      <c r="F1208" s="248" t="s">
        <v>2940</v>
      </c>
      <c r="G1208" s="248" t="s">
        <v>248</v>
      </c>
      <c r="H1208" s="248" t="s">
        <v>239</v>
      </c>
    </row>
    <row r="1209" spans="1:8" x14ac:dyDescent="0.35">
      <c r="A1209" s="248" t="s">
        <v>70</v>
      </c>
      <c r="B1209" s="248" t="s">
        <v>71</v>
      </c>
      <c r="C1209" s="248" t="s">
        <v>1245</v>
      </c>
      <c r="D1209" s="248" t="s">
        <v>1246</v>
      </c>
      <c r="E1209" s="248" t="s">
        <v>2935</v>
      </c>
      <c r="F1209" s="248" t="s">
        <v>2935</v>
      </c>
      <c r="G1209" s="248" t="s">
        <v>248</v>
      </c>
      <c r="H1209" s="248" t="s">
        <v>239</v>
      </c>
    </row>
    <row r="1210" spans="1:8" x14ac:dyDescent="0.35">
      <c r="A1210" s="248" t="s">
        <v>70</v>
      </c>
      <c r="B1210" s="248" t="s">
        <v>71</v>
      </c>
      <c r="C1210" s="248" t="s">
        <v>1245</v>
      </c>
      <c r="D1210" s="248" t="s">
        <v>1246</v>
      </c>
      <c r="E1210" s="248" t="s">
        <v>71</v>
      </c>
      <c r="F1210" s="248" t="s">
        <v>71</v>
      </c>
      <c r="G1210" s="248" t="s">
        <v>248</v>
      </c>
      <c r="H1210" s="248" t="s">
        <v>248</v>
      </c>
    </row>
    <row r="1211" spans="1:8" x14ac:dyDescent="0.35">
      <c r="A1211" s="248" t="s">
        <v>70</v>
      </c>
      <c r="B1211" s="248" t="s">
        <v>71</v>
      </c>
      <c r="C1211" s="248" t="s">
        <v>1264</v>
      </c>
      <c r="D1211" s="248" t="s">
        <v>1265</v>
      </c>
      <c r="E1211" s="248" t="s">
        <v>2941</v>
      </c>
      <c r="F1211" s="248" t="s">
        <v>2941</v>
      </c>
      <c r="G1211" s="248" t="s">
        <v>248</v>
      </c>
      <c r="H1211" s="248" t="s">
        <v>239</v>
      </c>
    </row>
    <row r="1212" spans="1:8" x14ac:dyDescent="0.35">
      <c r="A1212" s="248" t="s">
        <v>70</v>
      </c>
      <c r="B1212" s="248" t="s">
        <v>71</v>
      </c>
      <c r="C1212" s="248" t="s">
        <v>1264</v>
      </c>
      <c r="D1212" s="248" t="s">
        <v>1265</v>
      </c>
      <c r="E1212" s="248" t="s">
        <v>2942</v>
      </c>
      <c r="F1212" s="248" t="s">
        <v>2942</v>
      </c>
      <c r="G1212" s="248" t="s">
        <v>248</v>
      </c>
      <c r="H1212" s="248" t="s">
        <v>239</v>
      </c>
    </row>
  </sheetData>
  <autoFilter ref="A2:I1212" xr:uid="{193C3DD2-129C-418B-BDFC-D31EE779C66A}"/>
  <mergeCells count="1">
    <mergeCell ref="A1:F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8D074-2B3E-4E4A-AD04-BF037F4BD0DF}">
  <dimension ref="A1:I45"/>
  <sheetViews>
    <sheetView topLeftCell="A4" zoomScaleNormal="100" workbookViewId="0">
      <selection activeCell="K46" sqref="K46"/>
    </sheetView>
  </sheetViews>
  <sheetFormatPr defaultColWidth="8.7265625" defaultRowHeight="14.5" x14ac:dyDescent="0.35"/>
  <cols>
    <col min="1" max="1" width="12.54296875" style="5" bestFit="1" customWidth="1"/>
    <col min="2" max="2" width="61" style="5" customWidth="1"/>
    <col min="3" max="3" width="16.453125" style="5" bestFit="1" customWidth="1"/>
    <col min="4" max="4" width="41.54296875" style="5" customWidth="1"/>
    <col min="5" max="5" width="18.81640625" customWidth="1"/>
    <col min="6" max="6" width="10.54296875" customWidth="1"/>
    <col min="7" max="7" width="11.54296875" customWidth="1"/>
    <col min="8" max="8" width="15" customWidth="1"/>
  </cols>
  <sheetData>
    <row r="1" spans="1:9" x14ac:dyDescent="0.35">
      <c r="A1" s="8" t="s">
        <v>2943</v>
      </c>
      <c r="B1" s="9" t="s">
        <v>2944</v>
      </c>
      <c r="C1" s="8"/>
      <c r="D1" s="8"/>
      <c r="E1" s="8"/>
    </row>
    <row r="2" spans="1:9" x14ac:dyDescent="0.35">
      <c r="A2" s="8" t="s">
        <v>2945</v>
      </c>
      <c r="B2" s="10" t="s">
        <v>2946</v>
      </c>
      <c r="C2" s="10"/>
      <c r="D2" s="10"/>
      <c r="E2" s="10"/>
    </row>
    <row r="3" spans="1:9" x14ac:dyDescent="0.35">
      <c r="A3" s="8"/>
      <c r="B3" s="8"/>
      <c r="C3" s="10"/>
      <c r="D3" s="10"/>
      <c r="E3" s="10"/>
      <c r="F3" s="10"/>
    </row>
    <row r="4" spans="1:9" x14ac:dyDescent="0.35">
      <c r="A4" s="8"/>
      <c r="B4" s="8"/>
      <c r="C4" s="10"/>
      <c r="D4" s="10"/>
      <c r="E4" s="10"/>
      <c r="F4" s="10"/>
    </row>
    <row r="5" spans="1:9" x14ac:dyDescent="0.35">
      <c r="A5" s="8"/>
      <c r="B5" s="8"/>
      <c r="C5" s="10"/>
      <c r="D5" s="10"/>
      <c r="E5" s="10"/>
      <c r="F5" s="10"/>
    </row>
    <row r="6" spans="1:9" ht="23.5" customHeight="1" x14ac:dyDescent="0.35">
      <c r="A6" s="319" t="s">
        <v>2947</v>
      </c>
      <c r="B6" s="319"/>
      <c r="C6" s="320" t="s">
        <v>2948</v>
      </c>
      <c r="D6" s="320"/>
      <c r="E6" s="320"/>
      <c r="F6" s="320"/>
      <c r="G6" s="320"/>
      <c r="H6" s="320"/>
      <c r="I6" s="320"/>
    </row>
    <row r="7" spans="1:9" ht="29" x14ac:dyDescent="0.35">
      <c r="A7" s="11" t="s">
        <v>2949</v>
      </c>
      <c r="B7" s="11" t="s">
        <v>1</v>
      </c>
      <c r="C7" s="12" t="s">
        <v>80</v>
      </c>
      <c r="D7" s="12" t="s">
        <v>1</v>
      </c>
      <c r="E7" s="13" t="s">
        <v>2950</v>
      </c>
      <c r="F7" s="13" t="s">
        <v>2951</v>
      </c>
      <c r="G7" s="13" t="s">
        <v>2952</v>
      </c>
      <c r="H7" s="13" t="s">
        <v>141</v>
      </c>
      <c r="I7" s="13" t="s">
        <v>142</v>
      </c>
    </row>
    <row r="8" spans="1:9" x14ac:dyDescent="0.35">
      <c r="A8" s="6" t="s">
        <v>2953</v>
      </c>
      <c r="B8" s="1" t="s">
        <v>2954</v>
      </c>
      <c r="C8" s="6" t="s">
        <v>2955</v>
      </c>
      <c r="D8" s="1" t="s">
        <v>2956</v>
      </c>
      <c r="E8" s="1"/>
      <c r="F8" s="1"/>
      <c r="G8" s="1"/>
      <c r="H8" s="1"/>
      <c r="I8" s="1"/>
    </row>
    <row r="9" spans="1:9" x14ac:dyDescent="0.35">
      <c r="A9" s="6" t="s">
        <v>164</v>
      </c>
      <c r="B9" s="1" t="s">
        <v>2957</v>
      </c>
      <c r="C9" s="6" t="s">
        <v>2958</v>
      </c>
      <c r="D9" s="1" t="s">
        <v>2959</v>
      </c>
      <c r="E9" s="1" t="s">
        <v>2960</v>
      </c>
      <c r="F9" s="1"/>
      <c r="G9" s="1"/>
      <c r="H9" s="1"/>
      <c r="I9" s="1"/>
    </row>
    <row r="10" spans="1:9" x14ac:dyDescent="0.35">
      <c r="A10" s="6" t="s">
        <v>28</v>
      </c>
      <c r="B10" s="1" t="s">
        <v>2961</v>
      </c>
      <c r="C10" s="6" t="s">
        <v>2962</v>
      </c>
      <c r="D10" s="1" t="s">
        <v>2963</v>
      </c>
      <c r="E10" s="1" t="s">
        <v>2964</v>
      </c>
      <c r="F10" s="1" t="s">
        <v>2965</v>
      </c>
      <c r="G10" s="1" t="s">
        <v>2966</v>
      </c>
      <c r="H10" s="1"/>
      <c r="I10" s="1"/>
    </row>
    <row r="11" spans="1:9" x14ac:dyDescent="0.35">
      <c r="A11" s="6" t="s">
        <v>2967</v>
      </c>
      <c r="B11" s="1" t="s">
        <v>2968</v>
      </c>
      <c r="C11" s="6" t="s">
        <v>1659</v>
      </c>
      <c r="D11" s="1" t="s">
        <v>2969</v>
      </c>
      <c r="E11" s="1" t="s">
        <v>2964</v>
      </c>
      <c r="F11" s="1" t="s">
        <v>2970</v>
      </c>
      <c r="G11" s="1" t="s">
        <v>2971</v>
      </c>
      <c r="H11" s="1"/>
      <c r="I11" s="1"/>
    </row>
    <row r="12" spans="1:9" x14ac:dyDescent="0.35">
      <c r="A12" s="6" t="s">
        <v>1711</v>
      </c>
      <c r="B12" s="1" t="s">
        <v>2972</v>
      </c>
      <c r="C12" s="6" t="s">
        <v>1710</v>
      </c>
      <c r="D12" s="1" t="s">
        <v>2973</v>
      </c>
      <c r="E12" s="1" t="s">
        <v>2974</v>
      </c>
      <c r="F12" s="1" t="s">
        <v>2975</v>
      </c>
      <c r="G12" s="1"/>
      <c r="H12" s="1">
        <v>38</v>
      </c>
      <c r="I12" s="1">
        <v>9</v>
      </c>
    </row>
    <row r="13" spans="1:9" x14ac:dyDescent="0.35">
      <c r="A13" s="6" t="s">
        <v>1708</v>
      </c>
      <c r="B13" s="1" t="s">
        <v>2976</v>
      </c>
      <c r="C13" s="6" t="s">
        <v>1710</v>
      </c>
      <c r="D13" s="1" t="s">
        <v>2973</v>
      </c>
      <c r="E13" s="1" t="s">
        <v>2974</v>
      </c>
      <c r="F13" s="1" t="s">
        <v>2975</v>
      </c>
      <c r="G13" s="1"/>
      <c r="H13" s="1">
        <v>38</v>
      </c>
      <c r="I13" s="1">
        <v>9</v>
      </c>
    </row>
    <row r="14" spans="1:9" x14ac:dyDescent="0.35">
      <c r="A14" s="6" t="s">
        <v>2388</v>
      </c>
      <c r="B14" s="1" t="s">
        <v>2977</v>
      </c>
      <c r="C14" s="6" t="s">
        <v>2978</v>
      </c>
      <c r="D14" s="1" t="s">
        <v>2979</v>
      </c>
      <c r="E14" s="1" t="s">
        <v>2980</v>
      </c>
      <c r="F14" s="1"/>
      <c r="G14" s="1" t="s">
        <v>2979</v>
      </c>
      <c r="H14" s="1"/>
      <c r="I14" s="1"/>
    </row>
    <row r="15" spans="1:9" ht="58" x14ac:dyDescent="0.35">
      <c r="A15" s="6" t="s">
        <v>92</v>
      </c>
      <c r="B15" s="1" t="s">
        <v>2981</v>
      </c>
      <c r="C15" s="6" t="s">
        <v>2982</v>
      </c>
      <c r="D15" s="4" t="s">
        <v>2983</v>
      </c>
      <c r="E15" s="1" t="s">
        <v>2964</v>
      </c>
      <c r="F15" s="1" t="s">
        <v>2984</v>
      </c>
      <c r="G15" s="1"/>
      <c r="H15" s="1"/>
      <c r="I15" s="1"/>
    </row>
    <row r="16" spans="1:9" ht="58" x14ac:dyDescent="0.35">
      <c r="A16" s="6" t="s">
        <v>2985</v>
      </c>
      <c r="B16" s="1" t="s">
        <v>2986</v>
      </c>
      <c r="C16" s="6" t="s">
        <v>2982</v>
      </c>
      <c r="D16" s="4" t="s">
        <v>2983</v>
      </c>
      <c r="E16" s="1" t="s">
        <v>2964</v>
      </c>
      <c r="F16" s="1" t="s">
        <v>2984</v>
      </c>
      <c r="G16" s="1"/>
      <c r="H16" s="1"/>
      <c r="I16" s="1"/>
    </row>
    <row r="17" spans="1:9" x14ac:dyDescent="0.35">
      <c r="A17" s="6" t="s">
        <v>1641</v>
      </c>
      <c r="B17" s="1" t="s">
        <v>2987</v>
      </c>
      <c r="C17" s="6" t="s">
        <v>2978</v>
      </c>
      <c r="D17" s="1" t="s">
        <v>2979</v>
      </c>
      <c r="E17" s="1" t="s">
        <v>2980</v>
      </c>
      <c r="F17" s="1"/>
      <c r="G17" s="1" t="s">
        <v>2979</v>
      </c>
      <c r="H17" s="1"/>
      <c r="I17" s="1"/>
    </row>
    <row r="18" spans="1:9" x14ac:dyDescent="0.35">
      <c r="A18" s="6" t="s">
        <v>153</v>
      </c>
      <c r="B18" s="1" t="s">
        <v>2988</v>
      </c>
      <c r="C18" s="6" t="s">
        <v>2978</v>
      </c>
      <c r="D18" s="1" t="s">
        <v>2979</v>
      </c>
      <c r="E18" s="1" t="s">
        <v>2980</v>
      </c>
      <c r="F18" s="1"/>
      <c r="G18" s="1" t="s">
        <v>2979</v>
      </c>
      <c r="H18" s="1"/>
      <c r="I18" s="1"/>
    </row>
    <row r="19" spans="1:9" x14ac:dyDescent="0.35">
      <c r="A19" s="6" t="s">
        <v>2989</v>
      </c>
      <c r="B19" s="1" t="s">
        <v>2990</v>
      </c>
      <c r="C19" s="6" t="s">
        <v>2991</v>
      </c>
      <c r="D19" s="1" t="s">
        <v>2992</v>
      </c>
      <c r="E19" s="1" t="s">
        <v>2964</v>
      </c>
      <c r="F19" s="1" t="s">
        <v>2993</v>
      </c>
      <c r="G19" s="1" t="s">
        <v>2994</v>
      </c>
      <c r="H19" s="1"/>
      <c r="I19" s="1"/>
    </row>
    <row r="20" spans="1:9" ht="58" x14ac:dyDescent="0.35">
      <c r="A20" s="6" t="s">
        <v>2995</v>
      </c>
      <c r="B20" s="1" t="s">
        <v>2996</v>
      </c>
      <c r="C20" s="6" t="s">
        <v>2982</v>
      </c>
      <c r="D20" s="4" t="s">
        <v>2983</v>
      </c>
      <c r="E20" s="1" t="s">
        <v>2964</v>
      </c>
      <c r="F20" s="1" t="s">
        <v>2984</v>
      </c>
      <c r="G20" s="1"/>
      <c r="H20" s="1"/>
      <c r="I20" s="1"/>
    </row>
    <row r="21" spans="1:9" x14ac:dyDescent="0.35">
      <c r="A21" s="6" t="s">
        <v>2997</v>
      </c>
      <c r="B21" s="1" t="s">
        <v>2998</v>
      </c>
      <c r="C21" s="6" t="s">
        <v>1710</v>
      </c>
      <c r="D21" s="1" t="s">
        <v>2973</v>
      </c>
      <c r="E21" s="1" t="s">
        <v>2974</v>
      </c>
      <c r="F21" s="1" t="s">
        <v>2975</v>
      </c>
      <c r="G21" s="1"/>
      <c r="H21" s="1">
        <v>38</v>
      </c>
      <c r="I21" s="1">
        <v>9</v>
      </c>
    </row>
    <row r="22" spans="1:9" x14ac:dyDescent="0.35">
      <c r="A22" s="6" t="s">
        <v>2999</v>
      </c>
      <c r="B22" s="1" t="s">
        <v>3000</v>
      </c>
      <c r="C22" s="6" t="s">
        <v>3001</v>
      </c>
      <c r="D22" s="1"/>
      <c r="E22" s="1" t="s">
        <v>3002</v>
      </c>
      <c r="F22" s="1" t="s">
        <v>3003</v>
      </c>
      <c r="G22" s="1"/>
      <c r="H22" s="1">
        <v>76</v>
      </c>
      <c r="I22" s="1">
        <v>38</v>
      </c>
    </row>
    <row r="23" spans="1:9" x14ac:dyDescent="0.35">
      <c r="A23" s="6" t="s">
        <v>1397</v>
      </c>
      <c r="B23" s="1" t="s">
        <v>3004</v>
      </c>
      <c r="C23" s="6" t="s">
        <v>2958</v>
      </c>
      <c r="D23" s="1" t="s">
        <v>2959</v>
      </c>
      <c r="E23" s="1" t="s">
        <v>2960</v>
      </c>
      <c r="F23" s="1"/>
      <c r="G23" s="1"/>
      <c r="H23" s="1"/>
      <c r="I23" s="1"/>
    </row>
    <row r="24" spans="1:9" x14ac:dyDescent="0.35">
      <c r="A24" s="6" t="s">
        <v>1406</v>
      </c>
      <c r="B24" s="1" t="s">
        <v>3005</v>
      </c>
      <c r="C24" s="6" t="s">
        <v>3001</v>
      </c>
      <c r="D24" s="1"/>
      <c r="E24" s="1" t="s">
        <v>3002</v>
      </c>
      <c r="F24" s="1" t="s">
        <v>3003</v>
      </c>
      <c r="G24" s="1"/>
      <c r="H24" s="1">
        <v>76</v>
      </c>
      <c r="I24" s="1">
        <v>38</v>
      </c>
    </row>
    <row r="25" spans="1:9" x14ac:dyDescent="0.35">
      <c r="A25" s="6" t="s">
        <v>992</v>
      </c>
      <c r="B25" s="1" t="s">
        <v>3006</v>
      </c>
      <c r="C25" s="6" t="s">
        <v>2978</v>
      </c>
      <c r="D25" s="1" t="s">
        <v>2979</v>
      </c>
      <c r="E25" s="1" t="s">
        <v>2980</v>
      </c>
      <c r="F25" s="1"/>
      <c r="G25" s="1" t="s">
        <v>2979</v>
      </c>
      <c r="H25" s="1"/>
      <c r="I25" s="1"/>
    </row>
    <row r="26" spans="1:9" x14ac:dyDescent="0.35">
      <c r="A26" s="6" t="s">
        <v>3007</v>
      </c>
      <c r="B26" s="1" t="s">
        <v>3008</v>
      </c>
      <c r="C26" s="6" t="s">
        <v>3009</v>
      </c>
      <c r="D26" s="1" t="s">
        <v>3010</v>
      </c>
      <c r="E26" s="1" t="s">
        <v>3011</v>
      </c>
      <c r="F26" s="1"/>
      <c r="G26" s="1"/>
      <c r="H26" s="1"/>
      <c r="I26" s="1"/>
    </row>
    <row r="27" spans="1:9" x14ac:dyDescent="0.35">
      <c r="A27" s="6" t="s">
        <v>1228</v>
      </c>
      <c r="B27" s="1" t="s">
        <v>3012</v>
      </c>
      <c r="C27" s="6" t="s">
        <v>1710</v>
      </c>
      <c r="D27" s="1" t="s">
        <v>2973</v>
      </c>
      <c r="E27" s="1"/>
      <c r="F27" s="1" t="s">
        <v>2975</v>
      </c>
      <c r="G27" s="1"/>
      <c r="H27" s="1">
        <v>38</v>
      </c>
      <c r="I27" s="1">
        <v>9</v>
      </c>
    </row>
    <row r="28" spans="1:9" x14ac:dyDescent="0.35">
      <c r="A28" s="6" t="s">
        <v>1445</v>
      </c>
      <c r="B28" s="1" t="s">
        <v>3013</v>
      </c>
      <c r="C28" s="6" t="s">
        <v>1710</v>
      </c>
      <c r="D28" s="1" t="s">
        <v>2973</v>
      </c>
      <c r="E28" s="1"/>
      <c r="F28" s="1" t="s">
        <v>2975</v>
      </c>
      <c r="G28" s="1"/>
      <c r="H28" s="1">
        <v>38</v>
      </c>
      <c r="I28" s="1">
        <v>9</v>
      </c>
    </row>
    <row r="29" spans="1:9" ht="58" x14ac:dyDescent="0.35">
      <c r="A29" s="6" t="s">
        <v>321</v>
      </c>
      <c r="B29" s="1" t="s">
        <v>3014</v>
      </c>
      <c r="C29" s="6" t="s">
        <v>2982</v>
      </c>
      <c r="D29" s="4" t="s">
        <v>2983</v>
      </c>
      <c r="E29" s="1" t="s">
        <v>2964</v>
      </c>
      <c r="F29" s="1" t="s">
        <v>2984</v>
      </c>
      <c r="G29" s="1"/>
      <c r="H29" s="1"/>
      <c r="I29" s="1"/>
    </row>
    <row r="30" spans="1:9" x14ac:dyDescent="0.35">
      <c r="A30" s="6" t="s">
        <v>1389</v>
      </c>
      <c r="B30" s="1" t="s">
        <v>3015</v>
      </c>
      <c r="C30" s="6" t="s">
        <v>2978</v>
      </c>
      <c r="D30" s="1" t="s">
        <v>2979</v>
      </c>
      <c r="E30" s="1" t="s">
        <v>2980</v>
      </c>
      <c r="F30" s="1"/>
      <c r="G30" s="1" t="s">
        <v>2979</v>
      </c>
      <c r="H30" s="1"/>
      <c r="I30" s="1"/>
    </row>
    <row r="31" spans="1:9" x14ac:dyDescent="0.35">
      <c r="A31" s="6" t="s">
        <v>3016</v>
      </c>
      <c r="B31" s="1" t="s">
        <v>3017</v>
      </c>
      <c r="C31" s="6" t="s">
        <v>3018</v>
      </c>
      <c r="D31" s="1" t="s">
        <v>3019</v>
      </c>
      <c r="E31" s="1" t="s">
        <v>3020</v>
      </c>
      <c r="F31" s="1"/>
      <c r="G31" s="1"/>
      <c r="H31" s="1"/>
      <c r="I31" s="1"/>
    </row>
    <row r="32" spans="1:9" x14ac:dyDescent="0.35">
      <c r="A32" s="6" t="s">
        <v>1387</v>
      </c>
      <c r="B32" s="1" t="s">
        <v>3021</v>
      </c>
      <c r="C32" s="6" t="s">
        <v>2978</v>
      </c>
      <c r="D32" s="1" t="s">
        <v>2979</v>
      </c>
      <c r="E32" s="1" t="s">
        <v>2980</v>
      </c>
      <c r="F32" s="1"/>
      <c r="G32" s="1" t="s">
        <v>2979</v>
      </c>
      <c r="H32" s="1"/>
      <c r="I32" s="1"/>
    </row>
    <row r="33" spans="1:9" x14ac:dyDescent="0.35">
      <c r="A33" s="6" t="s">
        <v>3022</v>
      </c>
      <c r="B33" s="1" t="s">
        <v>3023</v>
      </c>
      <c r="C33" s="6" t="s">
        <v>2978</v>
      </c>
      <c r="D33" s="1" t="s">
        <v>2979</v>
      </c>
      <c r="E33" s="1" t="s">
        <v>2980</v>
      </c>
      <c r="F33" s="1"/>
      <c r="G33" s="1" t="s">
        <v>2979</v>
      </c>
      <c r="H33" s="1"/>
      <c r="I33" s="1"/>
    </row>
    <row r="34" spans="1:9" x14ac:dyDescent="0.35">
      <c r="A34" s="6" t="s">
        <v>3024</v>
      </c>
      <c r="B34" s="1" t="s">
        <v>3025</v>
      </c>
      <c r="C34" s="6" t="s">
        <v>2978</v>
      </c>
      <c r="D34" s="1" t="s">
        <v>2979</v>
      </c>
      <c r="E34" s="1" t="s">
        <v>2980</v>
      </c>
      <c r="F34" s="1"/>
      <c r="G34" s="1" t="s">
        <v>2979</v>
      </c>
      <c r="H34" s="1"/>
      <c r="I34" s="1"/>
    </row>
    <row r="35" spans="1:9" x14ac:dyDescent="0.35">
      <c r="A35" s="6" t="s">
        <v>3026</v>
      </c>
      <c r="B35" s="1" t="s">
        <v>3027</v>
      </c>
      <c r="C35" s="6" t="s">
        <v>2978</v>
      </c>
      <c r="D35" s="1" t="s">
        <v>2979</v>
      </c>
      <c r="E35" s="1" t="s">
        <v>2980</v>
      </c>
      <c r="F35" s="1"/>
      <c r="G35" s="1" t="s">
        <v>2979</v>
      </c>
      <c r="H35" s="1"/>
      <c r="I35" s="1"/>
    </row>
    <row r="36" spans="1:9" x14ac:dyDescent="0.35">
      <c r="A36" s="6" t="s">
        <v>3028</v>
      </c>
      <c r="B36" s="1" t="s">
        <v>3029</v>
      </c>
      <c r="C36" s="6" t="s">
        <v>2978</v>
      </c>
      <c r="D36" s="1" t="s">
        <v>2979</v>
      </c>
      <c r="E36" s="1" t="s">
        <v>2980</v>
      </c>
      <c r="F36" s="1"/>
      <c r="G36" s="1" t="s">
        <v>2979</v>
      </c>
      <c r="H36" s="1"/>
      <c r="I36" s="1"/>
    </row>
    <row r="37" spans="1:9" x14ac:dyDescent="0.35">
      <c r="A37" s="6" t="s">
        <v>3030</v>
      </c>
      <c r="B37" s="1" t="s">
        <v>3031</v>
      </c>
      <c r="C37" s="6" t="s">
        <v>2978</v>
      </c>
      <c r="D37" s="1" t="s">
        <v>2979</v>
      </c>
      <c r="E37" s="1" t="s">
        <v>2980</v>
      </c>
      <c r="F37" s="1"/>
      <c r="G37" s="1" t="s">
        <v>2979</v>
      </c>
      <c r="H37" s="1"/>
      <c r="I37" s="1"/>
    </row>
    <row r="38" spans="1:9" x14ac:dyDescent="0.35">
      <c r="A38"/>
      <c r="B38"/>
      <c r="C38"/>
      <c r="D38"/>
    </row>
    <row r="39" spans="1:9" x14ac:dyDescent="0.35">
      <c r="A39"/>
      <c r="B39"/>
      <c r="C39"/>
      <c r="D39"/>
    </row>
    <row r="40" spans="1:9" x14ac:dyDescent="0.35">
      <c r="A40"/>
      <c r="B40"/>
      <c r="C40"/>
      <c r="D40"/>
    </row>
    <row r="41" spans="1:9" x14ac:dyDescent="0.35">
      <c r="A41"/>
      <c r="B41"/>
      <c r="C41"/>
    </row>
    <row r="42" spans="1:9" x14ac:dyDescent="0.35">
      <c r="A42"/>
      <c r="B42"/>
      <c r="C42"/>
    </row>
    <row r="43" spans="1:9" x14ac:dyDescent="0.35">
      <c r="A43"/>
      <c r="B43"/>
      <c r="C43"/>
    </row>
    <row r="44" spans="1:9" x14ac:dyDescent="0.35">
      <c r="A44"/>
      <c r="B44"/>
      <c r="C44"/>
    </row>
    <row r="45" spans="1:9" x14ac:dyDescent="0.35">
      <c r="A45"/>
      <c r="B45"/>
      <c r="C45"/>
    </row>
  </sheetData>
  <autoFilter ref="A7:I37" xr:uid="{AF08D074-2B3E-4E4A-AD04-BF037F4BD0DF}"/>
  <mergeCells count="2">
    <mergeCell ref="A6:B6"/>
    <mergeCell ref="C6:I6"/>
  </mergeCells>
  <hyperlinks>
    <hyperlink ref="B1" r:id="rId1" xr:uid="{59E76DD5-05D9-4925-9564-73918FCA1401}"/>
    <hyperlink ref="B2" r:id="rId2" display="https://cloud.google.com/bigquery/docs/reference/standard-sql/data-types" xr:uid="{ADC05455-221D-4F61-B147-6E33AA0C05EF}"/>
  </hyperlinks>
  <pageMargins left="0.7" right="0.7" top="0.75" bottom="0.75" header="0.3" footer="0.3"/>
  <pageSetup paperSize="9" orientation="portrait" horizontalDpi="90" verticalDpi="90" r:id="rId3"/>
  <headerFooter>
    <oddHeader>&amp;L&amp;"Calibri"&amp;12&amp;K0000FFClassification: Limited&amp;1#</oddHeader>
  </headerFooter>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81B0-19B3-4039-B191-BA42B92095BA}">
  <dimension ref="A2:C55"/>
  <sheetViews>
    <sheetView workbookViewId="0">
      <selection activeCell="C11" sqref="C11"/>
    </sheetView>
  </sheetViews>
  <sheetFormatPr defaultRowHeight="14.5" x14ac:dyDescent="0.35"/>
  <cols>
    <col min="1" max="1" width="92.26953125" bestFit="1" customWidth="1"/>
    <col min="2" max="2" width="18.54296875" customWidth="1"/>
    <col min="3" max="3" width="23.81640625" customWidth="1"/>
  </cols>
  <sheetData>
    <row r="2" spans="1:3" x14ac:dyDescent="0.35">
      <c r="A2" s="119" t="s">
        <v>3032</v>
      </c>
      <c r="B2" s="119" t="s">
        <v>1583</v>
      </c>
      <c r="C2" s="125" t="s">
        <v>150</v>
      </c>
    </row>
    <row r="3" spans="1:3" ht="29" x14ac:dyDescent="0.35">
      <c r="A3" s="120" t="s">
        <v>3033</v>
      </c>
      <c r="B3" s="120" t="s">
        <v>3034</v>
      </c>
      <c r="C3" s="126"/>
    </row>
    <row r="4" spans="1:3" x14ac:dyDescent="0.35">
      <c r="A4" s="120" t="s">
        <v>3035</v>
      </c>
      <c r="C4" s="127">
        <v>44946</v>
      </c>
    </row>
    <row r="5" spans="1:3" x14ac:dyDescent="0.35">
      <c r="A5" s="120" t="s">
        <v>3036</v>
      </c>
      <c r="C5" s="126" t="s">
        <v>3037</v>
      </c>
    </row>
    <row r="6" spans="1:3" x14ac:dyDescent="0.35">
      <c r="A6" s="120" t="s">
        <v>3038</v>
      </c>
      <c r="C6" s="126" t="s">
        <v>3039</v>
      </c>
    </row>
    <row r="7" spans="1:3" x14ac:dyDescent="0.35">
      <c r="A7" s="120" t="s">
        <v>3040</v>
      </c>
      <c r="C7" s="126" t="s">
        <v>1375</v>
      </c>
    </row>
    <row r="8" spans="1:3" x14ac:dyDescent="0.35">
      <c r="A8" s="120"/>
      <c r="B8" s="120"/>
      <c r="C8" s="126"/>
    </row>
    <row r="9" spans="1:3" x14ac:dyDescent="0.35">
      <c r="A9" s="119" t="s">
        <v>3041</v>
      </c>
      <c r="B9" s="119"/>
      <c r="C9" s="125"/>
    </row>
    <row r="10" spans="1:3" x14ac:dyDescent="0.35">
      <c r="A10" s="120" t="s">
        <v>3033</v>
      </c>
      <c r="B10" s="120"/>
      <c r="C10" s="128"/>
    </row>
    <row r="11" spans="1:3" x14ac:dyDescent="0.35">
      <c r="A11" s="120" t="s">
        <v>3035</v>
      </c>
      <c r="B11" s="120"/>
      <c r="C11" s="126"/>
    </row>
    <row r="12" spans="1:3" x14ac:dyDescent="0.35">
      <c r="A12" s="120" t="s">
        <v>3036</v>
      </c>
      <c r="B12" s="120"/>
      <c r="C12" s="126"/>
    </row>
    <row r="13" spans="1:3" x14ac:dyDescent="0.35">
      <c r="A13" s="120" t="s">
        <v>3038</v>
      </c>
      <c r="C13" s="126"/>
    </row>
    <row r="14" spans="1:3" x14ac:dyDescent="0.35">
      <c r="A14" s="120" t="s">
        <v>3040</v>
      </c>
      <c r="C14" s="126"/>
    </row>
    <row r="15" spans="1:3" x14ac:dyDescent="0.35">
      <c r="A15" s="120"/>
      <c r="B15" s="120"/>
      <c r="C15" s="126"/>
    </row>
    <row r="16" spans="1:3" x14ac:dyDescent="0.35">
      <c r="A16" s="119" t="s">
        <v>3042</v>
      </c>
      <c r="B16" s="119"/>
      <c r="C16" s="125"/>
    </row>
    <row r="17" spans="1:3" x14ac:dyDescent="0.35">
      <c r="A17" s="120" t="s">
        <v>3043</v>
      </c>
      <c r="B17" s="120"/>
      <c r="C17" s="126"/>
    </row>
    <row r="18" spans="1:3" x14ac:dyDescent="0.35">
      <c r="A18" s="120" t="s">
        <v>3044</v>
      </c>
      <c r="B18" s="120"/>
      <c r="C18" s="126"/>
    </row>
    <row r="19" spans="1:3" x14ac:dyDescent="0.35">
      <c r="A19" s="120" t="s">
        <v>3045</v>
      </c>
      <c r="B19" s="120"/>
      <c r="C19" s="126"/>
    </row>
    <row r="20" spans="1:3" x14ac:dyDescent="0.35">
      <c r="A20" s="120" t="s">
        <v>3046</v>
      </c>
      <c r="B20" s="120"/>
      <c r="C20" s="126"/>
    </row>
    <row r="21" spans="1:3" x14ac:dyDescent="0.35">
      <c r="A21" s="120" t="s">
        <v>3047</v>
      </c>
      <c r="B21" s="120"/>
      <c r="C21" s="126"/>
    </row>
    <row r="22" spans="1:3" x14ac:dyDescent="0.35">
      <c r="A22" s="120" t="s">
        <v>3048</v>
      </c>
      <c r="B22" s="120"/>
      <c r="C22" s="126"/>
    </row>
    <row r="23" spans="1:3" x14ac:dyDescent="0.35">
      <c r="A23" s="120"/>
      <c r="B23" s="120"/>
      <c r="C23" s="126"/>
    </row>
    <row r="24" spans="1:3" x14ac:dyDescent="0.35">
      <c r="A24" s="119" t="s">
        <v>3049</v>
      </c>
      <c r="B24" s="119"/>
      <c r="C24" s="125"/>
    </row>
    <row r="25" spans="1:3" x14ac:dyDescent="0.35">
      <c r="A25" s="120" t="s">
        <v>3050</v>
      </c>
      <c r="B25" s="120"/>
      <c r="C25" s="126"/>
    </row>
    <row r="26" spans="1:3" x14ac:dyDescent="0.35">
      <c r="A26" s="120" t="s">
        <v>3051</v>
      </c>
      <c r="B26" s="120"/>
      <c r="C26" s="126"/>
    </row>
    <row r="27" spans="1:3" x14ac:dyDescent="0.35">
      <c r="A27" s="120" t="s">
        <v>3052</v>
      </c>
      <c r="B27" s="120"/>
      <c r="C27" s="126"/>
    </row>
    <row r="28" spans="1:3" x14ac:dyDescent="0.35">
      <c r="A28" s="120" t="s">
        <v>3053</v>
      </c>
      <c r="B28" s="120"/>
      <c r="C28" s="126"/>
    </row>
    <row r="29" spans="1:3" x14ac:dyDescent="0.35">
      <c r="A29" s="120" t="s">
        <v>3054</v>
      </c>
      <c r="B29" s="120"/>
      <c r="C29" s="126"/>
    </row>
    <row r="30" spans="1:3" x14ac:dyDescent="0.35">
      <c r="A30" s="120" t="s">
        <v>3055</v>
      </c>
      <c r="B30" s="120"/>
      <c r="C30" s="126"/>
    </row>
    <row r="31" spans="1:3" x14ac:dyDescent="0.35">
      <c r="A31" s="120" t="s">
        <v>3056</v>
      </c>
      <c r="B31" s="120"/>
      <c r="C31" s="126"/>
    </row>
    <row r="32" spans="1:3" x14ac:dyDescent="0.35">
      <c r="A32" s="120" t="s">
        <v>3057</v>
      </c>
      <c r="B32" s="120"/>
      <c r="C32" s="126"/>
    </row>
    <row r="33" spans="1:3" x14ac:dyDescent="0.35">
      <c r="A33" s="120" t="s">
        <v>3058</v>
      </c>
      <c r="B33" s="120"/>
      <c r="C33" s="126"/>
    </row>
    <row r="34" spans="1:3" x14ac:dyDescent="0.35">
      <c r="A34" s="120" t="s">
        <v>3059</v>
      </c>
      <c r="B34" s="120"/>
      <c r="C34" s="126"/>
    </row>
    <row r="35" spans="1:3" x14ac:dyDescent="0.35">
      <c r="A35" s="120"/>
      <c r="B35" s="120"/>
      <c r="C35" s="126"/>
    </row>
    <row r="36" spans="1:3" x14ac:dyDescent="0.35">
      <c r="A36" s="119" t="s">
        <v>3060</v>
      </c>
      <c r="B36" s="119" t="s">
        <v>1583</v>
      </c>
      <c r="C36" s="125" t="s">
        <v>150</v>
      </c>
    </row>
    <row r="37" spans="1:3" ht="29" x14ac:dyDescent="0.35">
      <c r="A37" s="120" t="s">
        <v>3061</v>
      </c>
      <c r="B37" s="120"/>
      <c r="C37" s="126"/>
    </row>
    <row r="38" spans="1:3" x14ac:dyDescent="0.35">
      <c r="A38" s="120" t="s">
        <v>3062</v>
      </c>
      <c r="B38" s="120"/>
      <c r="C38" s="126"/>
    </row>
    <row r="39" spans="1:3" x14ac:dyDescent="0.35">
      <c r="A39" s="120" t="s">
        <v>3063</v>
      </c>
      <c r="B39" s="120"/>
      <c r="C39" s="126"/>
    </row>
    <row r="40" spans="1:3" x14ac:dyDescent="0.35">
      <c r="A40" s="120" t="s">
        <v>3054</v>
      </c>
      <c r="B40" s="120"/>
      <c r="C40" s="126"/>
    </row>
    <row r="41" spans="1:3" x14ac:dyDescent="0.35">
      <c r="A41" s="120" t="s">
        <v>3064</v>
      </c>
      <c r="B41" s="120"/>
      <c r="C41" s="126"/>
    </row>
    <row r="42" spans="1:3" x14ac:dyDescent="0.35">
      <c r="A42" s="120" t="s">
        <v>3065</v>
      </c>
      <c r="B42" s="120"/>
      <c r="C42" s="126"/>
    </row>
    <row r="43" spans="1:3" x14ac:dyDescent="0.35">
      <c r="A43" s="120" t="s">
        <v>3066</v>
      </c>
      <c r="B43" s="120"/>
      <c r="C43" s="126"/>
    </row>
    <row r="44" spans="1:3" x14ac:dyDescent="0.35">
      <c r="A44" s="120" t="s">
        <v>3067</v>
      </c>
      <c r="B44" s="120"/>
      <c r="C44" s="126"/>
    </row>
    <row r="45" spans="1:3" x14ac:dyDescent="0.35">
      <c r="A45" s="120" t="s">
        <v>3068</v>
      </c>
      <c r="B45" s="120"/>
      <c r="C45" s="126"/>
    </row>
    <row r="46" spans="1:3" x14ac:dyDescent="0.35">
      <c r="A46" s="120" t="s">
        <v>3069</v>
      </c>
      <c r="B46" s="120"/>
      <c r="C46" s="126"/>
    </row>
    <row r="47" spans="1:3" x14ac:dyDescent="0.35">
      <c r="A47" s="120" t="s">
        <v>3070</v>
      </c>
      <c r="B47" s="120"/>
      <c r="C47" s="126"/>
    </row>
    <row r="48" spans="1:3" x14ac:dyDescent="0.35">
      <c r="A48" s="120" t="s">
        <v>3071</v>
      </c>
      <c r="B48" s="120"/>
      <c r="C48" s="126"/>
    </row>
    <row r="49" spans="1:3" x14ac:dyDescent="0.35">
      <c r="A49" s="120"/>
      <c r="B49" s="120"/>
      <c r="C49" s="126"/>
    </row>
    <row r="50" spans="1:3" x14ac:dyDescent="0.35">
      <c r="A50" s="119" t="s">
        <v>3072</v>
      </c>
      <c r="B50" s="119" t="s">
        <v>1583</v>
      </c>
      <c r="C50" s="125" t="s">
        <v>150</v>
      </c>
    </row>
    <row r="51" spans="1:3" x14ac:dyDescent="0.35">
      <c r="A51" s="120" t="s">
        <v>3073</v>
      </c>
      <c r="B51" s="120"/>
      <c r="C51" s="126"/>
    </row>
    <row r="52" spans="1:3" x14ac:dyDescent="0.35">
      <c r="A52" s="120" t="s">
        <v>3074</v>
      </c>
      <c r="B52" s="120"/>
      <c r="C52" s="126"/>
    </row>
    <row r="53" spans="1:3" x14ac:dyDescent="0.35">
      <c r="A53" s="120" t="s">
        <v>3075</v>
      </c>
      <c r="B53" s="120"/>
      <c r="C53" s="126"/>
    </row>
    <row r="54" spans="1:3" x14ac:dyDescent="0.35">
      <c r="A54" s="120" t="s">
        <v>3076</v>
      </c>
      <c r="B54" s="120"/>
      <c r="C54" s="126"/>
    </row>
    <row r="55" spans="1:3" x14ac:dyDescent="0.35">
      <c r="A55" s="120" t="s">
        <v>3077</v>
      </c>
      <c r="B55" s="120"/>
      <c r="C55" s="126"/>
    </row>
  </sheetData>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AA8AF-C6D9-4B66-9D0A-2DCC73310798}">
  <dimension ref="A1:AC44"/>
  <sheetViews>
    <sheetView showGridLines="0" workbookViewId="0">
      <selection activeCell="N44" sqref="N44"/>
    </sheetView>
  </sheetViews>
  <sheetFormatPr defaultColWidth="0" defaultRowHeight="14.5" zeroHeight="1" x14ac:dyDescent="0.35"/>
  <cols>
    <col min="1" max="29" width="8.7265625" customWidth="1"/>
    <col min="30" max="16384" width="8.7265625" hidden="1"/>
  </cols>
  <sheetData>
    <row r="1" spans="3:3" x14ac:dyDescent="0.35"/>
    <row r="2" spans="3:3" x14ac:dyDescent="0.35"/>
    <row r="3" spans="3:3" x14ac:dyDescent="0.35"/>
    <row r="4" spans="3:3" x14ac:dyDescent="0.35"/>
    <row r="5" spans="3:3" x14ac:dyDescent="0.35">
      <c r="C5" s="48"/>
    </row>
    <row r="6" spans="3:3" x14ac:dyDescent="0.35">
      <c r="C6" s="48"/>
    </row>
    <row r="7" spans="3:3" x14ac:dyDescent="0.35">
      <c r="C7" s="48"/>
    </row>
    <row r="8" spans="3:3" x14ac:dyDescent="0.35">
      <c r="C8" s="48"/>
    </row>
    <row r="9" spans="3:3" x14ac:dyDescent="0.35"/>
    <row r="10" spans="3:3" x14ac:dyDescent="0.35"/>
    <row r="11" spans="3:3" x14ac:dyDescent="0.35"/>
    <row r="12" spans="3:3" x14ac:dyDescent="0.35"/>
    <row r="13" spans="3:3" x14ac:dyDescent="0.35"/>
    <row r="14" spans="3:3" x14ac:dyDescent="0.35"/>
    <row r="15" spans="3:3" x14ac:dyDescent="0.35"/>
    <row r="16" spans="3:3"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sheetData>
  <sheetProtection sheet="1" objects="1" scenarios="1" selectLockedCells="1" selectUnlockedCells="1"/>
  <pageMargins left="0.7" right="0.7" top="0.75" bottom="0.75" header="0.3" footer="0.3"/>
  <pageSetup paperSize="9" orientation="portrait" horizontalDpi="90" verticalDpi="90" r:id="rId1"/>
  <headerFooter>
    <oddHeader>&amp;L&amp;"Calibri"&amp;12&amp;K0000FFClassification: Limited&amp;1#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D63D8-3052-488D-AA24-86A71B8D4F81}">
  <sheetPr codeName="Sheet5"/>
  <dimension ref="B1:J60"/>
  <sheetViews>
    <sheetView showGridLines="0" zoomScale="110" zoomScaleNormal="110" workbookViewId="0">
      <selection activeCell="H12" sqref="H12"/>
    </sheetView>
  </sheetViews>
  <sheetFormatPr defaultColWidth="8.7265625" defaultRowHeight="12.5" x14ac:dyDescent="0.25"/>
  <cols>
    <col min="1" max="2" width="8.7265625" style="14"/>
    <col min="3" max="3" width="9.81640625" style="14" bestFit="1" customWidth="1"/>
    <col min="4" max="4" width="11.453125" style="14" customWidth="1"/>
    <col min="5" max="6" width="8.7265625" style="14"/>
    <col min="7" max="7" width="28.54296875" style="14" customWidth="1"/>
    <col min="8" max="9" width="41.453125" style="14" customWidth="1"/>
    <col min="10" max="16384" width="8.7265625" style="14"/>
  </cols>
  <sheetData>
    <row r="1" spans="2:10" ht="13" thickBot="1" x14ac:dyDescent="0.3"/>
    <row r="2" spans="2:10" ht="13.5" customHeight="1" x14ac:dyDescent="0.25">
      <c r="B2" s="15"/>
      <c r="C2" s="16"/>
      <c r="D2" s="16"/>
      <c r="E2" s="16"/>
      <c r="F2" s="16"/>
      <c r="G2" s="16"/>
      <c r="H2" s="16"/>
      <c r="I2" s="16"/>
      <c r="J2" s="17"/>
    </row>
    <row r="3" spans="2:10" ht="5.25" customHeight="1" x14ac:dyDescent="0.25">
      <c r="B3" s="18"/>
      <c r="J3" s="19"/>
    </row>
    <row r="4" spans="2:10" ht="5.25" customHeight="1" x14ac:dyDescent="0.25">
      <c r="B4" s="18"/>
      <c r="J4" s="19"/>
    </row>
    <row r="5" spans="2:10" ht="5.25" customHeight="1" x14ac:dyDescent="0.25">
      <c r="B5" s="18"/>
      <c r="J5" s="19"/>
    </row>
    <row r="6" spans="2:10" ht="5.25" customHeight="1" x14ac:dyDescent="0.25">
      <c r="B6" s="18"/>
      <c r="J6" s="19"/>
    </row>
    <row r="7" spans="2:10" ht="15.5" x14ac:dyDescent="0.35">
      <c r="B7" s="18"/>
      <c r="C7" s="284" t="s">
        <v>27</v>
      </c>
      <c r="D7" s="284"/>
      <c r="E7" s="284"/>
      <c r="F7" s="284"/>
      <c r="G7" s="284"/>
      <c r="H7" s="284"/>
      <c r="I7" s="70"/>
      <c r="J7" s="19"/>
    </row>
    <row r="8" spans="2:10" ht="15.5" x14ac:dyDescent="0.3">
      <c r="B8" s="18"/>
      <c r="C8" s="20"/>
      <c r="D8" s="21"/>
      <c r="E8" s="22"/>
      <c r="F8" s="22"/>
      <c r="G8" s="22"/>
      <c r="H8" s="22"/>
      <c r="I8" s="22"/>
      <c r="J8" s="19"/>
    </row>
    <row r="9" spans="2:10" x14ac:dyDescent="0.25">
      <c r="B9" s="18"/>
      <c r="C9" s="23" t="s">
        <v>28</v>
      </c>
      <c r="D9" s="23" t="s">
        <v>29</v>
      </c>
      <c r="E9" s="23" t="s">
        <v>30</v>
      </c>
      <c r="F9" s="23" t="s">
        <v>31</v>
      </c>
      <c r="G9" s="23" t="s">
        <v>32</v>
      </c>
      <c r="H9" s="23" t="s">
        <v>33</v>
      </c>
      <c r="I9" s="23" t="s">
        <v>34</v>
      </c>
      <c r="J9" s="19"/>
    </row>
    <row r="10" spans="2:10" ht="20" x14ac:dyDescent="0.25">
      <c r="B10" s="24"/>
      <c r="C10" s="49">
        <v>44967</v>
      </c>
      <c r="D10" s="25" t="s">
        <v>35</v>
      </c>
      <c r="E10" s="25" t="s">
        <v>36</v>
      </c>
      <c r="F10" s="26" t="s">
        <v>37</v>
      </c>
      <c r="G10" s="27" t="s">
        <v>38</v>
      </c>
      <c r="H10" s="27" t="s">
        <v>39</v>
      </c>
      <c r="I10" s="27"/>
      <c r="J10" s="28"/>
    </row>
    <row r="11" spans="2:10" ht="20" x14ac:dyDescent="0.25">
      <c r="B11" s="24"/>
      <c r="C11" s="49">
        <v>45001</v>
      </c>
      <c r="D11" s="25" t="s">
        <v>35</v>
      </c>
      <c r="E11" s="25" t="s">
        <v>36</v>
      </c>
      <c r="F11" s="26" t="s">
        <v>40</v>
      </c>
      <c r="G11" s="27" t="s">
        <v>41</v>
      </c>
      <c r="H11" s="27" t="s">
        <v>42</v>
      </c>
      <c r="I11" s="27"/>
      <c r="J11" s="28"/>
    </row>
    <row r="12" spans="2:10" ht="14.5" x14ac:dyDescent="0.25">
      <c r="B12" s="24"/>
      <c r="C12" s="49"/>
      <c r="D12" s="25"/>
      <c r="E12" s="25"/>
      <c r="F12" s="26"/>
      <c r="G12" s="27"/>
      <c r="H12" s="27"/>
      <c r="I12" s="114"/>
      <c r="J12" s="28"/>
    </row>
    <row r="13" spans="2:10" ht="14.5" x14ac:dyDescent="0.25">
      <c r="B13" s="24"/>
      <c r="C13" s="49"/>
      <c r="D13" s="25"/>
      <c r="E13" s="25"/>
      <c r="F13" s="26"/>
      <c r="G13" s="27"/>
      <c r="H13" s="27"/>
      <c r="I13" s="114"/>
      <c r="J13" s="28"/>
    </row>
    <row r="14" spans="2:10" ht="14.5" x14ac:dyDescent="0.25">
      <c r="B14" s="24"/>
      <c r="C14" s="49"/>
      <c r="D14" s="25"/>
      <c r="E14" s="25"/>
      <c r="F14" s="26"/>
      <c r="G14" s="27"/>
      <c r="H14" s="27"/>
      <c r="I14" s="114"/>
      <c r="J14" s="28"/>
    </row>
    <row r="15" spans="2:10" x14ac:dyDescent="0.25">
      <c r="B15" s="24"/>
      <c r="C15" s="49"/>
      <c r="D15" s="25"/>
      <c r="E15" s="25"/>
      <c r="F15" s="26"/>
      <c r="G15" s="27"/>
      <c r="H15" s="27"/>
      <c r="I15" s="27"/>
      <c r="J15" s="28"/>
    </row>
    <row r="16" spans="2:10" x14ac:dyDescent="0.25">
      <c r="B16" s="24"/>
      <c r="C16" s="49"/>
      <c r="D16" s="25"/>
      <c r="E16" s="25"/>
      <c r="F16" s="26"/>
      <c r="G16" s="27"/>
      <c r="H16" s="27"/>
      <c r="I16" s="27"/>
      <c r="J16" s="28"/>
    </row>
    <row r="17" spans="2:10" x14ac:dyDescent="0.25">
      <c r="B17" s="24"/>
      <c r="C17" s="49"/>
      <c r="D17" s="25"/>
      <c r="E17" s="25"/>
      <c r="F17" s="26"/>
      <c r="G17" s="27"/>
      <c r="H17" s="27"/>
      <c r="I17" s="27"/>
      <c r="J17" s="28"/>
    </row>
    <row r="18" spans="2:10" x14ac:dyDescent="0.25">
      <c r="B18" s="24"/>
      <c r="C18" s="49"/>
      <c r="D18" s="25"/>
      <c r="E18" s="25"/>
      <c r="F18" s="26"/>
      <c r="G18" s="27"/>
      <c r="H18" s="27"/>
      <c r="I18" s="27"/>
      <c r="J18" s="28"/>
    </row>
    <row r="19" spans="2:10" x14ac:dyDescent="0.25">
      <c r="B19" s="24"/>
      <c r="C19" s="49"/>
      <c r="D19" s="25"/>
      <c r="E19" s="25"/>
      <c r="F19" s="26"/>
      <c r="G19" s="27"/>
      <c r="H19" s="27"/>
      <c r="I19" s="27"/>
      <c r="J19" s="28"/>
    </row>
    <row r="20" spans="2:10" x14ac:dyDescent="0.25">
      <c r="B20" s="24"/>
      <c r="C20" s="49"/>
      <c r="D20" s="25"/>
      <c r="E20" s="25"/>
      <c r="F20" s="26"/>
      <c r="G20" s="27"/>
      <c r="H20" s="27"/>
      <c r="I20" s="27"/>
      <c r="J20" s="28"/>
    </row>
    <row r="21" spans="2:10" x14ac:dyDescent="0.25">
      <c r="B21" s="24"/>
      <c r="C21" s="49"/>
      <c r="D21" s="25"/>
      <c r="E21" s="25"/>
      <c r="F21" s="26"/>
      <c r="G21" s="27"/>
      <c r="H21" s="27"/>
      <c r="I21" s="27"/>
      <c r="J21" s="28"/>
    </row>
    <row r="22" spans="2:10" x14ac:dyDescent="0.25">
      <c r="B22" s="24"/>
      <c r="C22" s="49"/>
      <c r="D22" s="25"/>
      <c r="E22" s="25"/>
      <c r="F22" s="26"/>
      <c r="G22" s="27"/>
      <c r="H22" s="27"/>
      <c r="I22" s="27"/>
      <c r="J22" s="28"/>
    </row>
    <row r="23" spans="2:10" x14ac:dyDescent="0.25">
      <c r="B23" s="24"/>
      <c r="C23" s="29"/>
      <c r="D23" s="30"/>
      <c r="E23" s="30"/>
      <c r="F23" s="31"/>
      <c r="G23" s="32"/>
      <c r="H23" s="32"/>
      <c r="I23" s="32"/>
      <c r="J23" s="28"/>
    </row>
    <row r="24" spans="2:10" x14ac:dyDescent="0.25">
      <c r="B24" s="24"/>
      <c r="C24" s="124" t="s">
        <v>43</v>
      </c>
      <c r="D24" s="30"/>
      <c r="E24" s="30"/>
      <c r="F24" s="31"/>
      <c r="G24" s="32"/>
      <c r="H24" s="32"/>
      <c r="I24" s="32"/>
      <c r="J24" s="28"/>
    </row>
    <row r="25" spans="2:10" x14ac:dyDescent="0.25">
      <c r="B25" s="24"/>
      <c r="C25" s="123" t="s">
        <v>44</v>
      </c>
      <c r="D25" s="30"/>
      <c r="E25" s="30"/>
      <c r="F25" s="31"/>
      <c r="G25" s="32"/>
      <c r="H25" s="32"/>
      <c r="I25" s="32"/>
      <c r="J25" s="28"/>
    </row>
    <row r="26" spans="2:10" x14ac:dyDescent="0.25">
      <c r="B26" s="24"/>
      <c r="C26" s="123" t="s">
        <v>45</v>
      </c>
      <c r="D26" s="30"/>
      <c r="E26" s="30"/>
      <c r="F26" s="31"/>
      <c r="G26" s="32"/>
      <c r="H26" s="32"/>
      <c r="I26" s="32"/>
      <c r="J26" s="28"/>
    </row>
    <row r="27" spans="2:10" x14ac:dyDescent="0.25">
      <c r="B27" s="24"/>
      <c r="C27" s="123" t="s">
        <v>46</v>
      </c>
      <c r="D27" s="30"/>
      <c r="E27" s="30"/>
      <c r="F27" s="31"/>
      <c r="G27" s="32"/>
      <c r="H27" s="32"/>
      <c r="I27" s="32"/>
      <c r="J27" s="28"/>
    </row>
    <row r="28" spans="2:10" x14ac:dyDescent="0.25">
      <c r="B28" s="24"/>
      <c r="C28" s="123" t="s">
        <v>47</v>
      </c>
      <c r="D28" s="30"/>
      <c r="E28" s="30"/>
      <c r="F28" s="31"/>
      <c r="G28" s="32"/>
      <c r="H28" s="32"/>
      <c r="I28" s="32"/>
      <c r="J28" s="28"/>
    </row>
    <row r="29" spans="2:10" x14ac:dyDescent="0.25">
      <c r="B29" s="18"/>
      <c r="J29" s="19"/>
    </row>
    <row r="30" spans="2:10" x14ac:dyDescent="0.25">
      <c r="B30" s="18"/>
      <c r="C30" s="285" t="s">
        <v>48</v>
      </c>
      <c r="D30" s="285"/>
      <c r="E30" s="285"/>
      <c r="F30" s="285"/>
      <c r="G30" s="285"/>
      <c r="H30" s="285"/>
      <c r="I30" s="71"/>
      <c r="J30" s="19"/>
    </row>
    <row r="31" spans="2:10" x14ac:dyDescent="0.25">
      <c r="B31" s="18"/>
      <c r="C31" s="33"/>
      <c r="D31" s="33"/>
      <c r="E31" s="286" t="s">
        <v>49</v>
      </c>
      <c r="F31" s="286"/>
      <c r="G31" s="286"/>
      <c r="H31" s="286"/>
      <c r="I31" s="72"/>
      <c r="J31" s="19"/>
    </row>
    <row r="32" spans="2:10" x14ac:dyDescent="0.25">
      <c r="B32" s="18"/>
      <c r="C32" s="33"/>
      <c r="D32" s="33"/>
      <c r="E32" s="286" t="s">
        <v>50</v>
      </c>
      <c r="F32" s="286"/>
      <c r="G32" s="286"/>
      <c r="H32" s="286"/>
      <c r="I32" s="72"/>
      <c r="J32" s="19"/>
    </row>
    <row r="33" spans="2:10" x14ac:dyDescent="0.25">
      <c r="B33" s="18"/>
      <c r="C33" s="33"/>
      <c r="D33" s="33"/>
      <c r="E33" s="33"/>
      <c r="F33" s="33"/>
      <c r="G33" s="33"/>
      <c r="J33" s="19"/>
    </row>
    <row r="34" spans="2:10" x14ac:dyDescent="0.25">
      <c r="B34" s="18"/>
      <c r="C34" s="34" t="s">
        <v>51</v>
      </c>
      <c r="D34" s="33"/>
      <c r="E34" s="33"/>
      <c r="F34" s="33"/>
      <c r="G34" s="33"/>
      <c r="J34" s="19"/>
    </row>
    <row r="35" spans="2:10" x14ac:dyDescent="0.25">
      <c r="B35" s="18"/>
      <c r="C35" s="33"/>
      <c r="D35" s="287" t="s">
        <v>52</v>
      </c>
      <c r="E35" s="287"/>
      <c r="F35" s="287"/>
      <c r="G35" s="287"/>
      <c r="H35" s="287"/>
      <c r="I35" s="35"/>
      <c r="J35" s="19"/>
    </row>
    <row r="36" spans="2:10" x14ac:dyDescent="0.25">
      <c r="B36" s="18"/>
      <c r="C36" s="33"/>
      <c r="D36" s="35"/>
      <c r="E36" s="33" t="s">
        <v>53</v>
      </c>
      <c r="F36" s="33"/>
      <c r="G36" s="33"/>
      <c r="H36" s="33"/>
      <c r="I36" s="35"/>
      <c r="J36" s="19"/>
    </row>
    <row r="37" spans="2:10" ht="12.65" customHeight="1" x14ac:dyDescent="0.25">
      <c r="B37" s="18"/>
      <c r="C37" s="33"/>
      <c r="D37" s="35"/>
      <c r="E37" s="33" t="s">
        <v>54</v>
      </c>
      <c r="F37" s="33"/>
      <c r="G37" s="33"/>
      <c r="H37" s="33"/>
      <c r="I37" s="35"/>
      <c r="J37" s="19"/>
    </row>
    <row r="38" spans="2:10" ht="12.65" customHeight="1" x14ac:dyDescent="0.25">
      <c r="B38" s="18"/>
      <c r="C38" s="33"/>
      <c r="D38" s="35"/>
      <c r="E38" s="33" t="s">
        <v>55</v>
      </c>
      <c r="F38" s="33"/>
      <c r="G38" s="33"/>
      <c r="H38" s="33"/>
      <c r="I38" s="35"/>
      <c r="J38" s="19"/>
    </row>
    <row r="39" spans="2:10" ht="12.65" customHeight="1" x14ac:dyDescent="0.25">
      <c r="B39" s="18"/>
      <c r="C39" s="33"/>
      <c r="D39" s="35"/>
      <c r="E39" s="33" t="s">
        <v>56</v>
      </c>
      <c r="F39" s="122"/>
      <c r="G39" s="122"/>
      <c r="H39" s="122"/>
      <c r="I39" s="69"/>
      <c r="J39" s="19"/>
    </row>
    <row r="40" spans="2:10" x14ac:dyDescent="0.25">
      <c r="B40" s="18"/>
      <c r="C40" s="33"/>
      <c r="D40" s="35"/>
      <c r="E40" s="287"/>
      <c r="F40" s="287"/>
      <c r="G40" s="287"/>
      <c r="H40" s="287"/>
      <c r="I40" s="35"/>
      <c r="J40" s="19"/>
    </row>
    <row r="41" spans="2:10" x14ac:dyDescent="0.25">
      <c r="B41" s="18"/>
      <c r="C41" s="33"/>
      <c r="D41" s="35"/>
      <c r="E41" s="289"/>
      <c r="F41" s="289"/>
      <c r="G41" s="289"/>
      <c r="H41" s="289"/>
      <c r="I41" s="69"/>
      <c r="J41" s="19"/>
    </row>
    <row r="42" spans="2:10" x14ac:dyDescent="0.25">
      <c r="B42" s="18"/>
      <c r="C42" s="33"/>
      <c r="D42" s="35"/>
      <c r="E42" s="35"/>
      <c r="F42" s="35"/>
      <c r="G42" s="35"/>
      <c r="H42" s="35"/>
      <c r="I42" s="35"/>
      <c r="J42" s="19"/>
    </row>
    <row r="43" spans="2:10" x14ac:dyDescent="0.25">
      <c r="B43" s="18"/>
      <c r="C43" s="34" t="s">
        <v>57</v>
      </c>
      <c r="D43" s="36"/>
      <c r="E43" s="36"/>
      <c r="F43" s="36"/>
      <c r="G43" s="36"/>
      <c r="H43" s="37"/>
      <c r="I43" s="37"/>
      <c r="J43" s="19"/>
    </row>
    <row r="44" spans="2:10" ht="39" customHeight="1" x14ac:dyDescent="0.25">
      <c r="B44" s="18"/>
      <c r="C44" s="33"/>
      <c r="D44" s="287" t="s">
        <v>58</v>
      </c>
      <c r="E44" s="287"/>
      <c r="F44" s="287"/>
      <c r="G44" s="287"/>
      <c r="H44" s="287"/>
      <c r="I44" s="35"/>
      <c r="J44" s="19"/>
    </row>
    <row r="45" spans="2:10" x14ac:dyDescent="0.25">
      <c r="B45" s="18"/>
      <c r="C45" s="33"/>
      <c r="D45" s="287" t="s">
        <v>59</v>
      </c>
      <c r="E45" s="287"/>
      <c r="F45" s="287"/>
      <c r="G45" s="287"/>
      <c r="H45" s="287"/>
      <c r="I45" s="35"/>
      <c r="J45" s="19"/>
    </row>
    <row r="46" spans="2:10" x14ac:dyDescent="0.25">
      <c r="B46" s="18"/>
      <c r="C46" s="38"/>
      <c r="D46" s="287" t="s">
        <v>60</v>
      </c>
      <c r="E46" s="287"/>
      <c r="F46" s="287"/>
      <c r="G46" s="287"/>
      <c r="H46" s="287"/>
      <c r="I46" s="35"/>
      <c r="J46" s="19"/>
    </row>
    <row r="47" spans="2:10" ht="13" thickBot="1" x14ac:dyDescent="0.3">
      <c r="B47" s="39"/>
      <c r="C47" s="40"/>
      <c r="D47" s="40"/>
      <c r="E47" s="40"/>
      <c r="F47" s="40"/>
      <c r="G47" s="40"/>
      <c r="H47" s="40"/>
      <c r="I47" s="40"/>
      <c r="J47" s="41"/>
    </row>
    <row r="48" spans="2:10" ht="13" x14ac:dyDescent="0.3">
      <c r="C48" s="42"/>
      <c r="D48" s="43"/>
      <c r="E48" s="43"/>
      <c r="F48" s="44"/>
    </row>
    <row r="49" spans="3:7" ht="14.5" x14ac:dyDescent="0.35">
      <c r="C49" s="43"/>
      <c r="D49" s="7"/>
      <c r="E49" s="43"/>
      <c r="F49" s="44"/>
    </row>
    <row r="50" spans="3:7" ht="13" x14ac:dyDescent="0.3">
      <c r="C50" s="43"/>
      <c r="D50" s="43"/>
      <c r="E50" s="43"/>
      <c r="F50" s="44"/>
    </row>
    <row r="51" spans="3:7" ht="13" x14ac:dyDescent="0.3">
      <c r="C51" s="43"/>
      <c r="D51" s="43"/>
      <c r="E51" s="43"/>
      <c r="F51" s="44"/>
    </row>
    <row r="52" spans="3:7" ht="13" x14ac:dyDescent="0.3">
      <c r="C52" s="43"/>
      <c r="D52" s="43"/>
      <c r="E52" s="43"/>
      <c r="F52" s="44"/>
    </row>
    <row r="53" spans="3:7" ht="13" x14ac:dyDescent="0.3">
      <c r="C53" s="43"/>
      <c r="D53" s="43"/>
      <c r="E53" s="43"/>
      <c r="F53" s="44"/>
    </row>
    <row r="54" spans="3:7" ht="13" x14ac:dyDescent="0.3">
      <c r="C54" s="43"/>
      <c r="D54" s="43"/>
      <c r="E54" s="288"/>
      <c r="F54" s="288"/>
      <c r="G54" s="288"/>
    </row>
    <row r="55" spans="3:7" ht="13" x14ac:dyDescent="0.3">
      <c r="C55" s="43"/>
      <c r="D55" s="43"/>
      <c r="E55" s="288"/>
      <c r="F55" s="288"/>
      <c r="G55" s="288"/>
    </row>
    <row r="56" spans="3:7" ht="13" x14ac:dyDescent="0.3">
      <c r="C56" s="43"/>
      <c r="D56" s="43"/>
      <c r="E56" s="288"/>
      <c r="F56" s="288"/>
      <c r="G56" s="288"/>
    </row>
    <row r="57" spans="3:7" ht="13" x14ac:dyDescent="0.3">
      <c r="C57" s="43"/>
      <c r="D57" s="43"/>
      <c r="E57" s="43"/>
      <c r="F57" s="44"/>
    </row>
    <row r="58" spans="3:7" ht="13" x14ac:dyDescent="0.3">
      <c r="C58" s="43"/>
      <c r="D58" s="43"/>
      <c r="E58" s="43"/>
      <c r="F58" s="44"/>
    </row>
    <row r="59" spans="3:7" ht="13" x14ac:dyDescent="0.3">
      <c r="C59" s="43"/>
      <c r="D59" s="43"/>
      <c r="E59" s="43"/>
      <c r="F59" s="44"/>
    </row>
    <row r="60" spans="3:7" ht="13" x14ac:dyDescent="0.3">
      <c r="C60" s="45"/>
      <c r="D60" s="45"/>
      <c r="E60" s="45"/>
      <c r="F60" s="46"/>
    </row>
  </sheetData>
  <mergeCells count="13">
    <mergeCell ref="E55:G55"/>
    <mergeCell ref="E56:G56"/>
    <mergeCell ref="D46:H46"/>
    <mergeCell ref="E40:H40"/>
    <mergeCell ref="E41:H41"/>
    <mergeCell ref="D44:H44"/>
    <mergeCell ref="D45:H45"/>
    <mergeCell ref="E54:G54"/>
    <mergeCell ref="C7:H7"/>
    <mergeCell ref="C30:H30"/>
    <mergeCell ref="E31:H31"/>
    <mergeCell ref="E32:H32"/>
    <mergeCell ref="D35:H35"/>
  </mergeCells>
  <phoneticPr fontId="31" type="noConversion"/>
  <pageMargins left="0.7" right="0.7" top="0.75" bottom="0.75" header="0.3" footer="0.3"/>
  <pageSetup paperSize="9" orientation="portrait" r:id="rId1"/>
  <headerFooter>
    <oddHeader>&amp;L&amp;"Calibri"&amp;12&amp;K0000FFClassification: Limited&amp;1#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E59E-EAF0-460F-A8C3-8773FCB4465A}">
  <dimension ref="B3:G22"/>
  <sheetViews>
    <sheetView workbookViewId="0">
      <selection activeCell="F9" sqref="F9"/>
    </sheetView>
  </sheetViews>
  <sheetFormatPr defaultRowHeight="14.5" x14ac:dyDescent="0.35"/>
  <cols>
    <col min="2" max="2" width="46.1796875" customWidth="1"/>
    <col min="3" max="3" width="25.453125" customWidth="1"/>
    <col min="4" max="4" width="37.1796875" bestFit="1" customWidth="1"/>
    <col min="5" max="5" width="7.453125" customWidth="1"/>
    <col min="6" max="6" width="37.1796875" customWidth="1"/>
    <col min="7" max="7" width="6.54296875" customWidth="1"/>
  </cols>
  <sheetData>
    <row r="3" spans="2:7" ht="18.5" x14ac:dyDescent="0.45">
      <c r="B3" s="47" t="s">
        <v>61</v>
      </c>
      <c r="C3" s="47"/>
    </row>
    <row r="6" spans="2:7" x14ac:dyDescent="0.35">
      <c r="B6" s="50" t="s">
        <v>62</v>
      </c>
      <c r="C6" s="50" t="s">
        <v>63</v>
      </c>
      <c r="D6" s="50" t="s">
        <v>1</v>
      </c>
      <c r="E6" s="50" t="s">
        <v>64</v>
      </c>
      <c r="F6" s="50" t="s">
        <v>65</v>
      </c>
      <c r="G6" s="50" t="s">
        <v>66</v>
      </c>
    </row>
    <row r="7" spans="2:7" ht="58" x14ac:dyDescent="0.35">
      <c r="B7" s="3" t="s">
        <v>67</v>
      </c>
      <c r="C7" s="3" t="s">
        <v>68</v>
      </c>
      <c r="D7" s="117" t="s">
        <v>69</v>
      </c>
      <c r="E7" s="117"/>
      <c r="F7" s="51">
        <v>93</v>
      </c>
      <c r="G7" s="3"/>
    </row>
    <row r="8" spans="2:7" ht="58" x14ac:dyDescent="0.35">
      <c r="B8" s="3" t="s">
        <v>70</v>
      </c>
      <c r="C8" s="3" t="s">
        <v>71</v>
      </c>
      <c r="D8" s="117" t="s">
        <v>72</v>
      </c>
      <c r="E8" s="117"/>
      <c r="F8" s="51">
        <v>27</v>
      </c>
      <c r="G8" s="3"/>
    </row>
    <row r="9" spans="2:7" s="2" customFormat="1" x14ac:dyDescent="0.35">
      <c r="B9" s="51" t="s">
        <v>73</v>
      </c>
      <c r="C9" s="51" t="str">
        <f>COUNTA(C7:C8) &amp;" Tables"</f>
        <v>2 Tables</v>
      </c>
      <c r="D9" s="51"/>
      <c r="E9" s="51"/>
      <c r="F9" s="6" t="str">
        <f>SUM(F7:F8)&amp;" Fields"</f>
        <v>120 Fields</v>
      </c>
      <c r="G9" s="6"/>
    </row>
    <row r="10" spans="2:7" x14ac:dyDescent="0.35">
      <c r="B10" s="52"/>
      <c r="C10" s="52"/>
      <c r="D10" s="52"/>
      <c r="E10" s="52"/>
      <c r="F10" s="52"/>
    </row>
    <row r="11" spans="2:7" x14ac:dyDescent="0.35">
      <c r="B11" s="52"/>
      <c r="C11" s="52"/>
      <c r="D11" s="52"/>
      <c r="E11" s="52"/>
      <c r="F11" s="52"/>
    </row>
    <row r="12" spans="2:7" x14ac:dyDescent="0.35">
      <c r="B12" s="52"/>
      <c r="C12" s="52"/>
      <c r="D12" s="52"/>
      <c r="E12" s="52"/>
      <c r="F12" s="52"/>
    </row>
    <row r="13" spans="2:7" x14ac:dyDescent="0.35">
      <c r="B13" s="51" t="s">
        <v>64</v>
      </c>
      <c r="C13" s="290" t="s">
        <v>74</v>
      </c>
      <c r="D13" s="291"/>
      <c r="E13" s="115"/>
      <c r="F13" s="115"/>
    </row>
    <row r="14" spans="2:7" ht="72.5" x14ac:dyDescent="0.35">
      <c r="B14" s="112" t="s">
        <v>75</v>
      </c>
      <c r="C14" s="294"/>
      <c r="D14" s="294"/>
      <c r="E14" s="116"/>
      <c r="F14" s="116"/>
    </row>
    <row r="15" spans="2:7" x14ac:dyDescent="0.35">
      <c r="B15" s="54"/>
      <c r="C15" s="294"/>
      <c r="D15" s="294"/>
      <c r="E15" s="116"/>
      <c r="F15" s="116"/>
    </row>
    <row r="16" spans="2:7" x14ac:dyDescent="0.35">
      <c r="B16" s="54"/>
      <c r="C16" s="294"/>
      <c r="D16" s="294"/>
      <c r="E16" s="116"/>
      <c r="F16" s="116"/>
    </row>
    <row r="17" spans="2:6" x14ac:dyDescent="0.35">
      <c r="B17" s="54"/>
      <c r="C17" s="292"/>
      <c r="D17" s="293"/>
      <c r="E17" s="116"/>
      <c r="F17" s="116"/>
    </row>
    <row r="18" spans="2:6" x14ac:dyDescent="0.35">
      <c r="B18" s="54"/>
      <c r="C18" s="292"/>
      <c r="D18" s="293"/>
      <c r="E18" s="116"/>
      <c r="F18" s="116"/>
    </row>
    <row r="19" spans="2:6" x14ac:dyDescent="0.35">
      <c r="B19" s="54"/>
      <c r="C19" s="292"/>
      <c r="D19" s="293"/>
      <c r="E19" s="116"/>
      <c r="F19" s="116"/>
    </row>
    <row r="20" spans="2:6" x14ac:dyDescent="0.35">
      <c r="B20" s="54"/>
      <c r="C20" s="292"/>
      <c r="D20" s="293"/>
      <c r="E20" s="116"/>
      <c r="F20" s="116"/>
    </row>
    <row r="21" spans="2:6" x14ac:dyDescent="0.35">
      <c r="B21" s="54"/>
      <c r="C21" s="292"/>
      <c r="D21" s="293"/>
      <c r="E21" s="116"/>
      <c r="F21" s="116"/>
    </row>
    <row r="22" spans="2:6" x14ac:dyDescent="0.35">
      <c r="B22" s="54"/>
      <c r="C22" s="292"/>
      <c r="D22" s="293"/>
      <c r="E22" s="116"/>
      <c r="F22" s="116"/>
    </row>
  </sheetData>
  <mergeCells count="10">
    <mergeCell ref="C21:D21"/>
    <mergeCell ref="C22:D22"/>
    <mergeCell ref="C14:D14"/>
    <mergeCell ref="C15:D15"/>
    <mergeCell ref="C16:D16"/>
    <mergeCell ref="C13:D13"/>
    <mergeCell ref="C17:D17"/>
    <mergeCell ref="C18:D18"/>
    <mergeCell ref="C19:D19"/>
    <mergeCell ref="C20:D20"/>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5B2A-A830-4895-A037-1400F9057C0E}">
  <dimension ref="A1:AK83"/>
  <sheetViews>
    <sheetView topLeftCell="B1" workbookViewId="0">
      <pane ySplit="2" topLeftCell="A3" activePane="bottomLeft" state="frozen"/>
      <selection activeCell="B1" sqref="B1"/>
      <selection pane="bottomLeft" activeCell="E41" sqref="E41"/>
    </sheetView>
  </sheetViews>
  <sheetFormatPr defaultColWidth="9.1796875" defaultRowHeight="14.5" x14ac:dyDescent="0.35"/>
  <cols>
    <col min="1" max="1" width="0" style="57" hidden="1" customWidth="1"/>
    <col min="2" max="2" width="33.453125" style="59" customWidth="1"/>
    <col min="3" max="3" width="25.81640625" style="59" customWidth="1"/>
    <col min="4" max="4" width="45.1796875" style="59" bestFit="1" customWidth="1"/>
    <col min="5" max="5" width="15.7265625" style="59" bestFit="1" customWidth="1"/>
    <col min="6" max="6" width="15.81640625" style="60" bestFit="1" customWidth="1"/>
    <col min="7" max="14" width="10.453125" style="61" bestFit="1" customWidth="1"/>
    <col min="15" max="15" width="33.81640625" style="57" customWidth="1"/>
    <col min="16" max="16" width="31.1796875" style="57" customWidth="1"/>
    <col min="17" max="17" width="15.7265625" style="57" customWidth="1"/>
    <col min="18" max="18" width="11" style="58" customWidth="1"/>
    <col min="19" max="19" width="9.453125" style="57" customWidth="1"/>
    <col min="20" max="20" width="20.54296875" style="57" bestFit="1" customWidth="1"/>
    <col min="21" max="21" width="25.1796875" style="57" bestFit="1" customWidth="1"/>
    <col min="22" max="22" width="24.26953125" style="57" bestFit="1" customWidth="1"/>
    <col min="23" max="23" width="22.26953125" style="57" bestFit="1" customWidth="1"/>
    <col min="24" max="24" width="20.54296875" style="57" bestFit="1" customWidth="1"/>
    <col min="25" max="25" width="19.7265625" style="57" bestFit="1" customWidth="1"/>
    <col min="26" max="26" width="20.54296875" style="57" bestFit="1" customWidth="1"/>
    <col min="27" max="27" width="18.26953125" style="57" bestFit="1" customWidth="1"/>
    <col min="28" max="28" width="17.453125" style="57" customWidth="1"/>
    <col min="29" max="29" width="15.26953125" style="57" bestFit="1" customWidth="1"/>
    <col min="30" max="16384" width="9.1796875" style="57"/>
  </cols>
  <sheetData>
    <row r="1" spans="1:37" customFormat="1" x14ac:dyDescent="0.35">
      <c r="B1" s="295" t="s">
        <v>76</v>
      </c>
      <c r="C1" s="296"/>
      <c r="D1" s="296"/>
      <c r="E1" s="296"/>
      <c r="F1" s="296"/>
      <c r="G1" s="296"/>
      <c r="H1" s="296"/>
      <c r="I1" s="56"/>
      <c r="J1" s="56"/>
      <c r="K1" s="56"/>
      <c r="L1" s="56"/>
      <c r="M1" s="56"/>
      <c r="N1" s="56"/>
      <c r="O1" s="56"/>
      <c r="P1" s="56"/>
      <c r="Q1" s="56"/>
      <c r="R1" s="56"/>
      <c r="S1" s="56"/>
    </row>
    <row r="2" spans="1:37" s="55" customFormat="1" x14ac:dyDescent="0.35">
      <c r="A2" s="55" t="s">
        <v>77</v>
      </c>
      <c r="B2" s="133" t="s">
        <v>78</v>
      </c>
      <c r="C2" s="133" t="s">
        <v>79</v>
      </c>
      <c r="D2" s="133" t="s">
        <v>1</v>
      </c>
      <c r="E2" s="133" t="s">
        <v>80</v>
      </c>
      <c r="F2" s="133" t="s">
        <v>81</v>
      </c>
      <c r="G2" s="133" t="s">
        <v>82</v>
      </c>
      <c r="H2" s="133" t="s">
        <v>83</v>
      </c>
      <c r="I2" s="133" t="s">
        <v>84</v>
      </c>
      <c r="J2" s="133" t="s">
        <v>85</v>
      </c>
      <c r="K2" s="133" t="s">
        <v>86</v>
      </c>
      <c r="L2" s="133" t="s">
        <v>87</v>
      </c>
      <c r="M2" s="133" t="s">
        <v>88</v>
      </c>
      <c r="N2" s="133"/>
      <c r="O2" s="57"/>
      <c r="P2" s="57"/>
      <c r="Q2" s="57"/>
      <c r="R2" s="57"/>
      <c r="S2" s="57"/>
      <c r="T2" s="57"/>
      <c r="U2" s="57"/>
      <c r="V2" s="57"/>
      <c r="W2" s="57"/>
      <c r="X2" s="57"/>
      <c r="Y2" s="57"/>
      <c r="Z2" s="57"/>
      <c r="AA2" s="57"/>
      <c r="AB2" s="57"/>
      <c r="AC2" s="57"/>
      <c r="AD2" s="57"/>
      <c r="AE2" s="57"/>
      <c r="AF2" s="57"/>
      <c r="AG2" s="57"/>
      <c r="AH2" s="57"/>
      <c r="AI2" s="57"/>
      <c r="AJ2" s="57"/>
      <c r="AK2" s="57"/>
    </row>
    <row r="3" spans="1:37" x14ac:dyDescent="0.35">
      <c r="A3" s="57" t="str">
        <f t="shared" ref="A3:A25" si="0">B3&amp;C3</f>
        <v>tblEntityOrgGroupMembersEntityOrgGroupMemberID</v>
      </c>
      <c r="B3" s="59" t="s">
        <v>89</v>
      </c>
      <c r="C3" s="59" t="s">
        <v>90</v>
      </c>
      <c r="D3" s="59" t="s">
        <v>91</v>
      </c>
      <c r="E3" s="59" t="s">
        <v>92</v>
      </c>
      <c r="F3" s="60">
        <v>5</v>
      </c>
      <c r="G3" s="61" t="s">
        <v>93</v>
      </c>
      <c r="H3" s="61" t="s">
        <v>94</v>
      </c>
    </row>
    <row r="4" spans="1:37" x14ac:dyDescent="0.35">
      <c r="A4" s="57" t="str">
        <f t="shared" si="0"/>
        <v>tblEntityOrgGroupMembersEntityOrgGroupID</v>
      </c>
      <c r="B4" s="59" t="s">
        <v>89</v>
      </c>
      <c r="C4" s="59" t="s">
        <v>95</v>
      </c>
      <c r="D4" s="59" t="s">
        <v>96</v>
      </c>
      <c r="E4" s="59" t="s">
        <v>92</v>
      </c>
      <c r="F4" s="60">
        <v>4</v>
      </c>
      <c r="G4" s="61" t="s">
        <v>93</v>
      </c>
      <c r="I4" s="61" t="s">
        <v>94</v>
      </c>
    </row>
    <row r="5" spans="1:37" x14ac:dyDescent="0.35">
      <c r="A5" s="57" t="str">
        <f t="shared" si="0"/>
        <v>tblEntityOrgGroupMembersEntityID</v>
      </c>
      <c r="B5" s="59" t="s">
        <v>89</v>
      </c>
      <c r="C5" s="59" t="s">
        <v>97</v>
      </c>
      <c r="D5" s="59" t="s">
        <v>98</v>
      </c>
      <c r="E5" s="59" t="s">
        <v>92</v>
      </c>
      <c r="F5" s="60">
        <v>10</v>
      </c>
      <c r="G5" s="61" t="s">
        <v>93</v>
      </c>
    </row>
    <row r="6" spans="1:37" x14ac:dyDescent="0.35">
      <c r="A6" s="57" t="str">
        <f t="shared" si="0"/>
        <v>tblEntityOrgGroupMembersEntityOrgMemberTypeID</v>
      </c>
      <c r="B6" s="59" t="s">
        <v>89</v>
      </c>
      <c r="C6" s="59" t="s">
        <v>99</v>
      </c>
      <c r="D6" s="59" t="s">
        <v>100</v>
      </c>
      <c r="E6" s="59" t="s">
        <v>92</v>
      </c>
      <c r="F6" s="60">
        <v>1</v>
      </c>
      <c r="G6" s="61" t="s">
        <v>93</v>
      </c>
      <c r="I6" s="61" t="s">
        <v>94</v>
      </c>
    </row>
    <row r="7" spans="1:37" x14ac:dyDescent="0.35">
      <c r="A7" s="57" t="str">
        <f t="shared" si="0"/>
        <v>tblEntityOrgGroupMembersCOGGroupID</v>
      </c>
      <c r="B7" s="59" t="s">
        <v>89</v>
      </c>
      <c r="C7" s="59" t="s">
        <v>101</v>
      </c>
      <c r="D7" s="59" t="s">
        <v>102</v>
      </c>
      <c r="E7" s="59" t="s">
        <v>92</v>
      </c>
      <c r="F7" s="60">
        <v>5</v>
      </c>
      <c r="G7" s="61" t="s">
        <v>93</v>
      </c>
    </row>
    <row r="8" spans="1:37" x14ac:dyDescent="0.35">
      <c r="A8" s="57" t="str">
        <f t="shared" si="0"/>
        <v>tblEntityOrgGroupMembersDateAddedToOrg</v>
      </c>
      <c r="B8" s="59" t="s">
        <v>89</v>
      </c>
      <c r="C8" s="59" t="s">
        <v>103</v>
      </c>
      <c r="D8" s="59" t="s">
        <v>104</v>
      </c>
      <c r="E8" s="59" t="s">
        <v>105</v>
      </c>
      <c r="G8" s="61" t="s">
        <v>93</v>
      </c>
    </row>
    <row r="9" spans="1:37" x14ac:dyDescent="0.35">
      <c r="A9" s="57" t="str">
        <f t="shared" si="0"/>
        <v>tblEntityOrgGroupMembersLastUpdatedBySessionID</v>
      </c>
      <c r="B9" s="59" t="s">
        <v>89</v>
      </c>
      <c r="C9" s="59" t="s">
        <v>106</v>
      </c>
      <c r="D9" s="59" t="s">
        <v>107</v>
      </c>
      <c r="E9" s="59" t="s">
        <v>92</v>
      </c>
      <c r="F9" s="60">
        <v>8</v>
      </c>
      <c r="G9" s="61" t="s">
        <v>93</v>
      </c>
    </row>
    <row r="10" spans="1:37" x14ac:dyDescent="0.35">
      <c r="A10" s="57" t="str">
        <f t="shared" si="0"/>
        <v>tblEntityOrgGroupsEntityOrgGroupID</v>
      </c>
      <c r="B10" s="59" t="s">
        <v>108</v>
      </c>
      <c r="C10" s="59" t="s">
        <v>95</v>
      </c>
      <c r="D10" s="59" t="s">
        <v>96</v>
      </c>
      <c r="E10" s="59" t="s">
        <v>92</v>
      </c>
      <c r="F10" s="60">
        <v>4</v>
      </c>
      <c r="G10" s="61" t="s">
        <v>93</v>
      </c>
      <c r="H10" s="61" t="s">
        <v>94</v>
      </c>
    </row>
    <row r="11" spans="1:37" x14ac:dyDescent="0.35">
      <c r="A11" s="57" t="str">
        <f t="shared" si="0"/>
        <v>tblEntityOrgGroupsOrgName</v>
      </c>
      <c r="B11" s="59" t="s">
        <v>108</v>
      </c>
      <c r="C11" s="59" t="s">
        <v>109</v>
      </c>
      <c r="D11" s="59" t="s">
        <v>110</v>
      </c>
      <c r="E11" s="59" t="s">
        <v>111</v>
      </c>
      <c r="F11" s="60">
        <v>255</v>
      </c>
      <c r="G11" s="61" t="s">
        <v>93</v>
      </c>
    </row>
    <row r="12" spans="1:37" x14ac:dyDescent="0.35">
      <c r="A12" s="57" t="str">
        <f t="shared" si="0"/>
        <v>tblEntityOrgGroupsUpdateDateTime</v>
      </c>
      <c r="B12" s="59" t="s">
        <v>108</v>
      </c>
      <c r="C12" s="59" t="s">
        <v>112</v>
      </c>
      <c r="D12" s="59" t="s">
        <v>113</v>
      </c>
      <c r="E12" s="59" t="s">
        <v>105</v>
      </c>
      <c r="G12" s="61" t="s">
        <v>93</v>
      </c>
    </row>
    <row r="13" spans="1:37" x14ac:dyDescent="0.35">
      <c r="A13" s="57" t="str">
        <f t="shared" si="0"/>
        <v>tblEntityOrgGroupsInitiatedBy</v>
      </c>
      <c r="B13" s="59" t="s">
        <v>108</v>
      </c>
      <c r="C13" s="59" t="s">
        <v>114</v>
      </c>
      <c r="D13" s="59" t="s">
        <v>115</v>
      </c>
      <c r="E13" s="59" t="s">
        <v>111</v>
      </c>
      <c r="F13" s="60">
        <v>255</v>
      </c>
      <c r="G13" s="61" t="s">
        <v>93</v>
      </c>
    </row>
    <row r="14" spans="1:37" x14ac:dyDescent="0.35">
      <c r="A14" s="57" t="str">
        <f t="shared" si="0"/>
        <v>tblEntityOrgGroupsDate Created</v>
      </c>
      <c r="B14" s="59" t="s">
        <v>108</v>
      </c>
      <c r="C14" s="59" t="s">
        <v>116</v>
      </c>
      <c r="D14" s="59" t="s">
        <v>117</v>
      </c>
      <c r="E14" s="59" t="s">
        <v>105</v>
      </c>
      <c r="G14" s="61" t="s">
        <v>93</v>
      </c>
    </row>
    <row r="15" spans="1:37" x14ac:dyDescent="0.35">
      <c r="A15" s="57" t="str">
        <f t="shared" si="0"/>
        <v>tblEntityOrgGroupsResolvedBy</v>
      </c>
      <c r="B15" s="59" t="s">
        <v>108</v>
      </c>
      <c r="C15" s="59" t="s">
        <v>118</v>
      </c>
      <c r="D15" s="59" t="s">
        <v>119</v>
      </c>
      <c r="E15" s="59" t="s">
        <v>111</v>
      </c>
      <c r="F15" s="60">
        <v>255</v>
      </c>
      <c r="G15" s="61" t="s">
        <v>93</v>
      </c>
    </row>
    <row r="16" spans="1:37" x14ac:dyDescent="0.35">
      <c r="A16" s="57" t="str">
        <f t="shared" si="0"/>
        <v>tblEntityOrgGroupsResolvedByDate</v>
      </c>
      <c r="B16" s="59" t="s">
        <v>108</v>
      </c>
      <c r="C16" s="59" t="s">
        <v>120</v>
      </c>
      <c r="D16" s="59" t="s">
        <v>121</v>
      </c>
      <c r="E16" s="59" t="s">
        <v>105</v>
      </c>
      <c r="G16" s="61" t="s">
        <v>93</v>
      </c>
    </row>
    <row r="17" spans="1:8" x14ac:dyDescent="0.35">
      <c r="A17" s="57" t="str">
        <f t="shared" si="0"/>
        <v>tblEntityOrgGroupsLastUpdatedBySessionID</v>
      </c>
      <c r="B17" s="59" t="s">
        <v>108</v>
      </c>
      <c r="C17" s="59" t="s">
        <v>106</v>
      </c>
      <c r="D17" s="59" t="s">
        <v>107</v>
      </c>
      <c r="E17" s="59" t="s">
        <v>92</v>
      </c>
      <c r="F17" s="60">
        <v>8</v>
      </c>
      <c r="G17" s="61" t="s">
        <v>93</v>
      </c>
    </row>
    <row r="18" spans="1:8" x14ac:dyDescent="0.35">
      <c r="A18" s="57" t="str">
        <f t="shared" si="0"/>
        <v>tblEntityOrgMemberTypeIDEntityOrgMemberTypeID</v>
      </c>
      <c r="B18" s="59" t="s">
        <v>122</v>
      </c>
      <c r="C18" s="59" t="s">
        <v>99</v>
      </c>
      <c r="D18" s="59" t="s">
        <v>100</v>
      </c>
      <c r="E18" s="59" t="s">
        <v>92</v>
      </c>
      <c r="F18" s="60">
        <v>1</v>
      </c>
      <c r="G18" s="61" t="s">
        <v>93</v>
      </c>
      <c r="H18" s="61" t="s">
        <v>94</v>
      </c>
    </row>
    <row r="19" spans="1:8" x14ac:dyDescent="0.35">
      <c r="A19" s="57" t="str">
        <f t="shared" si="0"/>
        <v>TBLENTITYORGMEMBERTYPESORGMEMBERTYPE</v>
      </c>
      <c r="B19" s="59" t="s">
        <v>123</v>
      </c>
      <c r="C19" s="59" t="s">
        <v>124</v>
      </c>
      <c r="E19" s="59" t="s">
        <v>125</v>
      </c>
      <c r="F19" s="60">
        <v>255</v>
      </c>
      <c r="G19" s="61" t="s">
        <v>93</v>
      </c>
    </row>
    <row r="21" spans="1:8" x14ac:dyDescent="0.35">
      <c r="A21" s="57" t="str">
        <f t="shared" si="0"/>
        <v>OCIS ID</v>
      </c>
      <c r="C21" s="59" t="s">
        <v>126</v>
      </c>
    </row>
    <row r="22" spans="1:8" x14ac:dyDescent="0.35">
      <c r="A22" s="57" t="str">
        <f t="shared" si="0"/>
        <v>Customer Segment</v>
      </c>
      <c r="C22" s="59" t="s">
        <v>127</v>
      </c>
    </row>
    <row r="23" spans="1:8" x14ac:dyDescent="0.35">
      <c r="A23" s="57" t="str">
        <f t="shared" si="0"/>
        <v>Customer Segment code</v>
      </c>
      <c r="C23" s="59" t="s">
        <v>128</v>
      </c>
    </row>
    <row r="24" spans="1:8" x14ac:dyDescent="0.35">
      <c r="A24" s="57" t="str">
        <f t="shared" si="0"/>
        <v/>
      </c>
    </row>
    <row r="25" spans="1:8" x14ac:dyDescent="0.35">
      <c r="A25" s="57" t="str">
        <f t="shared" si="0"/>
        <v/>
      </c>
    </row>
    <row r="26" spans="1:8" x14ac:dyDescent="0.35">
      <c r="A26" s="57" t="str">
        <f t="shared" ref="A26:A33" si="1">C34&amp;E34</f>
        <v/>
      </c>
    </row>
    <row r="27" spans="1:8" x14ac:dyDescent="0.35">
      <c r="A27" s="57" t="str">
        <f t="shared" si="1"/>
        <v/>
      </c>
      <c r="F27" s="59"/>
    </row>
    <row r="28" spans="1:8" x14ac:dyDescent="0.35">
      <c r="A28" s="57" t="str">
        <f t="shared" si="1"/>
        <v/>
      </c>
      <c r="F28" s="59"/>
    </row>
    <row r="29" spans="1:8" x14ac:dyDescent="0.35">
      <c r="A29" s="57" t="str">
        <f t="shared" si="1"/>
        <v/>
      </c>
      <c r="F29" s="59"/>
    </row>
    <row r="30" spans="1:8" x14ac:dyDescent="0.35">
      <c r="A30" s="57" t="str">
        <f t="shared" si="1"/>
        <v/>
      </c>
      <c r="F30" s="59"/>
    </row>
    <row r="31" spans="1:8" x14ac:dyDescent="0.35">
      <c r="A31" s="57" t="str">
        <f t="shared" si="1"/>
        <v/>
      </c>
      <c r="F31" s="59"/>
    </row>
    <row r="32" spans="1:8" x14ac:dyDescent="0.35">
      <c r="A32" s="57" t="str">
        <f t="shared" si="1"/>
        <v/>
      </c>
      <c r="F32" s="59"/>
    </row>
    <row r="33" spans="1:6" x14ac:dyDescent="0.35">
      <c r="A33" s="57" t="str">
        <f t="shared" si="1"/>
        <v/>
      </c>
      <c r="F33" s="59"/>
    </row>
    <row r="34" spans="1:6" x14ac:dyDescent="0.35">
      <c r="A34" s="57" t="str">
        <f t="shared" ref="A34:A40" si="2">B27&amp;C27</f>
        <v/>
      </c>
      <c r="F34" s="59"/>
    </row>
    <row r="35" spans="1:6" x14ac:dyDescent="0.35">
      <c r="A35" s="57" t="str">
        <f t="shared" si="2"/>
        <v/>
      </c>
      <c r="F35" s="59"/>
    </row>
    <row r="36" spans="1:6" x14ac:dyDescent="0.35">
      <c r="A36" s="57" t="str">
        <f t="shared" si="2"/>
        <v/>
      </c>
      <c r="F36" s="59"/>
    </row>
    <row r="37" spans="1:6" x14ac:dyDescent="0.35">
      <c r="A37" s="57" t="str">
        <f t="shared" si="2"/>
        <v/>
      </c>
      <c r="F37" s="59"/>
    </row>
    <row r="38" spans="1:6" x14ac:dyDescent="0.35">
      <c r="A38" s="57" t="str">
        <f t="shared" si="2"/>
        <v/>
      </c>
      <c r="F38" s="59"/>
    </row>
    <row r="39" spans="1:6" x14ac:dyDescent="0.35">
      <c r="A39" s="57" t="str">
        <f t="shared" si="2"/>
        <v/>
      </c>
      <c r="F39" s="59"/>
    </row>
    <row r="40" spans="1:6" x14ac:dyDescent="0.35">
      <c r="A40" s="57" t="str">
        <f t="shared" si="2"/>
        <v/>
      </c>
      <c r="F40" s="59"/>
    </row>
    <row r="41" spans="1:6" x14ac:dyDescent="0.35">
      <c r="A41" s="57" t="e">
        <f>#REF!&amp;#REF!</f>
        <v>#REF!</v>
      </c>
      <c r="F41" s="59"/>
    </row>
    <row r="42" spans="1:6" x14ac:dyDescent="0.35">
      <c r="A42" s="57" t="e">
        <f>#REF!&amp;#REF!</f>
        <v>#REF!</v>
      </c>
    </row>
    <row r="43" spans="1:6" x14ac:dyDescent="0.35">
      <c r="A43" s="57" t="e">
        <f>#REF!&amp;#REF!</f>
        <v>#REF!</v>
      </c>
    </row>
    <row r="44" spans="1:6" x14ac:dyDescent="0.35">
      <c r="A44" s="57" t="e">
        <f>#REF!&amp;#REF!</f>
        <v>#REF!</v>
      </c>
    </row>
    <row r="45" spans="1:6" x14ac:dyDescent="0.35">
      <c r="A45" s="57" t="e">
        <f>#REF!&amp;#REF!</f>
        <v>#REF!</v>
      </c>
    </row>
    <row r="46" spans="1:6" x14ac:dyDescent="0.35">
      <c r="A46" s="57" t="e">
        <f>#REF!&amp;#REF!</f>
        <v>#REF!</v>
      </c>
    </row>
    <row r="47" spans="1:6" x14ac:dyDescent="0.35">
      <c r="A47" s="57" t="e">
        <f>#REF!&amp;#REF!</f>
        <v>#REF!</v>
      </c>
    </row>
    <row r="48" spans="1:6" x14ac:dyDescent="0.35">
      <c r="A48" s="57" t="e">
        <f>#REF!&amp;#REF!</f>
        <v>#REF!</v>
      </c>
    </row>
    <row r="49" spans="1:1" x14ac:dyDescent="0.35">
      <c r="A49" s="57" t="str">
        <f t="shared" ref="A49:A67" si="3">B49&amp;C49</f>
        <v/>
      </c>
    </row>
    <row r="50" spans="1:1" x14ac:dyDescent="0.35">
      <c r="A50" s="57" t="str">
        <f t="shared" si="3"/>
        <v/>
      </c>
    </row>
    <row r="51" spans="1:1" x14ac:dyDescent="0.35">
      <c r="A51" s="57" t="str">
        <f t="shared" si="3"/>
        <v/>
      </c>
    </row>
    <row r="52" spans="1:1" x14ac:dyDescent="0.35">
      <c r="A52" s="57" t="str">
        <f t="shared" si="3"/>
        <v/>
      </c>
    </row>
    <row r="53" spans="1:1" x14ac:dyDescent="0.35">
      <c r="A53" s="57" t="str">
        <f t="shared" si="3"/>
        <v/>
      </c>
    </row>
    <row r="54" spans="1:1" x14ac:dyDescent="0.35">
      <c r="A54" s="57" t="str">
        <f t="shared" si="3"/>
        <v/>
      </c>
    </row>
    <row r="55" spans="1:1" x14ac:dyDescent="0.35">
      <c r="A55" s="57" t="str">
        <f t="shared" si="3"/>
        <v/>
      </c>
    </row>
    <row r="56" spans="1:1" x14ac:dyDescent="0.35">
      <c r="A56" s="57" t="str">
        <f t="shared" si="3"/>
        <v/>
      </c>
    </row>
    <row r="57" spans="1:1" x14ac:dyDescent="0.35">
      <c r="A57" s="57" t="str">
        <f t="shared" si="3"/>
        <v/>
      </c>
    </row>
    <row r="58" spans="1:1" x14ac:dyDescent="0.35">
      <c r="A58" s="57" t="str">
        <f t="shared" si="3"/>
        <v/>
      </c>
    </row>
    <row r="59" spans="1:1" x14ac:dyDescent="0.35">
      <c r="A59" s="57" t="str">
        <f t="shared" si="3"/>
        <v/>
      </c>
    </row>
    <row r="60" spans="1:1" x14ac:dyDescent="0.35">
      <c r="A60" s="57" t="str">
        <f t="shared" si="3"/>
        <v/>
      </c>
    </row>
    <row r="61" spans="1:1" x14ac:dyDescent="0.35">
      <c r="A61" s="57" t="str">
        <f t="shared" si="3"/>
        <v/>
      </c>
    </row>
    <row r="62" spans="1:1" x14ac:dyDescent="0.35">
      <c r="A62" s="57" t="str">
        <f t="shared" si="3"/>
        <v/>
      </c>
    </row>
    <row r="63" spans="1:1" x14ac:dyDescent="0.35">
      <c r="A63" s="57" t="str">
        <f t="shared" si="3"/>
        <v/>
      </c>
    </row>
    <row r="64" spans="1:1" x14ac:dyDescent="0.35">
      <c r="A64" s="57" t="str">
        <f t="shared" si="3"/>
        <v/>
      </c>
    </row>
    <row r="65" spans="1:1" x14ac:dyDescent="0.35">
      <c r="A65" s="57" t="str">
        <f t="shared" si="3"/>
        <v/>
      </c>
    </row>
    <row r="66" spans="1:1" x14ac:dyDescent="0.35">
      <c r="A66" s="57" t="str">
        <f t="shared" si="3"/>
        <v/>
      </c>
    </row>
    <row r="67" spans="1:1" x14ac:dyDescent="0.35">
      <c r="A67" s="57" t="str">
        <f t="shared" si="3"/>
        <v/>
      </c>
    </row>
    <row r="68" spans="1:1" x14ac:dyDescent="0.35">
      <c r="A68" s="57" t="str">
        <f t="shared" ref="A68:A83" si="4">B68&amp;C68</f>
        <v/>
      </c>
    </row>
    <row r="69" spans="1:1" x14ac:dyDescent="0.35">
      <c r="A69" s="57" t="str">
        <f t="shared" si="4"/>
        <v/>
      </c>
    </row>
    <row r="70" spans="1:1" x14ac:dyDescent="0.35">
      <c r="A70" s="57" t="str">
        <f t="shared" si="4"/>
        <v/>
      </c>
    </row>
    <row r="71" spans="1:1" x14ac:dyDescent="0.35">
      <c r="A71" s="57" t="str">
        <f t="shared" si="4"/>
        <v/>
      </c>
    </row>
    <row r="72" spans="1:1" x14ac:dyDescent="0.35">
      <c r="A72" s="57" t="str">
        <f t="shared" si="4"/>
        <v/>
      </c>
    </row>
    <row r="73" spans="1:1" x14ac:dyDescent="0.35">
      <c r="A73" s="57" t="str">
        <f t="shared" si="4"/>
        <v/>
      </c>
    </row>
    <row r="74" spans="1:1" x14ac:dyDescent="0.35">
      <c r="A74" s="57" t="str">
        <f t="shared" si="4"/>
        <v/>
      </c>
    </row>
    <row r="75" spans="1:1" x14ac:dyDescent="0.35">
      <c r="A75" s="57" t="str">
        <f t="shared" si="4"/>
        <v/>
      </c>
    </row>
    <row r="76" spans="1:1" x14ac:dyDescent="0.35">
      <c r="A76" s="57" t="str">
        <f t="shared" si="4"/>
        <v/>
      </c>
    </row>
    <row r="77" spans="1:1" x14ac:dyDescent="0.35">
      <c r="A77" s="57" t="str">
        <f t="shared" si="4"/>
        <v/>
      </c>
    </row>
    <row r="78" spans="1:1" x14ac:dyDescent="0.35">
      <c r="A78" s="57" t="str">
        <f t="shared" si="4"/>
        <v/>
      </c>
    </row>
    <row r="79" spans="1:1" x14ac:dyDescent="0.35">
      <c r="A79" s="57" t="str">
        <f t="shared" si="4"/>
        <v/>
      </c>
    </row>
    <row r="80" spans="1:1" x14ac:dyDescent="0.35">
      <c r="A80" s="57" t="str">
        <f t="shared" si="4"/>
        <v/>
      </c>
    </row>
    <row r="81" spans="1:1" x14ac:dyDescent="0.35">
      <c r="A81" s="57" t="str">
        <f t="shared" si="4"/>
        <v/>
      </c>
    </row>
    <row r="82" spans="1:1" ht="13" customHeight="1" x14ac:dyDescent="0.35">
      <c r="A82" s="57" t="str">
        <f t="shared" si="4"/>
        <v/>
      </c>
    </row>
    <row r="83" spans="1:1" x14ac:dyDescent="0.35">
      <c r="A83" s="57" t="str">
        <f t="shared" si="4"/>
        <v/>
      </c>
    </row>
  </sheetData>
  <autoFilter ref="B2:AK156" xr:uid="{00000000-0009-0000-0000-000003000000}"/>
  <mergeCells count="1">
    <mergeCell ref="B1:H1"/>
  </mergeCells>
  <pageMargins left="0.7" right="0.7" top="0.75" bottom="0.75" header="0.3" footer="0.3"/>
  <pageSetup paperSize="9" orientation="portrait" r:id="rId1"/>
  <headerFooter>
    <oddHeader>&amp;L&amp;"Calibri"&amp;12&amp;K0000FFClassification: Limited&amp;1#</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B2A9B-46A7-4CD0-9AF2-1153F45757E2}">
  <dimension ref="B1:Y30"/>
  <sheetViews>
    <sheetView topLeftCell="M1" zoomScale="120" zoomScaleNormal="120" workbookViewId="0">
      <selection activeCell="I9" sqref="I9:I11"/>
    </sheetView>
  </sheetViews>
  <sheetFormatPr defaultRowHeight="14.5" x14ac:dyDescent="0.35"/>
  <cols>
    <col min="1" max="1" width="1.54296875" customWidth="1"/>
    <col min="2" max="2" width="18" customWidth="1"/>
    <col min="3" max="3" width="26.1796875" customWidth="1"/>
    <col min="4" max="4" width="9.26953125" style="262" bestFit="1" customWidth="1"/>
    <col min="5" max="5" width="11.453125" style="262" customWidth="1"/>
    <col min="6" max="6" width="2.26953125" customWidth="1"/>
    <col min="7" max="7" width="6.54296875" bestFit="1" customWidth="1"/>
    <col min="8" max="8" width="15" bestFit="1" customWidth="1"/>
    <col min="9" max="9" width="26.7265625" bestFit="1" customWidth="1"/>
    <col min="10" max="14" width="8.453125" style="262" customWidth="1"/>
    <col min="15" max="15" width="7.1796875" style="262" customWidth="1"/>
    <col min="16" max="16" width="9.1796875" bestFit="1" customWidth="1"/>
    <col min="17" max="17" width="9.81640625" style="262" customWidth="1"/>
    <col min="18" max="18" width="9" style="262" customWidth="1"/>
    <col min="19" max="19" width="8.81640625" style="262" customWidth="1"/>
    <col min="20" max="20" width="10.54296875" style="262" customWidth="1"/>
    <col min="21" max="21" width="43.453125" style="262" bestFit="1" customWidth="1"/>
    <col min="22" max="22" width="27.7265625" style="262" bestFit="1" customWidth="1"/>
    <col min="23" max="23" width="37.81640625" style="262" customWidth="1"/>
    <col min="24" max="24" width="3.1796875" customWidth="1"/>
    <col min="25" max="25" width="107.26953125" bestFit="1" customWidth="1"/>
  </cols>
  <sheetData>
    <row r="1" spans="2:25" ht="18.5" x14ac:dyDescent="0.45">
      <c r="B1" s="261" t="s">
        <v>129</v>
      </c>
    </row>
    <row r="3" spans="2:25" x14ac:dyDescent="0.35">
      <c r="B3" s="297" t="s">
        <v>130</v>
      </c>
      <c r="C3" s="298"/>
      <c r="D3" s="298"/>
      <c r="E3" s="299"/>
      <c r="G3" s="300" t="s">
        <v>131</v>
      </c>
      <c r="H3" s="301"/>
      <c r="I3" s="301"/>
      <c r="J3" s="301"/>
      <c r="K3" s="301"/>
      <c r="L3" s="301"/>
      <c r="M3" s="301"/>
      <c r="N3" s="301"/>
      <c r="O3" s="301"/>
      <c r="P3" s="301"/>
      <c r="Q3" s="301"/>
      <c r="R3" s="301"/>
      <c r="S3" s="301"/>
      <c r="T3" s="301"/>
      <c r="U3" s="301"/>
      <c r="V3" s="301"/>
      <c r="W3" s="302"/>
    </row>
    <row r="4" spans="2:25" ht="43.5" x14ac:dyDescent="0.35">
      <c r="B4" s="264" t="s">
        <v>132</v>
      </c>
      <c r="C4" s="265" t="s">
        <v>133</v>
      </c>
      <c r="D4" s="263" t="s">
        <v>80</v>
      </c>
      <c r="E4" s="266" t="s">
        <v>134</v>
      </c>
      <c r="G4" s="267" t="s">
        <v>135</v>
      </c>
      <c r="H4" s="268" t="s">
        <v>136</v>
      </c>
      <c r="I4" s="267" t="s">
        <v>137</v>
      </c>
      <c r="J4" s="269" t="s">
        <v>138</v>
      </c>
      <c r="K4" s="269" t="s">
        <v>83</v>
      </c>
      <c r="L4" s="269" t="s">
        <v>139</v>
      </c>
      <c r="M4" s="269" t="s">
        <v>140</v>
      </c>
      <c r="N4" s="269" t="s">
        <v>141</v>
      </c>
      <c r="O4" s="269" t="s">
        <v>142</v>
      </c>
      <c r="P4" s="267" t="s">
        <v>143</v>
      </c>
      <c r="Q4" s="269" t="s">
        <v>144</v>
      </c>
      <c r="R4" s="269" t="s">
        <v>145</v>
      </c>
      <c r="S4" s="269" t="s">
        <v>146</v>
      </c>
      <c r="T4" s="269" t="s">
        <v>147</v>
      </c>
      <c r="U4" s="269" t="s">
        <v>148</v>
      </c>
      <c r="V4" s="269" t="s">
        <v>149</v>
      </c>
      <c r="W4" s="269" t="s">
        <v>150</v>
      </c>
      <c r="Y4" s="270" t="s">
        <v>151</v>
      </c>
    </row>
    <row r="5" spans="2:25" x14ac:dyDescent="0.35">
      <c r="B5" s="1" t="s">
        <v>152</v>
      </c>
      <c r="C5" s="1" t="s">
        <v>90</v>
      </c>
      <c r="D5" s="271" t="s">
        <v>153</v>
      </c>
      <c r="E5" s="271" t="s">
        <v>154</v>
      </c>
      <c r="G5" s="1" t="s">
        <v>155</v>
      </c>
      <c r="H5" s="1" t="s">
        <v>152</v>
      </c>
      <c r="I5" s="1" t="s">
        <v>90</v>
      </c>
      <c r="J5" s="271" t="s">
        <v>93</v>
      </c>
      <c r="K5" s="271"/>
      <c r="L5" s="271"/>
      <c r="M5" s="272">
        <v>5</v>
      </c>
      <c r="N5" s="271">
        <v>5</v>
      </c>
      <c r="O5" s="271">
        <v>0</v>
      </c>
      <c r="P5" s="1" t="s">
        <v>156</v>
      </c>
      <c r="Q5" s="271"/>
      <c r="R5" s="273" t="s">
        <v>93</v>
      </c>
      <c r="S5" s="271"/>
      <c r="T5" s="271"/>
      <c r="U5" s="271" t="s">
        <v>157</v>
      </c>
      <c r="V5" s="271">
        <v>29371</v>
      </c>
      <c r="W5" s="273"/>
      <c r="Y5" s="274" t="s">
        <v>158</v>
      </c>
    </row>
    <row r="6" spans="2:25" x14ac:dyDescent="0.35">
      <c r="B6" s="1" t="s">
        <v>152</v>
      </c>
      <c r="C6" s="1" t="s">
        <v>95</v>
      </c>
      <c r="D6" s="271" t="s">
        <v>153</v>
      </c>
      <c r="E6" s="271" t="s">
        <v>154</v>
      </c>
      <c r="G6" s="1" t="s">
        <v>155</v>
      </c>
      <c r="H6" s="1" t="s">
        <v>152</v>
      </c>
      <c r="I6" s="1" t="s">
        <v>95</v>
      </c>
      <c r="J6" s="271" t="s">
        <v>93</v>
      </c>
      <c r="K6" s="271"/>
      <c r="L6" s="271"/>
      <c r="M6" s="272">
        <v>4</v>
      </c>
      <c r="N6" s="271">
        <v>4</v>
      </c>
      <c r="O6" s="271">
        <v>0</v>
      </c>
      <c r="P6" s="1" t="s">
        <v>156</v>
      </c>
      <c r="Q6" s="271"/>
      <c r="R6" s="273" t="s">
        <v>93</v>
      </c>
      <c r="S6" s="271"/>
      <c r="T6" s="271"/>
      <c r="U6" s="271" t="s">
        <v>159</v>
      </c>
      <c r="V6" s="271">
        <v>3379</v>
      </c>
      <c r="W6" s="273"/>
      <c r="Y6" s="274" t="s">
        <v>160</v>
      </c>
    </row>
    <row r="7" spans="2:25" x14ac:dyDescent="0.35">
      <c r="B7" s="1" t="s">
        <v>152</v>
      </c>
      <c r="C7" s="1" t="s">
        <v>97</v>
      </c>
      <c r="D7" s="271" t="s">
        <v>153</v>
      </c>
      <c r="E7" s="271" t="s">
        <v>154</v>
      </c>
      <c r="G7" s="1" t="s">
        <v>155</v>
      </c>
      <c r="H7" s="1" t="s">
        <v>152</v>
      </c>
      <c r="I7" s="1" t="s">
        <v>97</v>
      </c>
      <c r="J7" s="271" t="s">
        <v>93</v>
      </c>
      <c r="K7" s="271"/>
      <c r="L7" s="271"/>
      <c r="M7" s="272">
        <v>10</v>
      </c>
      <c r="N7" s="271">
        <v>10</v>
      </c>
      <c r="O7" s="271">
        <v>0</v>
      </c>
      <c r="P7" s="1" t="s">
        <v>156</v>
      </c>
      <c r="Q7" s="271"/>
      <c r="R7" s="273" t="s">
        <v>93</v>
      </c>
      <c r="S7" s="271"/>
      <c r="T7" s="271"/>
      <c r="U7" s="271" t="s">
        <v>161</v>
      </c>
      <c r="V7" s="271">
        <v>2003034720</v>
      </c>
      <c r="W7" s="273"/>
      <c r="Y7" s="274" t="s">
        <v>162</v>
      </c>
    </row>
    <row r="8" spans="2:25" x14ac:dyDescent="0.35">
      <c r="B8" s="1" t="s">
        <v>152</v>
      </c>
      <c r="C8" s="1" t="s">
        <v>163</v>
      </c>
      <c r="D8" s="271" t="s">
        <v>153</v>
      </c>
      <c r="E8" s="271" t="s">
        <v>154</v>
      </c>
      <c r="G8" s="1" t="s">
        <v>155</v>
      </c>
      <c r="H8" s="1" t="s">
        <v>152</v>
      </c>
      <c r="I8" s="1" t="s">
        <v>163</v>
      </c>
      <c r="J8" s="271" t="s">
        <v>93</v>
      </c>
      <c r="K8" s="271"/>
      <c r="L8" s="271"/>
      <c r="M8" s="272">
        <v>5</v>
      </c>
      <c r="N8" s="271"/>
      <c r="O8" s="271"/>
      <c r="P8" s="1" t="s">
        <v>164</v>
      </c>
      <c r="Q8" s="271"/>
      <c r="R8" s="273" t="s">
        <v>93</v>
      </c>
      <c r="S8" s="271"/>
      <c r="T8" s="271"/>
      <c r="U8" s="271" t="s">
        <v>165</v>
      </c>
      <c r="V8" s="271" t="b">
        <v>1</v>
      </c>
      <c r="W8" s="273" t="s">
        <v>166</v>
      </c>
      <c r="Y8" s="274" t="s">
        <v>167</v>
      </c>
    </row>
    <row r="9" spans="2:25" x14ac:dyDescent="0.35">
      <c r="B9" s="1" t="s">
        <v>152</v>
      </c>
      <c r="C9" s="1" t="s">
        <v>168</v>
      </c>
      <c r="D9" s="271" t="s">
        <v>153</v>
      </c>
      <c r="E9" s="271" t="s">
        <v>154</v>
      </c>
      <c r="G9" s="1" t="s">
        <v>155</v>
      </c>
      <c r="H9" s="1" t="s">
        <v>152</v>
      </c>
      <c r="I9" s="275" t="s">
        <v>168</v>
      </c>
      <c r="J9" s="276" t="s">
        <v>94</v>
      </c>
      <c r="K9" s="271"/>
      <c r="L9" s="271"/>
      <c r="M9" s="272">
        <v>10</v>
      </c>
      <c r="N9" s="271">
        <v>10</v>
      </c>
      <c r="O9" s="271">
        <v>0</v>
      </c>
      <c r="P9" s="1" t="s">
        <v>156</v>
      </c>
      <c r="Q9" s="271" t="s">
        <v>169</v>
      </c>
      <c r="R9" s="273" t="s">
        <v>93</v>
      </c>
      <c r="S9" s="271"/>
      <c r="T9" s="271"/>
      <c r="U9" s="271" t="s">
        <v>170</v>
      </c>
      <c r="V9" s="262">
        <v>1477611967</v>
      </c>
      <c r="W9" s="273" t="s">
        <v>171</v>
      </c>
      <c r="Y9" s="274" t="s">
        <v>172</v>
      </c>
    </row>
    <row r="10" spans="2:25" x14ac:dyDescent="0.35">
      <c r="B10" s="1" t="s">
        <v>152</v>
      </c>
      <c r="C10" s="1" t="s">
        <v>99</v>
      </c>
      <c r="D10" s="271" t="s">
        <v>153</v>
      </c>
      <c r="E10" s="271" t="s">
        <v>154</v>
      </c>
      <c r="G10" s="1" t="s">
        <v>155</v>
      </c>
      <c r="H10" s="1" t="s">
        <v>152</v>
      </c>
      <c r="I10" s="275" t="s">
        <v>99</v>
      </c>
      <c r="J10" s="276" t="s">
        <v>94</v>
      </c>
      <c r="K10" s="271"/>
      <c r="L10" s="271"/>
      <c r="M10" s="272">
        <v>1</v>
      </c>
      <c r="N10" s="271">
        <v>1</v>
      </c>
      <c r="O10" s="271">
        <v>0</v>
      </c>
      <c r="P10" s="1" t="s">
        <v>156</v>
      </c>
      <c r="Q10" s="271" t="s">
        <v>169</v>
      </c>
      <c r="R10" s="273" t="s">
        <v>93</v>
      </c>
      <c r="S10" s="271"/>
      <c r="T10" s="271"/>
      <c r="U10" s="271" t="s">
        <v>173</v>
      </c>
      <c r="V10" s="271">
        <v>1</v>
      </c>
      <c r="W10" s="273" t="s">
        <v>174</v>
      </c>
      <c r="Y10" s="274" t="s">
        <v>175</v>
      </c>
    </row>
    <row r="11" spans="2:25" x14ac:dyDescent="0.35">
      <c r="B11" s="1" t="s">
        <v>152</v>
      </c>
      <c r="C11" s="1" t="s">
        <v>176</v>
      </c>
      <c r="D11" s="271" t="s">
        <v>153</v>
      </c>
      <c r="E11" s="271" t="s">
        <v>154</v>
      </c>
      <c r="G11" s="1" t="s">
        <v>155</v>
      </c>
      <c r="H11" s="1" t="s">
        <v>152</v>
      </c>
      <c r="I11" s="275" t="s">
        <v>176</v>
      </c>
      <c r="J11" s="276" t="s">
        <v>94</v>
      </c>
      <c r="K11" s="271"/>
      <c r="L11" s="271"/>
      <c r="M11" s="272">
        <v>6</v>
      </c>
      <c r="N11" s="271"/>
      <c r="O11" s="271"/>
      <c r="P11" s="1" t="s">
        <v>153</v>
      </c>
      <c r="Q11" s="271" t="s">
        <v>169</v>
      </c>
      <c r="R11" s="273" t="s">
        <v>93</v>
      </c>
      <c r="S11" s="271"/>
      <c r="T11" s="271"/>
      <c r="U11" s="271" t="s">
        <v>177</v>
      </c>
      <c r="V11" s="271" t="s">
        <v>178</v>
      </c>
      <c r="W11" s="273" t="s">
        <v>179</v>
      </c>
      <c r="Y11" s="274" t="s">
        <v>180</v>
      </c>
    </row>
    <row r="12" spans="2:25" x14ac:dyDescent="0.35">
      <c r="B12" s="1" t="s">
        <v>152</v>
      </c>
      <c r="C12" s="1" t="s">
        <v>101</v>
      </c>
      <c r="D12" s="271" t="s">
        <v>153</v>
      </c>
      <c r="E12" s="271" t="s">
        <v>154</v>
      </c>
      <c r="G12" s="1" t="s">
        <v>155</v>
      </c>
      <c r="H12" s="1" t="s">
        <v>152</v>
      </c>
      <c r="I12" s="1" t="s">
        <v>101</v>
      </c>
      <c r="J12" s="271" t="s">
        <v>93</v>
      </c>
      <c r="K12" s="271"/>
      <c r="L12" s="271"/>
      <c r="M12" s="249">
        <v>5</v>
      </c>
      <c r="N12" s="271">
        <v>5</v>
      </c>
      <c r="O12" s="271">
        <v>0</v>
      </c>
      <c r="P12" s="1" t="s">
        <v>156</v>
      </c>
      <c r="Q12" s="271"/>
      <c r="R12" s="273" t="s">
        <v>93</v>
      </c>
      <c r="S12" s="271"/>
      <c r="T12" s="271"/>
      <c r="U12" s="271" t="s">
        <v>181</v>
      </c>
      <c r="V12" s="271">
        <v>53370</v>
      </c>
      <c r="W12" s="273"/>
      <c r="Y12" s="277"/>
    </row>
    <row r="13" spans="2:25" x14ac:dyDescent="0.35">
      <c r="B13" s="1" t="s">
        <v>152</v>
      </c>
      <c r="C13" s="1" t="s">
        <v>103</v>
      </c>
      <c r="D13" s="271" t="s">
        <v>153</v>
      </c>
      <c r="E13" s="271" t="s">
        <v>154</v>
      </c>
      <c r="G13" s="1" t="s">
        <v>155</v>
      </c>
      <c r="H13" s="1" t="s">
        <v>152</v>
      </c>
      <c r="I13" s="1" t="s">
        <v>103</v>
      </c>
      <c r="J13" s="271" t="s">
        <v>93</v>
      </c>
      <c r="K13" s="271"/>
      <c r="L13" s="271"/>
      <c r="M13" s="272">
        <v>24</v>
      </c>
      <c r="N13" s="271"/>
      <c r="O13" s="271"/>
      <c r="P13" s="1" t="s">
        <v>105</v>
      </c>
      <c r="Q13" s="271"/>
      <c r="R13" s="273" t="s">
        <v>93</v>
      </c>
      <c r="S13" s="271"/>
      <c r="T13" s="271"/>
      <c r="U13" s="271" t="s">
        <v>182</v>
      </c>
      <c r="V13" s="278">
        <v>42298.672314814816</v>
      </c>
      <c r="W13" s="273"/>
      <c r="Y13" s="279" t="s">
        <v>183</v>
      </c>
    </row>
    <row r="14" spans="2:25" x14ac:dyDescent="0.35">
      <c r="B14" s="1" t="s">
        <v>152</v>
      </c>
      <c r="C14" s="1" t="s">
        <v>184</v>
      </c>
      <c r="D14" s="271" t="s">
        <v>153</v>
      </c>
      <c r="E14" s="271" t="s">
        <v>154</v>
      </c>
      <c r="G14" s="1" t="s">
        <v>155</v>
      </c>
      <c r="H14" s="1" t="s">
        <v>152</v>
      </c>
      <c r="I14" s="1" t="s">
        <v>184</v>
      </c>
      <c r="J14" s="271" t="s">
        <v>93</v>
      </c>
      <c r="K14" s="271"/>
      <c r="L14" s="271"/>
      <c r="M14" s="272">
        <v>1</v>
      </c>
      <c r="N14" s="271"/>
      <c r="O14" s="271"/>
      <c r="P14" s="1" t="s">
        <v>164</v>
      </c>
      <c r="Q14" s="271"/>
      <c r="R14" s="273" t="s">
        <v>93</v>
      </c>
      <c r="S14" s="271"/>
      <c r="T14" s="271"/>
      <c r="U14" s="271" t="s">
        <v>185</v>
      </c>
      <c r="V14" s="271">
        <v>2</v>
      </c>
      <c r="W14" s="273" t="s">
        <v>186</v>
      </c>
      <c r="Y14" s="1" t="s">
        <v>187</v>
      </c>
    </row>
    <row r="15" spans="2:25" x14ac:dyDescent="0.35">
      <c r="B15" s="1" t="s">
        <v>152</v>
      </c>
      <c r="C15" s="1" t="s">
        <v>188</v>
      </c>
      <c r="D15" s="271" t="s">
        <v>153</v>
      </c>
      <c r="E15" s="271" t="s">
        <v>154</v>
      </c>
      <c r="G15" s="1" t="s">
        <v>155</v>
      </c>
      <c r="H15" s="1" t="s">
        <v>152</v>
      </c>
      <c r="I15" s="1" t="s">
        <v>188</v>
      </c>
      <c r="J15" s="271" t="s">
        <v>93</v>
      </c>
      <c r="K15" s="271"/>
      <c r="L15" s="271"/>
      <c r="M15" s="272">
        <v>14</v>
      </c>
      <c r="N15" s="271"/>
      <c r="O15" s="271"/>
      <c r="P15" s="1" t="s">
        <v>153</v>
      </c>
      <c r="Q15" s="271"/>
      <c r="R15" s="273" t="s">
        <v>93</v>
      </c>
      <c r="S15" s="271"/>
      <c r="T15" s="271"/>
      <c r="U15" s="271" t="s">
        <v>189</v>
      </c>
      <c r="V15" s="271" t="s">
        <v>190</v>
      </c>
      <c r="W15" s="273"/>
      <c r="Y15" s="1" t="s">
        <v>191</v>
      </c>
    </row>
    <row r="16" spans="2:25" x14ac:dyDescent="0.35">
      <c r="B16" s="1" t="s">
        <v>152</v>
      </c>
      <c r="C16" s="1" t="s">
        <v>192</v>
      </c>
      <c r="D16" s="271" t="s">
        <v>153</v>
      </c>
      <c r="E16" s="271" t="s">
        <v>154</v>
      </c>
      <c r="G16" s="1" t="s">
        <v>155</v>
      </c>
      <c r="H16" s="1" t="s">
        <v>152</v>
      </c>
      <c r="I16" s="1" t="s">
        <v>192</v>
      </c>
      <c r="J16" s="271" t="s">
        <v>93</v>
      </c>
      <c r="K16" s="271"/>
      <c r="L16" s="271"/>
      <c r="M16" s="249">
        <v>8</v>
      </c>
      <c r="N16" s="271">
        <v>8</v>
      </c>
      <c r="O16" s="271">
        <v>0</v>
      </c>
      <c r="P16" s="1" t="s">
        <v>156</v>
      </c>
      <c r="Q16" s="271"/>
      <c r="R16" s="273" t="s">
        <v>93</v>
      </c>
      <c r="S16" s="271"/>
      <c r="T16" s="271"/>
      <c r="U16" s="271" t="s">
        <v>193</v>
      </c>
      <c r="V16" s="273" t="s">
        <v>194</v>
      </c>
      <c r="W16" s="273" t="s">
        <v>195</v>
      </c>
      <c r="Y16" s="1" t="s">
        <v>196</v>
      </c>
    </row>
    <row r="17" spans="2:25" x14ac:dyDescent="0.35">
      <c r="B17" s="1" t="s">
        <v>152</v>
      </c>
      <c r="C17" s="1" t="s">
        <v>197</v>
      </c>
      <c r="D17" s="271" t="s">
        <v>153</v>
      </c>
      <c r="E17" s="271" t="s">
        <v>154</v>
      </c>
      <c r="G17" s="1" t="s">
        <v>155</v>
      </c>
      <c r="H17" s="1" t="s">
        <v>152</v>
      </c>
      <c r="I17" s="1" t="s">
        <v>197</v>
      </c>
      <c r="J17" s="271" t="s">
        <v>93</v>
      </c>
      <c r="K17" s="271"/>
      <c r="L17" s="271"/>
      <c r="M17" s="272">
        <v>26</v>
      </c>
      <c r="N17" s="271"/>
      <c r="O17" s="271"/>
      <c r="P17" s="1" t="s">
        <v>153</v>
      </c>
      <c r="Q17" s="271"/>
      <c r="R17" s="273" t="s">
        <v>93</v>
      </c>
      <c r="S17" s="271"/>
      <c r="T17" s="271"/>
      <c r="U17" s="271" t="s">
        <v>198</v>
      </c>
      <c r="V17" s="273" t="s">
        <v>199</v>
      </c>
      <c r="W17" s="273" t="s">
        <v>195</v>
      </c>
      <c r="Y17" s="1" t="s">
        <v>200</v>
      </c>
    </row>
    <row r="18" spans="2:25" x14ac:dyDescent="0.35">
      <c r="B18" s="1" t="s">
        <v>152</v>
      </c>
      <c r="C18" s="1" t="s">
        <v>201</v>
      </c>
      <c r="D18" s="271" t="s">
        <v>153</v>
      </c>
      <c r="E18" s="271" t="s">
        <v>154</v>
      </c>
      <c r="G18" s="1" t="s">
        <v>155</v>
      </c>
      <c r="H18" s="1" t="s">
        <v>152</v>
      </c>
      <c r="I18" s="1" t="s">
        <v>201</v>
      </c>
      <c r="J18" s="271" t="s">
        <v>93</v>
      </c>
      <c r="K18" s="271"/>
      <c r="L18" s="271"/>
      <c r="M18" s="271">
        <v>8</v>
      </c>
      <c r="N18" s="271">
        <v>8</v>
      </c>
      <c r="O18" s="271">
        <v>0</v>
      </c>
      <c r="P18" s="1" t="s">
        <v>156</v>
      </c>
      <c r="Q18" s="271"/>
      <c r="R18" s="273" t="s">
        <v>93</v>
      </c>
      <c r="S18" s="271"/>
      <c r="T18" s="271"/>
      <c r="U18" s="271" t="s">
        <v>202</v>
      </c>
      <c r="V18" s="273" t="s">
        <v>203</v>
      </c>
      <c r="W18" s="273" t="s">
        <v>195</v>
      </c>
      <c r="Y18" s="280" t="s">
        <v>204</v>
      </c>
    </row>
    <row r="19" spans="2:25" x14ac:dyDescent="0.35">
      <c r="B19" s="1" t="s">
        <v>152</v>
      </c>
      <c r="C19" s="1" t="s">
        <v>205</v>
      </c>
      <c r="D19" s="271" t="s">
        <v>153</v>
      </c>
      <c r="E19" s="271" t="s">
        <v>154</v>
      </c>
      <c r="G19" s="1" t="s">
        <v>155</v>
      </c>
      <c r="H19" s="1" t="s">
        <v>152</v>
      </c>
      <c r="I19" s="1" t="s">
        <v>205</v>
      </c>
      <c r="J19" s="271" t="s">
        <v>93</v>
      </c>
      <c r="K19" s="271"/>
      <c r="L19" s="271"/>
      <c r="M19" s="271">
        <v>32</v>
      </c>
      <c r="N19" s="271"/>
      <c r="O19" s="271"/>
      <c r="P19" s="1" t="s">
        <v>153</v>
      </c>
      <c r="Q19" s="271"/>
      <c r="R19" s="273" t="s">
        <v>93</v>
      </c>
      <c r="S19" s="271"/>
      <c r="T19" s="271"/>
      <c r="U19" s="271" t="s">
        <v>206</v>
      </c>
      <c r="V19" s="273" t="s">
        <v>207</v>
      </c>
      <c r="W19" s="273" t="s">
        <v>195</v>
      </c>
      <c r="Y19" s="280" t="s">
        <v>208</v>
      </c>
    </row>
    <row r="20" spans="2:25" x14ac:dyDescent="0.35">
      <c r="B20" s="1" t="s">
        <v>152</v>
      </c>
      <c r="C20" s="1" t="s">
        <v>209</v>
      </c>
      <c r="D20" s="271" t="s">
        <v>153</v>
      </c>
      <c r="E20" s="271" t="s">
        <v>154</v>
      </c>
      <c r="G20" s="1" t="s">
        <v>155</v>
      </c>
      <c r="H20" s="1" t="s">
        <v>152</v>
      </c>
      <c r="I20" s="1" t="s">
        <v>209</v>
      </c>
      <c r="J20" s="271" t="s">
        <v>93</v>
      </c>
      <c r="K20" s="271"/>
      <c r="L20" s="271"/>
      <c r="M20" s="271">
        <v>1</v>
      </c>
      <c r="N20" s="271"/>
      <c r="O20" s="271"/>
      <c r="P20" s="1" t="s">
        <v>153</v>
      </c>
      <c r="Q20" s="271"/>
      <c r="R20" s="273" t="s">
        <v>93</v>
      </c>
      <c r="S20" s="271"/>
      <c r="T20" s="271"/>
      <c r="U20" s="271"/>
      <c r="V20" s="273" t="s">
        <v>93</v>
      </c>
      <c r="W20" s="273"/>
      <c r="Y20" s="1" t="s">
        <v>210</v>
      </c>
    </row>
    <row r="21" spans="2:25" x14ac:dyDescent="0.35">
      <c r="B21" s="1" t="s">
        <v>152</v>
      </c>
      <c r="C21" s="1" t="s">
        <v>211</v>
      </c>
      <c r="D21" s="271" t="s">
        <v>153</v>
      </c>
      <c r="E21" s="271" t="s">
        <v>154</v>
      </c>
      <c r="G21" s="1" t="s">
        <v>155</v>
      </c>
      <c r="H21" s="1" t="s">
        <v>152</v>
      </c>
      <c r="I21" s="1" t="s">
        <v>211</v>
      </c>
      <c r="J21" s="271" t="s">
        <v>93</v>
      </c>
      <c r="K21" s="271"/>
      <c r="L21" s="271"/>
      <c r="M21" s="271">
        <v>24</v>
      </c>
      <c r="N21" s="271"/>
      <c r="O21" s="271"/>
      <c r="P21" s="1" t="s">
        <v>105</v>
      </c>
      <c r="Q21" s="271"/>
      <c r="R21" s="273" t="s">
        <v>93</v>
      </c>
      <c r="S21" s="271"/>
      <c r="T21" s="271"/>
      <c r="U21" s="271" t="s">
        <v>212</v>
      </c>
      <c r="V21" s="281" t="s">
        <v>213</v>
      </c>
      <c r="W21" s="273"/>
      <c r="Y21" s="280" t="s">
        <v>214</v>
      </c>
    </row>
    <row r="22" spans="2:25" x14ac:dyDescent="0.35">
      <c r="Y22" s="1" t="s">
        <v>215</v>
      </c>
    </row>
    <row r="23" spans="2:25" x14ac:dyDescent="0.35">
      <c r="Y23" s="280" t="s">
        <v>216</v>
      </c>
    </row>
    <row r="26" spans="2:25" x14ac:dyDescent="0.35">
      <c r="Y26" s="282"/>
    </row>
    <row r="30" spans="2:25" x14ac:dyDescent="0.35">
      <c r="Y30" s="282"/>
    </row>
  </sheetData>
  <mergeCells count="2">
    <mergeCell ref="B3:E3"/>
    <mergeCell ref="G3:W3"/>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6EFA-74A9-498F-A9A2-36181E17B31B}">
  <dimension ref="A1:S352"/>
  <sheetViews>
    <sheetView topLeftCell="D1" workbookViewId="0">
      <pane ySplit="1" topLeftCell="A2" activePane="bottomLeft" state="frozen"/>
      <selection pane="bottomLeft" activeCell="F1" sqref="F1"/>
    </sheetView>
  </sheetViews>
  <sheetFormatPr defaultColWidth="9.26953125" defaultRowHeight="14.5" x14ac:dyDescent="0.35"/>
  <cols>
    <col min="1" max="1" width="45.81640625" customWidth="1"/>
    <col min="2" max="2" width="7.54296875" customWidth="1"/>
    <col min="3" max="3" width="33" bestFit="1" customWidth="1"/>
    <col min="4" max="4" width="31" customWidth="1"/>
    <col min="5" max="5" width="48.54296875" bestFit="1" customWidth="1"/>
    <col min="6" max="6" width="35.453125" bestFit="1" customWidth="1"/>
    <col min="7" max="7" width="37.1796875" bestFit="1" customWidth="1"/>
    <col min="8" max="8" width="25.1796875" customWidth="1"/>
    <col min="9" max="9" width="9.26953125" bestFit="1" customWidth="1"/>
    <col min="10" max="10" width="13.26953125" bestFit="1" customWidth="1"/>
    <col min="11" max="11" width="8.26953125" bestFit="1" customWidth="1"/>
    <col min="12" max="12" width="11.453125" bestFit="1" customWidth="1"/>
    <col min="13" max="13" width="12.1796875" customWidth="1"/>
    <col min="14" max="14" width="19.26953125" bestFit="1" customWidth="1"/>
    <col min="15" max="15" width="10" bestFit="1" customWidth="1"/>
    <col min="16" max="16" width="9.81640625" bestFit="1" customWidth="1"/>
    <col min="17" max="17" width="13.7265625" bestFit="1" customWidth="1"/>
    <col min="18" max="18" width="12.26953125" bestFit="1" customWidth="1"/>
    <col min="19" max="19" width="12.54296875" bestFit="1" customWidth="1"/>
  </cols>
  <sheetData>
    <row r="1" spans="1:19" s="2" customFormat="1" x14ac:dyDescent="0.35">
      <c r="A1" s="118" t="s">
        <v>217</v>
      </c>
      <c r="B1" s="134" t="s">
        <v>218</v>
      </c>
      <c r="C1" s="247" t="s">
        <v>219</v>
      </c>
      <c r="D1" s="247" t="s">
        <v>220</v>
      </c>
      <c r="E1" s="247" t="s">
        <v>221</v>
      </c>
      <c r="F1" s="247" t="s">
        <v>222</v>
      </c>
      <c r="G1" s="247" t="s">
        <v>223</v>
      </c>
      <c r="H1" s="247" t="s">
        <v>143</v>
      </c>
      <c r="I1" s="125" t="s">
        <v>224</v>
      </c>
      <c r="J1" s="125" t="s">
        <v>225</v>
      </c>
      <c r="K1" s="125" t="s">
        <v>226</v>
      </c>
      <c r="L1" s="125" t="s">
        <v>227</v>
      </c>
      <c r="M1" s="125" t="s">
        <v>228</v>
      </c>
      <c r="N1" s="125" t="s">
        <v>229</v>
      </c>
      <c r="O1" s="125" t="s">
        <v>230</v>
      </c>
      <c r="P1" s="125" t="s">
        <v>231</v>
      </c>
      <c r="Q1" s="125" t="s">
        <v>232</v>
      </c>
      <c r="R1" s="247" t="s">
        <v>233</v>
      </c>
      <c r="S1" s="247" t="s">
        <v>1</v>
      </c>
    </row>
    <row r="2" spans="1:19" x14ac:dyDescent="0.35">
      <c r="A2" t="str">
        <f>C2&amp;F2</f>
        <v>AccountId</v>
      </c>
      <c r="B2">
        <f>IF(H2="double", K2&amp;", "&amp;L2, J2)</f>
        <v>18</v>
      </c>
      <c r="C2" s="248" t="s">
        <v>67</v>
      </c>
      <c r="D2" s="248" t="s">
        <v>234</v>
      </c>
      <c r="E2" s="248" t="s">
        <v>235</v>
      </c>
      <c r="F2" s="248" t="s">
        <v>236</v>
      </c>
      <c r="G2" s="248" t="s">
        <v>237</v>
      </c>
      <c r="H2" s="248" t="s">
        <v>238</v>
      </c>
      <c r="I2" s="249" t="s">
        <v>239</v>
      </c>
      <c r="J2" s="249">
        <v>18</v>
      </c>
      <c r="K2" s="249">
        <v>0</v>
      </c>
      <c r="L2" s="249">
        <v>0</v>
      </c>
      <c r="M2" s="249" t="s">
        <v>239</v>
      </c>
      <c r="N2" s="249" t="s">
        <v>239</v>
      </c>
      <c r="O2" s="249" t="s">
        <v>239</v>
      </c>
      <c r="P2" s="249" t="s">
        <v>239</v>
      </c>
      <c r="Q2" s="249" t="s">
        <v>239</v>
      </c>
      <c r="R2" s="248"/>
      <c r="S2" s="248"/>
    </row>
    <row r="3" spans="1:19" x14ac:dyDescent="0.35">
      <c r="A3" t="str">
        <f t="shared" ref="A3:A66" si="0">C3&amp;F3</f>
        <v>AccountIsDeleted</v>
      </c>
      <c r="B3">
        <f t="shared" ref="B3:B66" si="1">IF(H3="double", K3&amp;", "&amp;L3, J3)</f>
        <v>0</v>
      </c>
      <c r="C3" s="248" t="s">
        <v>67</v>
      </c>
      <c r="D3" s="248" t="s">
        <v>234</v>
      </c>
      <c r="E3" s="248" t="s">
        <v>240</v>
      </c>
      <c r="F3" s="248" t="s">
        <v>241</v>
      </c>
      <c r="G3" s="248" t="s">
        <v>242</v>
      </c>
      <c r="H3" s="248" t="s">
        <v>243</v>
      </c>
      <c r="I3" s="249" t="s">
        <v>239</v>
      </c>
      <c r="J3" s="249">
        <v>0</v>
      </c>
      <c r="K3" s="249">
        <v>0</v>
      </c>
      <c r="L3" s="249">
        <v>0</v>
      </c>
      <c r="M3" s="249" t="s">
        <v>239</v>
      </c>
      <c r="N3" s="249" t="s">
        <v>239</v>
      </c>
      <c r="O3" s="249" t="s">
        <v>239</v>
      </c>
      <c r="P3" s="249" t="s">
        <v>239</v>
      </c>
      <c r="Q3" s="249" t="s">
        <v>239</v>
      </c>
      <c r="R3" s="248"/>
      <c r="S3" s="248"/>
    </row>
    <row r="4" spans="1:19" x14ac:dyDescent="0.35">
      <c r="A4" t="str">
        <f t="shared" si="0"/>
        <v>AccountMasterRecordId</v>
      </c>
      <c r="B4">
        <f t="shared" si="1"/>
        <v>18</v>
      </c>
      <c r="C4" s="248" t="s">
        <v>67</v>
      </c>
      <c r="D4" s="248" t="s">
        <v>234</v>
      </c>
      <c r="E4" s="248" t="s">
        <v>244</v>
      </c>
      <c r="F4" s="248" t="s">
        <v>245</v>
      </c>
      <c r="G4" s="248" t="s">
        <v>246</v>
      </c>
      <c r="H4" s="248" t="s">
        <v>247</v>
      </c>
      <c r="I4" s="249" t="s">
        <v>248</v>
      </c>
      <c r="J4" s="249">
        <v>18</v>
      </c>
      <c r="K4" s="249">
        <v>0</v>
      </c>
      <c r="L4" s="249">
        <v>0</v>
      </c>
      <c r="M4" s="249" t="s">
        <v>239</v>
      </c>
      <c r="N4" s="249" t="s">
        <v>239</v>
      </c>
      <c r="O4" s="249" t="s">
        <v>239</v>
      </c>
      <c r="P4" s="249" t="s">
        <v>239</v>
      </c>
      <c r="Q4" s="249" t="s">
        <v>239</v>
      </c>
      <c r="R4" s="248"/>
      <c r="S4" s="248"/>
    </row>
    <row r="5" spans="1:19" x14ac:dyDescent="0.35">
      <c r="A5" t="str">
        <f t="shared" si="0"/>
        <v>AccountName</v>
      </c>
      <c r="B5">
        <f t="shared" si="1"/>
        <v>255</v>
      </c>
      <c r="C5" s="248" t="s">
        <v>67</v>
      </c>
      <c r="D5" s="248" t="s">
        <v>234</v>
      </c>
      <c r="E5" s="248" t="s">
        <v>249</v>
      </c>
      <c r="F5" s="248" t="s">
        <v>29</v>
      </c>
      <c r="G5" s="248" t="s">
        <v>250</v>
      </c>
      <c r="H5" s="248" t="s">
        <v>251</v>
      </c>
      <c r="I5" s="249" t="s">
        <v>239</v>
      </c>
      <c r="J5" s="249">
        <v>255</v>
      </c>
      <c r="K5" s="249">
        <v>0</v>
      </c>
      <c r="L5" s="249">
        <v>0</v>
      </c>
      <c r="M5" s="249" t="s">
        <v>239</v>
      </c>
      <c r="N5" s="249" t="s">
        <v>239</v>
      </c>
      <c r="O5" s="249" t="s">
        <v>248</v>
      </c>
      <c r="P5" s="249" t="s">
        <v>239</v>
      </c>
      <c r="Q5" s="249" t="s">
        <v>239</v>
      </c>
      <c r="R5" s="248"/>
      <c r="S5" s="248"/>
    </row>
    <row r="6" spans="1:19" x14ac:dyDescent="0.35">
      <c r="A6" t="str">
        <f t="shared" si="0"/>
        <v>AccountType</v>
      </c>
      <c r="B6">
        <f t="shared" si="1"/>
        <v>255</v>
      </c>
      <c r="C6" s="248" t="s">
        <v>67</v>
      </c>
      <c r="D6" s="248" t="s">
        <v>234</v>
      </c>
      <c r="E6" s="248" t="s">
        <v>252</v>
      </c>
      <c r="F6" s="248" t="s">
        <v>143</v>
      </c>
      <c r="G6" s="248" t="s">
        <v>253</v>
      </c>
      <c r="H6" s="248" t="s">
        <v>254</v>
      </c>
      <c r="I6" s="249" t="s">
        <v>248</v>
      </c>
      <c r="J6" s="249">
        <v>255</v>
      </c>
      <c r="K6" s="249">
        <v>0</v>
      </c>
      <c r="L6" s="249">
        <v>0</v>
      </c>
      <c r="M6" s="249" t="s">
        <v>239</v>
      </c>
      <c r="N6" s="249" t="s">
        <v>239</v>
      </c>
      <c r="O6" s="249" t="s">
        <v>248</v>
      </c>
      <c r="P6" s="249" t="s">
        <v>239</v>
      </c>
      <c r="Q6" s="249" t="s">
        <v>239</v>
      </c>
      <c r="R6" s="248"/>
      <c r="S6" s="248" t="s">
        <v>255</v>
      </c>
    </row>
    <row r="7" spans="1:19" x14ac:dyDescent="0.35">
      <c r="A7" t="str">
        <f t="shared" si="0"/>
        <v>AccountRecordTypeId</v>
      </c>
      <c r="B7">
        <f t="shared" si="1"/>
        <v>18</v>
      </c>
      <c r="C7" s="248" t="s">
        <v>67</v>
      </c>
      <c r="D7" s="248" t="s">
        <v>234</v>
      </c>
      <c r="E7" s="248" t="s">
        <v>256</v>
      </c>
      <c r="F7" s="248" t="s">
        <v>257</v>
      </c>
      <c r="G7" s="248" t="s">
        <v>258</v>
      </c>
      <c r="H7" s="248" t="s">
        <v>259</v>
      </c>
      <c r="I7" s="249" t="s">
        <v>248</v>
      </c>
      <c r="J7" s="249">
        <v>18</v>
      </c>
      <c r="K7" s="249">
        <v>0</v>
      </c>
      <c r="L7" s="249">
        <v>0</v>
      </c>
      <c r="M7" s="249" t="s">
        <v>239</v>
      </c>
      <c r="N7" s="249" t="s">
        <v>239</v>
      </c>
      <c r="O7" s="249" t="s">
        <v>248</v>
      </c>
      <c r="P7" s="249" t="s">
        <v>239</v>
      </c>
      <c r="Q7" s="249" t="s">
        <v>239</v>
      </c>
      <c r="R7" s="248"/>
      <c r="S7" s="248"/>
    </row>
    <row r="8" spans="1:19" x14ac:dyDescent="0.35">
      <c r="A8" t="str">
        <f t="shared" si="0"/>
        <v>AccountParentId</v>
      </c>
      <c r="B8">
        <f t="shared" si="1"/>
        <v>18</v>
      </c>
      <c r="C8" s="248" t="s">
        <v>67</v>
      </c>
      <c r="D8" s="248" t="s">
        <v>234</v>
      </c>
      <c r="E8" s="248" t="s">
        <v>260</v>
      </c>
      <c r="F8" s="248" t="s">
        <v>261</v>
      </c>
      <c r="G8" s="248" t="s">
        <v>262</v>
      </c>
      <c r="H8" s="248" t="s">
        <v>247</v>
      </c>
      <c r="I8" s="249" t="s">
        <v>248</v>
      </c>
      <c r="J8" s="249">
        <v>18</v>
      </c>
      <c r="K8" s="249">
        <v>0</v>
      </c>
      <c r="L8" s="249">
        <v>0</v>
      </c>
      <c r="M8" s="249" t="s">
        <v>239</v>
      </c>
      <c r="N8" s="249" t="s">
        <v>239</v>
      </c>
      <c r="O8" s="249" t="s">
        <v>248</v>
      </c>
      <c r="P8" s="249" t="s">
        <v>239</v>
      </c>
      <c r="Q8" s="249" t="s">
        <v>239</v>
      </c>
      <c r="R8" s="248"/>
      <c r="S8" s="248"/>
    </row>
    <row r="9" spans="1:19" x14ac:dyDescent="0.35">
      <c r="A9" t="str">
        <f t="shared" si="0"/>
        <v>AccountBillingStreet</v>
      </c>
      <c r="B9">
        <f t="shared" si="1"/>
        <v>255</v>
      </c>
      <c r="C9" s="248" t="s">
        <v>67</v>
      </c>
      <c r="D9" s="248" t="s">
        <v>234</v>
      </c>
      <c r="E9" s="248" t="s">
        <v>263</v>
      </c>
      <c r="F9" s="248" t="s">
        <v>264</v>
      </c>
      <c r="G9" s="248" t="s">
        <v>265</v>
      </c>
      <c r="H9" s="248" t="s">
        <v>266</v>
      </c>
      <c r="I9" s="249" t="s">
        <v>248</v>
      </c>
      <c r="J9" s="249">
        <v>255</v>
      </c>
      <c r="K9" s="249">
        <v>0</v>
      </c>
      <c r="L9" s="249">
        <v>0</v>
      </c>
      <c r="M9" s="249" t="s">
        <v>239</v>
      </c>
      <c r="N9" s="249" t="s">
        <v>239</v>
      </c>
      <c r="O9" s="249" t="s">
        <v>248</v>
      </c>
      <c r="P9" s="249" t="s">
        <v>239</v>
      </c>
      <c r="Q9" s="249" t="s">
        <v>239</v>
      </c>
      <c r="R9" s="248"/>
      <c r="S9" s="248"/>
    </row>
    <row r="10" spans="1:19" x14ac:dyDescent="0.35">
      <c r="A10" t="str">
        <f t="shared" si="0"/>
        <v>AccountBillingCity</v>
      </c>
      <c r="B10">
        <f t="shared" si="1"/>
        <v>40</v>
      </c>
      <c r="C10" s="248" t="s">
        <v>67</v>
      </c>
      <c r="D10" s="248" t="s">
        <v>234</v>
      </c>
      <c r="E10" s="248" t="s">
        <v>267</v>
      </c>
      <c r="F10" s="248" t="s">
        <v>268</v>
      </c>
      <c r="G10" s="248" t="s">
        <v>269</v>
      </c>
      <c r="H10" s="248" t="s">
        <v>251</v>
      </c>
      <c r="I10" s="249" t="s">
        <v>248</v>
      </c>
      <c r="J10" s="249">
        <v>40</v>
      </c>
      <c r="K10" s="249">
        <v>0</v>
      </c>
      <c r="L10" s="249">
        <v>0</v>
      </c>
      <c r="M10" s="249" t="s">
        <v>239</v>
      </c>
      <c r="N10" s="249" t="s">
        <v>239</v>
      </c>
      <c r="O10" s="249" t="s">
        <v>248</v>
      </c>
      <c r="P10" s="249" t="s">
        <v>239</v>
      </c>
      <c r="Q10" s="249" t="s">
        <v>239</v>
      </c>
      <c r="R10" s="248"/>
      <c r="S10" s="248"/>
    </row>
    <row r="11" spans="1:19" x14ac:dyDescent="0.35">
      <c r="A11" t="str">
        <f t="shared" si="0"/>
        <v>AccountBillingState</v>
      </c>
      <c r="B11">
        <f t="shared" si="1"/>
        <v>80</v>
      </c>
      <c r="C11" s="248" t="s">
        <v>67</v>
      </c>
      <c r="D11" s="248" t="s">
        <v>234</v>
      </c>
      <c r="E11" s="248" t="s">
        <v>270</v>
      </c>
      <c r="F11" s="248" t="s">
        <v>271</v>
      </c>
      <c r="G11" s="248" t="s">
        <v>272</v>
      </c>
      <c r="H11" s="248" t="s">
        <v>251</v>
      </c>
      <c r="I11" s="249" t="s">
        <v>248</v>
      </c>
      <c r="J11" s="249">
        <v>80</v>
      </c>
      <c r="K11" s="249">
        <v>0</v>
      </c>
      <c r="L11" s="249">
        <v>0</v>
      </c>
      <c r="M11" s="249" t="s">
        <v>239</v>
      </c>
      <c r="N11" s="249" t="s">
        <v>239</v>
      </c>
      <c r="O11" s="249" t="s">
        <v>248</v>
      </c>
      <c r="P11" s="249" t="s">
        <v>239</v>
      </c>
      <c r="Q11" s="249" t="s">
        <v>239</v>
      </c>
      <c r="R11" s="248"/>
      <c r="S11" s="248"/>
    </row>
    <row r="12" spans="1:19" x14ac:dyDescent="0.35">
      <c r="A12" t="str">
        <f t="shared" si="0"/>
        <v>AccountBillingPostalCode</v>
      </c>
      <c r="B12">
        <f t="shared" si="1"/>
        <v>20</v>
      </c>
      <c r="C12" s="248" t="s">
        <v>67</v>
      </c>
      <c r="D12" s="248" t="s">
        <v>234</v>
      </c>
      <c r="E12" s="248" t="s">
        <v>273</v>
      </c>
      <c r="F12" s="248" t="s">
        <v>274</v>
      </c>
      <c r="G12" s="248" t="s">
        <v>275</v>
      </c>
      <c r="H12" s="248" t="s">
        <v>251</v>
      </c>
      <c r="I12" s="249" t="s">
        <v>248</v>
      </c>
      <c r="J12" s="249">
        <v>20</v>
      </c>
      <c r="K12" s="249">
        <v>0</v>
      </c>
      <c r="L12" s="249">
        <v>0</v>
      </c>
      <c r="M12" s="249" t="s">
        <v>239</v>
      </c>
      <c r="N12" s="249" t="s">
        <v>239</v>
      </c>
      <c r="O12" s="249" t="s">
        <v>248</v>
      </c>
      <c r="P12" s="249" t="s">
        <v>239</v>
      </c>
      <c r="Q12" s="249" t="s">
        <v>239</v>
      </c>
      <c r="R12" s="248"/>
      <c r="S12" s="248"/>
    </row>
    <row r="13" spans="1:19" x14ac:dyDescent="0.35">
      <c r="A13" t="str">
        <f t="shared" si="0"/>
        <v>AccountBillingCountry</v>
      </c>
      <c r="B13">
        <f t="shared" si="1"/>
        <v>80</v>
      </c>
      <c r="C13" s="248" t="s">
        <v>67</v>
      </c>
      <c r="D13" s="248" t="s">
        <v>234</v>
      </c>
      <c r="E13" s="248" t="s">
        <v>276</v>
      </c>
      <c r="F13" s="248" t="s">
        <v>277</v>
      </c>
      <c r="G13" s="248" t="s">
        <v>278</v>
      </c>
      <c r="H13" s="248" t="s">
        <v>251</v>
      </c>
      <c r="I13" s="249" t="s">
        <v>248</v>
      </c>
      <c r="J13" s="249">
        <v>80</v>
      </c>
      <c r="K13" s="249">
        <v>0</v>
      </c>
      <c r="L13" s="249">
        <v>0</v>
      </c>
      <c r="M13" s="249" t="s">
        <v>239</v>
      </c>
      <c r="N13" s="249" t="s">
        <v>239</v>
      </c>
      <c r="O13" s="249" t="s">
        <v>248</v>
      </c>
      <c r="P13" s="249" t="s">
        <v>239</v>
      </c>
      <c r="Q13" s="249" t="s">
        <v>239</v>
      </c>
      <c r="R13" s="248"/>
      <c r="S13" s="248"/>
    </row>
    <row r="14" spans="1:19" x14ac:dyDescent="0.35">
      <c r="A14" t="str">
        <f t="shared" si="0"/>
        <v>AccountBillingLatitude</v>
      </c>
      <c r="B14" t="str">
        <f t="shared" si="1"/>
        <v>18, 15</v>
      </c>
      <c r="C14" s="248" t="s">
        <v>67</v>
      </c>
      <c r="D14" s="248" t="s">
        <v>234</v>
      </c>
      <c r="E14" s="248" t="s">
        <v>279</v>
      </c>
      <c r="F14" s="248" t="s">
        <v>280</v>
      </c>
      <c r="G14" s="248" t="s">
        <v>281</v>
      </c>
      <c r="H14" s="248" t="s">
        <v>282</v>
      </c>
      <c r="I14" s="249" t="s">
        <v>248</v>
      </c>
      <c r="J14" s="249">
        <v>0</v>
      </c>
      <c r="K14" s="249">
        <v>18</v>
      </c>
      <c r="L14" s="249">
        <v>15</v>
      </c>
      <c r="M14" s="249" t="s">
        <v>239</v>
      </c>
      <c r="N14" s="249" t="s">
        <v>239</v>
      </c>
      <c r="O14" s="249" t="s">
        <v>248</v>
      </c>
      <c r="P14" s="249" t="s">
        <v>239</v>
      </c>
      <c r="Q14" s="249" t="s">
        <v>239</v>
      </c>
      <c r="R14" s="248"/>
      <c r="S14" s="248"/>
    </row>
    <row r="15" spans="1:19" x14ac:dyDescent="0.35">
      <c r="A15" t="str">
        <f t="shared" si="0"/>
        <v>AccountBillingLongitude</v>
      </c>
      <c r="B15" t="str">
        <f t="shared" si="1"/>
        <v>18, 15</v>
      </c>
      <c r="C15" s="248" t="s">
        <v>67</v>
      </c>
      <c r="D15" s="248" t="s">
        <v>234</v>
      </c>
      <c r="E15" s="248" t="s">
        <v>283</v>
      </c>
      <c r="F15" s="248" t="s">
        <v>284</v>
      </c>
      <c r="G15" s="248" t="s">
        <v>285</v>
      </c>
      <c r="H15" s="248" t="s">
        <v>282</v>
      </c>
      <c r="I15" s="249" t="s">
        <v>248</v>
      </c>
      <c r="J15" s="249">
        <v>0</v>
      </c>
      <c r="K15" s="249">
        <v>18</v>
      </c>
      <c r="L15" s="249">
        <v>15</v>
      </c>
      <c r="M15" s="249" t="s">
        <v>239</v>
      </c>
      <c r="N15" s="249" t="s">
        <v>239</v>
      </c>
      <c r="O15" s="249" t="s">
        <v>248</v>
      </c>
      <c r="P15" s="249" t="s">
        <v>239</v>
      </c>
      <c r="Q15" s="249" t="s">
        <v>239</v>
      </c>
      <c r="R15" s="248"/>
      <c r="S15" s="248"/>
    </row>
    <row r="16" spans="1:19" x14ac:dyDescent="0.35">
      <c r="A16" t="str">
        <f t="shared" si="0"/>
        <v>AccountBillingGeocodeAccuracy</v>
      </c>
      <c r="B16">
        <f t="shared" si="1"/>
        <v>40</v>
      </c>
      <c r="C16" s="248" t="s">
        <v>67</v>
      </c>
      <c r="D16" s="248" t="s">
        <v>234</v>
      </c>
      <c r="E16" s="248" t="s">
        <v>286</v>
      </c>
      <c r="F16" s="248" t="s">
        <v>287</v>
      </c>
      <c r="G16" s="248" t="s">
        <v>288</v>
      </c>
      <c r="H16" s="248" t="s">
        <v>254</v>
      </c>
      <c r="I16" s="249" t="s">
        <v>248</v>
      </c>
      <c r="J16" s="249">
        <v>40</v>
      </c>
      <c r="K16" s="249">
        <v>0</v>
      </c>
      <c r="L16" s="249">
        <v>0</v>
      </c>
      <c r="M16" s="249" t="s">
        <v>239</v>
      </c>
      <c r="N16" s="249" t="s">
        <v>239</v>
      </c>
      <c r="O16" s="249" t="s">
        <v>248</v>
      </c>
      <c r="P16" s="249" t="s">
        <v>239</v>
      </c>
      <c r="Q16" s="249" t="s">
        <v>239</v>
      </c>
      <c r="R16" s="248"/>
      <c r="S16" s="248"/>
    </row>
    <row r="17" spans="1:19" x14ac:dyDescent="0.35">
      <c r="A17" t="str">
        <f t="shared" si="0"/>
        <v>AccountBillingAddress</v>
      </c>
      <c r="B17">
        <f t="shared" si="1"/>
        <v>0</v>
      </c>
      <c r="C17" s="248" t="s">
        <v>67</v>
      </c>
      <c r="D17" s="248" t="s">
        <v>234</v>
      </c>
      <c r="E17" s="248" t="s">
        <v>289</v>
      </c>
      <c r="F17" s="248" t="s">
        <v>290</v>
      </c>
      <c r="G17" s="248" t="s">
        <v>291</v>
      </c>
      <c r="H17" s="248" t="s">
        <v>292</v>
      </c>
      <c r="I17" s="249" t="s">
        <v>248</v>
      </c>
      <c r="J17" s="249">
        <v>0</v>
      </c>
      <c r="K17" s="249">
        <v>0</v>
      </c>
      <c r="L17" s="249">
        <v>0</v>
      </c>
      <c r="M17" s="249" t="s">
        <v>239</v>
      </c>
      <c r="N17" s="249" t="s">
        <v>239</v>
      </c>
      <c r="O17" s="249" t="s">
        <v>239</v>
      </c>
      <c r="P17" s="249" t="s">
        <v>239</v>
      </c>
      <c r="Q17" s="249" t="s">
        <v>239</v>
      </c>
      <c r="R17" s="248"/>
      <c r="S17" s="248"/>
    </row>
    <row r="18" spans="1:19" x14ac:dyDescent="0.35">
      <c r="A18" t="str">
        <f t="shared" si="0"/>
        <v>AccountShippingStreet</v>
      </c>
      <c r="B18">
        <f t="shared" si="1"/>
        <v>255</v>
      </c>
      <c r="C18" s="248" t="s">
        <v>67</v>
      </c>
      <c r="D18" s="248" t="s">
        <v>234</v>
      </c>
      <c r="E18" s="248" t="s">
        <v>293</v>
      </c>
      <c r="F18" s="248" t="s">
        <v>294</v>
      </c>
      <c r="G18" s="248" t="s">
        <v>295</v>
      </c>
      <c r="H18" s="248" t="s">
        <v>266</v>
      </c>
      <c r="I18" s="249" t="s">
        <v>248</v>
      </c>
      <c r="J18" s="249">
        <v>255</v>
      </c>
      <c r="K18" s="249">
        <v>0</v>
      </c>
      <c r="L18" s="249">
        <v>0</v>
      </c>
      <c r="M18" s="249" t="s">
        <v>239</v>
      </c>
      <c r="N18" s="249" t="s">
        <v>239</v>
      </c>
      <c r="O18" s="249" t="s">
        <v>248</v>
      </c>
      <c r="P18" s="249" t="s">
        <v>239</v>
      </c>
      <c r="Q18" s="249" t="s">
        <v>239</v>
      </c>
      <c r="R18" s="248"/>
      <c r="S18" s="248"/>
    </row>
    <row r="19" spans="1:19" x14ac:dyDescent="0.35">
      <c r="A19" t="str">
        <f t="shared" si="0"/>
        <v>AccountShippingCity</v>
      </c>
      <c r="B19">
        <f t="shared" si="1"/>
        <v>40</v>
      </c>
      <c r="C19" s="248" t="s">
        <v>67</v>
      </c>
      <c r="D19" s="248" t="s">
        <v>234</v>
      </c>
      <c r="E19" s="248" t="s">
        <v>296</v>
      </c>
      <c r="F19" s="248" t="s">
        <v>297</v>
      </c>
      <c r="G19" s="248" t="s">
        <v>298</v>
      </c>
      <c r="H19" s="248" t="s">
        <v>251</v>
      </c>
      <c r="I19" s="249" t="s">
        <v>248</v>
      </c>
      <c r="J19" s="249">
        <v>40</v>
      </c>
      <c r="K19" s="249">
        <v>0</v>
      </c>
      <c r="L19" s="249">
        <v>0</v>
      </c>
      <c r="M19" s="249" t="s">
        <v>239</v>
      </c>
      <c r="N19" s="249" t="s">
        <v>239</v>
      </c>
      <c r="O19" s="249" t="s">
        <v>248</v>
      </c>
      <c r="P19" s="249" t="s">
        <v>239</v>
      </c>
      <c r="Q19" s="249" t="s">
        <v>239</v>
      </c>
      <c r="R19" s="248"/>
      <c r="S19" s="248"/>
    </row>
    <row r="20" spans="1:19" x14ac:dyDescent="0.35">
      <c r="A20" t="str">
        <f t="shared" si="0"/>
        <v>AccountShippingState</v>
      </c>
      <c r="B20">
        <f t="shared" si="1"/>
        <v>80</v>
      </c>
      <c r="C20" s="248" t="s">
        <v>67</v>
      </c>
      <c r="D20" s="248" t="s">
        <v>234</v>
      </c>
      <c r="E20" s="248" t="s">
        <v>299</v>
      </c>
      <c r="F20" s="248" t="s">
        <v>300</v>
      </c>
      <c r="G20" s="248" t="s">
        <v>301</v>
      </c>
      <c r="H20" s="248" t="s">
        <v>251</v>
      </c>
      <c r="I20" s="249" t="s">
        <v>248</v>
      </c>
      <c r="J20" s="249">
        <v>80</v>
      </c>
      <c r="K20" s="249">
        <v>0</v>
      </c>
      <c r="L20" s="249">
        <v>0</v>
      </c>
      <c r="M20" s="249" t="s">
        <v>239</v>
      </c>
      <c r="N20" s="249" t="s">
        <v>239</v>
      </c>
      <c r="O20" s="249" t="s">
        <v>248</v>
      </c>
      <c r="P20" s="249" t="s">
        <v>239</v>
      </c>
      <c r="Q20" s="249" t="s">
        <v>239</v>
      </c>
      <c r="R20" s="248"/>
      <c r="S20" s="248"/>
    </row>
    <row r="21" spans="1:19" x14ac:dyDescent="0.35">
      <c r="A21" t="str">
        <f t="shared" si="0"/>
        <v>AccountShippingPostalCode</v>
      </c>
      <c r="B21">
        <f t="shared" si="1"/>
        <v>20</v>
      </c>
      <c r="C21" s="248" t="s">
        <v>67</v>
      </c>
      <c r="D21" s="248" t="s">
        <v>234</v>
      </c>
      <c r="E21" s="248" t="s">
        <v>302</v>
      </c>
      <c r="F21" s="248" t="s">
        <v>303</v>
      </c>
      <c r="G21" s="248" t="s">
        <v>304</v>
      </c>
      <c r="H21" s="248" t="s">
        <v>251</v>
      </c>
      <c r="I21" s="249" t="s">
        <v>248</v>
      </c>
      <c r="J21" s="249">
        <v>20</v>
      </c>
      <c r="K21" s="249">
        <v>0</v>
      </c>
      <c r="L21" s="249">
        <v>0</v>
      </c>
      <c r="M21" s="249" t="s">
        <v>239</v>
      </c>
      <c r="N21" s="249" t="s">
        <v>239</v>
      </c>
      <c r="O21" s="249" t="s">
        <v>248</v>
      </c>
      <c r="P21" s="249" t="s">
        <v>239</v>
      </c>
      <c r="Q21" s="249" t="s">
        <v>239</v>
      </c>
      <c r="R21" s="248"/>
      <c r="S21" s="248"/>
    </row>
    <row r="22" spans="1:19" x14ac:dyDescent="0.35">
      <c r="A22" t="str">
        <f t="shared" si="0"/>
        <v>AccountShippingCountry</v>
      </c>
      <c r="B22">
        <f t="shared" si="1"/>
        <v>80</v>
      </c>
      <c r="C22" s="248" t="s">
        <v>67</v>
      </c>
      <c r="D22" s="248" t="s">
        <v>234</v>
      </c>
      <c r="E22" s="248" t="s">
        <v>305</v>
      </c>
      <c r="F22" s="248" t="s">
        <v>306</v>
      </c>
      <c r="G22" s="248" t="s">
        <v>307</v>
      </c>
      <c r="H22" s="248" t="s">
        <v>251</v>
      </c>
      <c r="I22" s="249" t="s">
        <v>248</v>
      </c>
      <c r="J22" s="249">
        <v>80</v>
      </c>
      <c r="K22" s="249">
        <v>0</v>
      </c>
      <c r="L22" s="249">
        <v>0</v>
      </c>
      <c r="M22" s="249" t="s">
        <v>239</v>
      </c>
      <c r="N22" s="249" t="s">
        <v>239</v>
      </c>
      <c r="O22" s="249" t="s">
        <v>248</v>
      </c>
      <c r="P22" s="249" t="s">
        <v>239</v>
      </c>
      <c r="Q22" s="249" t="s">
        <v>239</v>
      </c>
      <c r="R22" s="248"/>
      <c r="S22" s="248"/>
    </row>
    <row r="23" spans="1:19" x14ac:dyDescent="0.35">
      <c r="A23" t="str">
        <f t="shared" si="0"/>
        <v>AccountShippingLatitude</v>
      </c>
      <c r="B23" t="str">
        <f t="shared" si="1"/>
        <v>18, 15</v>
      </c>
      <c r="C23" s="248" t="s">
        <v>67</v>
      </c>
      <c r="D23" s="248" t="s">
        <v>234</v>
      </c>
      <c r="E23" s="248" t="s">
        <v>308</v>
      </c>
      <c r="F23" s="248" t="s">
        <v>309</v>
      </c>
      <c r="G23" s="248" t="s">
        <v>310</v>
      </c>
      <c r="H23" s="248" t="s">
        <v>282</v>
      </c>
      <c r="I23" s="249" t="s">
        <v>248</v>
      </c>
      <c r="J23" s="249">
        <v>0</v>
      </c>
      <c r="K23" s="249">
        <v>18</v>
      </c>
      <c r="L23" s="249">
        <v>15</v>
      </c>
      <c r="M23" s="249" t="s">
        <v>239</v>
      </c>
      <c r="N23" s="249" t="s">
        <v>239</v>
      </c>
      <c r="O23" s="249" t="s">
        <v>248</v>
      </c>
      <c r="P23" s="249" t="s">
        <v>239</v>
      </c>
      <c r="Q23" s="249" t="s">
        <v>239</v>
      </c>
      <c r="R23" s="248"/>
      <c r="S23" s="248"/>
    </row>
    <row r="24" spans="1:19" x14ac:dyDescent="0.35">
      <c r="A24" t="str">
        <f t="shared" si="0"/>
        <v>AccountShippingLongitude</v>
      </c>
      <c r="B24" t="str">
        <f t="shared" si="1"/>
        <v>18, 15</v>
      </c>
      <c r="C24" s="248" t="s">
        <v>67</v>
      </c>
      <c r="D24" s="248" t="s">
        <v>234</v>
      </c>
      <c r="E24" s="248" t="s">
        <v>311</v>
      </c>
      <c r="F24" s="248" t="s">
        <v>312</v>
      </c>
      <c r="G24" s="248" t="s">
        <v>313</v>
      </c>
      <c r="H24" s="248" t="s">
        <v>282</v>
      </c>
      <c r="I24" s="249" t="s">
        <v>248</v>
      </c>
      <c r="J24" s="249">
        <v>0</v>
      </c>
      <c r="K24" s="249">
        <v>18</v>
      </c>
      <c r="L24" s="249">
        <v>15</v>
      </c>
      <c r="M24" s="249" t="s">
        <v>239</v>
      </c>
      <c r="N24" s="249" t="s">
        <v>239</v>
      </c>
      <c r="O24" s="249" t="s">
        <v>248</v>
      </c>
      <c r="P24" s="249" t="s">
        <v>239</v>
      </c>
      <c r="Q24" s="249" t="s">
        <v>239</v>
      </c>
      <c r="R24" s="248"/>
      <c r="S24" s="248"/>
    </row>
    <row r="25" spans="1:19" x14ac:dyDescent="0.35">
      <c r="A25" t="str">
        <f t="shared" si="0"/>
        <v>AccountShippingGeocodeAccuracy</v>
      </c>
      <c r="B25">
        <f t="shared" si="1"/>
        <v>40</v>
      </c>
      <c r="C25" s="248" t="s">
        <v>67</v>
      </c>
      <c r="D25" s="248" t="s">
        <v>234</v>
      </c>
      <c r="E25" s="248" t="s">
        <v>314</v>
      </c>
      <c r="F25" s="248" t="s">
        <v>315</v>
      </c>
      <c r="G25" s="248" t="s">
        <v>316</v>
      </c>
      <c r="H25" s="248" t="s">
        <v>254</v>
      </c>
      <c r="I25" s="249" t="s">
        <v>248</v>
      </c>
      <c r="J25" s="249">
        <v>40</v>
      </c>
      <c r="K25" s="249">
        <v>0</v>
      </c>
      <c r="L25" s="249">
        <v>0</v>
      </c>
      <c r="M25" s="249" t="s">
        <v>239</v>
      </c>
      <c r="N25" s="249" t="s">
        <v>239</v>
      </c>
      <c r="O25" s="249" t="s">
        <v>248</v>
      </c>
      <c r="P25" s="249" t="s">
        <v>239</v>
      </c>
      <c r="Q25" s="249" t="s">
        <v>239</v>
      </c>
      <c r="R25" s="248"/>
      <c r="S25" s="248"/>
    </row>
    <row r="26" spans="1:19" x14ac:dyDescent="0.35">
      <c r="A26" t="str">
        <f t="shared" si="0"/>
        <v>AccountShippingAddress</v>
      </c>
      <c r="B26">
        <f t="shared" si="1"/>
        <v>0</v>
      </c>
      <c r="C26" s="248" t="s">
        <v>67</v>
      </c>
      <c r="D26" s="248" t="s">
        <v>234</v>
      </c>
      <c r="E26" s="248" t="s">
        <v>317</v>
      </c>
      <c r="F26" s="248" t="s">
        <v>318</v>
      </c>
      <c r="G26" s="248" t="s">
        <v>319</v>
      </c>
      <c r="H26" s="248" t="s">
        <v>292</v>
      </c>
      <c r="I26" s="249" t="s">
        <v>248</v>
      </c>
      <c r="J26" s="249">
        <v>0</v>
      </c>
      <c r="K26" s="249">
        <v>0</v>
      </c>
      <c r="L26" s="249">
        <v>0</v>
      </c>
      <c r="M26" s="249" t="s">
        <v>239</v>
      </c>
      <c r="N26" s="249" t="s">
        <v>239</v>
      </c>
      <c r="O26" s="249" t="s">
        <v>239</v>
      </c>
      <c r="P26" s="249" t="s">
        <v>239</v>
      </c>
      <c r="Q26" s="249" t="s">
        <v>239</v>
      </c>
      <c r="R26" s="248"/>
      <c r="S26" s="248"/>
    </row>
    <row r="27" spans="1:19" x14ac:dyDescent="0.35">
      <c r="A27" t="str">
        <f t="shared" si="0"/>
        <v>AccountPhone</v>
      </c>
      <c r="B27">
        <f t="shared" si="1"/>
        <v>40</v>
      </c>
      <c r="C27" s="248" t="s">
        <v>67</v>
      </c>
      <c r="D27" s="248" t="s">
        <v>234</v>
      </c>
      <c r="E27" s="248" t="s">
        <v>320</v>
      </c>
      <c r="F27" s="248" t="s">
        <v>321</v>
      </c>
      <c r="G27" s="248" t="s">
        <v>322</v>
      </c>
      <c r="H27" s="248" t="s">
        <v>323</v>
      </c>
      <c r="I27" s="249" t="s">
        <v>248</v>
      </c>
      <c r="J27" s="249">
        <v>40</v>
      </c>
      <c r="K27" s="249">
        <v>0</v>
      </c>
      <c r="L27" s="249">
        <v>0</v>
      </c>
      <c r="M27" s="249" t="s">
        <v>239</v>
      </c>
      <c r="N27" s="249" t="s">
        <v>239</v>
      </c>
      <c r="O27" s="249" t="s">
        <v>248</v>
      </c>
      <c r="P27" s="249" t="s">
        <v>239</v>
      </c>
      <c r="Q27" s="249" t="s">
        <v>239</v>
      </c>
      <c r="R27" s="248"/>
      <c r="S27" s="248"/>
    </row>
    <row r="28" spans="1:19" x14ac:dyDescent="0.35">
      <c r="A28" t="str">
        <f t="shared" si="0"/>
        <v>AccountFax</v>
      </c>
      <c r="B28">
        <f t="shared" si="1"/>
        <v>40</v>
      </c>
      <c r="C28" s="248" t="s">
        <v>67</v>
      </c>
      <c r="D28" s="248" t="s">
        <v>234</v>
      </c>
      <c r="E28" s="248" t="s">
        <v>324</v>
      </c>
      <c r="F28" s="248" t="s">
        <v>325</v>
      </c>
      <c r="G28" s="248" t="s">
        <v>326</v>
      </c>
      <c r="H28" s="248" t="s">
        <v>323</v>
      </c>
      <c r="I28" s="249" t="s">
        <v>248</v>
      </c>
      <c r="J28" s="249">
        <v>40</v>
      </c>
      <c r="K28" s="249">
        <v>0</v>
      </c>
      <c r="L28" s="249">
        <v>0</v>
      </c>
      <c r="M28" s="249" t="s">
        <v>239</v>
      </c>
      <c r="N28" s="249" t="s">
        <v>239</v>
      </c>
      <c r="O28" s="249" t="s">
        <v>248</v>
      </c>
      <c r="P28" s="249" t="s">
        <v>239</v>
      </c>
      <c r="Q28" s="249" t="s">
        <v>239</v>
      </c>
      <c r="R28" s="248"/>
      <c r="S28" s="248"/>
    </row>
    <row r="29" spans="1:19" x14ac:dyDescent="0.35">
      <c r="A29" t="str">
        <f t="shared" si="0"/>
        <v>AccountAccountNumber</v>
      </c>
      <c r="B29">
        <f t="shared" si="1"/>
        <v>40</v>
      </c>
      <c r="C29" s="248" t="s">
        <v>67</v>
      </c>
      <c r="D29" s="248" t="s">
        <v>234</v>
      </c>
      <c r="E29" s="248" t="s">
        <v>327</v>
      </c>
      <c r="F29" s="248" t="s">
        <v>328</v>
      </c>
      <c r="G29" s="248" t="s">
        <v>329</v>
      </c>
      <c r="H29" s="248" t="s">
        <v>251</v>
      </c>
      <c r="I29" s="249" t="s">
        <v>248</v>
      </c>
      <c r="J29" s="249">
        <v>40</v>
      </c>
      <c r="K29" s="249">
        <v>0</v>
      </c>
      <c r="L29" s="249">
        <v>0</v>
      </c>
      <c r="M29" s="249" t="s">
        <v>239</v>
      </c>
      <c r="N29" s="249" t="s">
        <v>239</v>
      </c>
      <c r="O29" s="249" t="s">
        <v>248</v>
      </c>
      <c r="P29" s="249" t="s">
        <v>239</v>
      </c>
      <c r="Q29" s="249" t="s">
        <v>239</v>
      </c>
      <c r="R29" s="248"/>
      <c r="S29" s="248"/>
    </row>
    <row r="30" spans="1:19" x14ac:dyDescent="0.35">
      <c r="A30" t="str">
        <f t="shared" si="0"/>
        <v>AccountWebsite</v>
      </c>
      <c r="B30">
        <f t="shared" si="1"/>
        <v>255</v>
      </c>
      <c r="C30" s="248" t="s">
        <v>67</v>
      </c>
      <c r="D30" s="248" t="s">
        <v>234</v>
      </c>
      <c r="E30" s="248" t="s">
        <v>330</v>
      </c>
      <c r="F30" s="248" t="s">
        <v>331</v>
      </c>
      <c r="G30" s="248" t="s">
        <v>331</v>
      </c>
      <c r="H30" s="248" t="s">
        <v>332</v>
      </c>
      <c r="I30" s="249" t="s">
        <v>248</v>
      </c>
      <c r="J30" s="249">
        <v>255</v>
      </c>
      <c r="K30" s="249">
        <v>0</v>
      </c>
      <c r="L30" s="249">
        <v>0</v>
      </c>
      <c r="M30" s="249" t="s">
        <v>239</v>
      </c>
      <c r="N30" s="249" t="s">
        <v>239</v>
      </c>
      <c r="O30" s="249" t="s">
        <v>248</v>
      </c>
      <c r="P30" s="249" t="s">
        <v>239</v>
      </c>
      <c r="Q30" s="249" t="s">
        <v>239</v>
      </c>
      <c r="R30" s="248"/>
      <c r="S30" s="248"/>
    </row>
    <row r="31" spans="1:19" x14ac:dyDescent="0.35">
      <c r="A31" t="str">
        <f t="shared" si="0"/>
        <v>AccountPhotoUrl</v>
      </c>
      <c r="B31">
        <f t="shared" si="1"/>
        <v>255</v>
      </c>
      <c r="C31" s="248" t="s">
        <v>67</v>
      </c>
      <c r="D31" s="248" t="s">
        <v>234</v>
      </c>
      <c r="E31" s="248" t="s">
        <v>333</v>
      </c>
      <c r="F31" s="248" t="s">
        <v>334</v>
      </c>
      <c r="G31" s="248" t="s">
        <v>335</v>
      </c>
      <c r="H31" s="248" t="s">
        <v>332</v>
      </c>
      <c r="I31" s="249" t="s">
        <v>248</v>
      </c>
      <c r="J31" s="249">
        <v>255</v>
      </c>
      <c r="K31" s="249">
        <v>0</v>
      </c>
      <c r="L31" s="249">
        <v>0</v>
      </c>
      <c r="M31" s="249" t="s">
        <v>239</v>
      </c>
      <c r="N31" s="249" t="s">
        <v>239</v>
      </c>
      <c r="O31" s="249" t="s">
        <v>239</v>
      </c>
      <c r="P31" s="249" t="s">
        <v>239</v>
      </c>
      <c r="Q31" s="249" t="s">
        <v>239</v>
      </c>
      <c r="R31" s="248"/>
      <c r="S31" s="248"/>
    </row>
    <row r="32" spans="1:19" x14ac:dyDescent="0.35">
      <c r="A32" t="str">
        <f t="shared" si="0"/>
        <v>AccountSic</v>
      </c>
      <c r="B32">
        <f t="shared" si="1"/>
        <v>20</v>
      </c>
      <c r="C32" s="248" t="s">
        <v>67</v>
      </c>
      <c r="D32" s="248" t="s">
        <v>234</v>
      </c>
      <c r="E32" s="248" t="s">
        <v>336</v>
      </c>
      <c r="F32" s="248" t="s">
        <v>337</v>
      </c>
      <c r="G32" s="248" t="s">
        <v>338</v>
      </c>
      <c r="H32" s="248" t="s">
        <v>251</v>
      </c>
      <c r="I32" s="249" t="s">
        <v>248</v>
      </c>
      <c r="J32" s="249">
        <v>20</v>
      </c>
      <c r="K32" s="249">
        <v>0</v>
      </c>
      <c r="L32" s="249">
        <v>0</v>
      </c>
      <c r="M32" s="249" t="s">
        <v>239</v>
      </c>
      <c r="N32" s="249" t="s">
        <v>239</v>
      </c>
      <c r="O32" s="249" t="s">
        <v>248</v>
      </c>
      <c r="P32" s="249" t="s">
        <v>239</v>
      </c>
      <c r="Q32" s="249" t="s">
        <v>239</v>
      </c>
      <c r="R32" s="248"/>
      <c r="S32" s="248"/>
    </row>
    <row r="33" spans="1:19" x14ac:dyDescent="0.35">
      <c r="A33" t="str">
        <f t="shared" si="0"/>
        <v>AccountIndustry</v>
      </c>
      <c r="B33">
        <f t="shared" si="1"/>
        <v>255</v>
      </c>
      <c r="C33" s="248" t="s">
        <v>67</v>
      </c>
      <c r="D33" s="248" t="s">
        <v>234</v>
      </c>
      <c r="E33" s="248" t="s">
        <v>339</v>
      </c>
      <c r="F33" s="248" t="s">
        <v>340</v>
      </c>
      <c r="G33" s="248" t="s">
        <v>340</v>
      </c>
      <c r="H33" s="248" t="s">
        <v>254</v>
      </c>
      <c r="I33" s="249" t="s">
        <v>248</v>
      </c>
      <c r="J33" s="249">
        <v>255</v>
      </c>
      <c r="K33" s="249">
        <v>0</v>
      </c>
      <c r="L33" s="249">
        <v>0</v>
      </c>
      <c r="M33" s="249" t="s">
        <v>239</v>
      </c>
      <c r="N33" s="249" t="s">
        <v>239</v>
      </c>
      <c r="O33" s="249" t="s">
        <v>248</v>
      </c>
      <c r="P33" s="249" t="s">
        <v>239</v>
      </c>
      <c r="Q33" s="249" t="s">
        <v>239</v>
      </c>
      <c r="R33" s="248"/>
      <c r="S33" s="248"/>
    </row>
    <row r="34" spans="1:19" x14ac:dyDescent="0.35">
      <c r="A34" t="str">
        <f t="shared" si="0"/>
        <v>AccountAnnualRevenue</v>
      </c>
      <c r="B34">
        <f t="shared" si="1"/>
        <v>0</v>
      </c>
      <c r="C34" s="248" t="s">
        <v>67</v>
      </c>
      <c r="D34" s="248" t="s">
        <v>234</v>
      </c>
      <c r="E34" s="248" t="s">
        <v>341</v>
      </c>
      <c r="F34" s="248" t="s">
        <v>342</v>
      </c>
      <c r="G34" s="248" t="s">
        <v>343</v>
      </c>
      <c r="H34" s="248" t="s">
        <v>344</v>
      </c>
      <c r="I34" s="249" t="s">
        <v>248</v>
      </c>
      <c r="J34" s="249">
        <v>0</v>
      </c>
      <c r="K34" s="249">
        <v>18</v>
      </c>
      <c r="L34" s="249">
        <v>0</v>
      </c>
      <c r="M34" s="249" t="s">
        <v>239</v>
      </c>
      <c r="N34" s="249" t="s">
        <v>239</v>
      </c>
      <c r="O34" s="249" t="s">
        <v>248</v>
      </c>
      <c r="P34" s="249" t="s">
        <v>239</v>
      </c>
      <c r="Q34" s="249" t="s">
        <v>239</v>
      </c>
      <c r="R34" s="248"/>
      <c r="S34" s="248"/>
    </row>
    <row r="35" spans="1:19" x14ac:dyDescent="0.35">
      <c r="A35" t="str">
        <f t="shared" si="0"/>
        <v>AccountNumberOfEmployees</v>
      </c>
      <c r="B35">
        <f t="shared" si="1"/>
        <v>0</v>
      </c>
      <c r="C35" s="248" t="s">
        <v>67</v>
      </c>
      <c r="D35" s="248" t="s">
        <v>234</v>
      </c>
      <c r="E35" s="248" t="s">
        <v>345</v>
      </c>
      <c r="F35" s="248" t="s">
        <v>346</v>
      </c>
      <c r="G35" s="248" t="s">
        <v>347</v>
      </c>
      <c r="H35" s="248" t="s">
        <v>348</v>
      </c>
      <c r="I35" s="249" t="s">
        <v>248</v>
      </c>
      <c r="J35" s="249">
        <v>0</v>
      </c>
      <c r="K35" s="249">
        <v>0</v>
      </c>
      <c r="L35" s="249">
        <v>0</v>
      </c>
      <c r="M35" s="249" t="s">
        <v>239</v>
      </c>
      <c r="N35" s="249" t="s">
        <v>239</v>
      </c>
      <c r="O35" s="249" t="s">
        <v>248</v>
      </c>
      <c r="P35" s="249" t="s">
        <v>239</v>
      </c>
      <c r="Q35" s="249" t="s">
        <v>239</v>
      </c>
      <c r="R35" s="248"/>
      <c r="S35" s="248"/>
    </row>
    <row r="36" spans="1:19" x14ac:dyDescent="0.35">
      <c r="A36" t="str">
        <f t="shared" si="0"/>
        <v>AccountOwnership</v>
      </c>
      <c r="B36">
        <f t="shared" si="1"/>
        <v>255</v>
      </c>
      <c r="C36" s="248" t="s">
        <v>67</v>
      </c>
      <c r="D36" s="248" t="s">
        <v>234</v>
      </c>
      <c r="E36" s="248" t="s">
        <v>349</v>
      </c>
      <c r="F36" s="248" t="s">
        <v>350</v>
      </c>
      <c r="G36" s="248" t="s">
        <v>350</v>
      </c>
      <c r="H36" s="248" t="s">
        <v>254</v>
      </c>
      <c r="I36" s="249" t="s">
        <v>248</v>
      </c>
      <c r="J36" s="249">
        <v>255</v>
      </c>
      <c r="K36" s="249">
        <v>0</v>
      </c>
      <c r="L36" s="249">
        <v>0</v>
      </c>
      <c r="M36" s="249" t="s">
        <v>239</v>
      </c>
      <c r="N36" s="249" t="s">
        <v>239</v>
      </c>
      <c r="O36" s="249" t="s">
        <v>248</v>
      </c>
      <c r="P36" s="249" t="s">
        <v>239</v>
      </c>
      <c r="Q36" s="249" t="s">
        <v>239</v>
      </c>
      <c r="R36" s="248"/>
      <c r="S36" s="248"/>
    </row>
    <row r="37" spans="1:19" x14ac:dyDescent="0.35">
      <c r="A37" t="str">
        <f t="shared" si="0"/>
        <v>AccountTickerSymbol</v>
      </c>
      <c r="B37">
        <f t="shared" si="1"/>
        <v>20</v>
      </c>
      <c r="C37" s="248" t="s">
        <v>67</v>
      </c>
      <c r="D37" s="248" t="s">
        <v>234</v>
      </c>
      <c r="E37" s="248" t="s">
        <v>351</v>
      </c>
      <c r="F37" s="248" t="s">
        <v>352</v>
      </c>
      <c r="G37" s="248" t="s">
        <v>353</v>
      </c>
      <c r="H37" s="248" t="s">
        <v>251</v>
      </c>
      <c r="I37" s="249" t="s">
        <v>248</v>
      </c>
      <c r="J37" s="249">
        <v>20</v>
      </c>
      <c r="K37" s="249">
        <v>0</v>
      </c>
      <c r="L37" s="249">
        <v>0</v>
      </c>
      <c r="M37" s="249" t="s">
        <v>239</v>
      </c>
      <c r="N37" s="249" t="s">
        <v>239</v>
      </c>
      <c r="O37" s="249" t="s">
        <v>248</v>
      </c>
      <c r="P37" s="249" t="s">
        <v>239</v>
      </c>
      <c r="Q37" s="249" t="s">
        <v>239</v>
      </c>
      <c r="R37" s="248"/>
      <c r="S37" s="248"/>
    </row>
    <row r="38" spans="1:19" x14ac:dyDescent="0.35">
      <c r="A38" t="str">
        <f t="shared" si="0"/>
        <v>AccountDescription</v>
      </c>
      <c r="B38">
        <f t="shared" si="1"/>
        <v>32000</v>
      </c>
      <c r="C38" s="248" t="s">
        <v>67</v>
      </c>
      <c r="D38" s="248" t="s">
        <v>234</v>
      </c>
      <c r="E38" s="248" t="s">
        <v>354</v>
      </c>
      <c r="F38" s="248" t="s">
        <v>1</v>
      </c>
      <c r="G38" s="248" t="s">
        <v>355</v>
      </c>
      <c r="H38" s="248" t="s">
        <v>266</v>
      </c>
      <c r="I38" s="249" t="s">
        <v>248</v>
      </c>
      <c r="J38" s="249">
        <v>32000</v>
      </c>
      <c r="K38" s="249">
        <v>0</v>
      </c>
      <c r="L38" s="249">
        <v>0</v>
      </c>
      <c r="M38" s="249" t="s">
        <v>239</v>
      </c>
      <c r="N38" s="249" t="s">
        <v>239</v>
      </c>
      <c r="O38" s="249" t="s">
        <v>248</v>
      </c>
      <c r="P38" s="249" t="s">
        <v>239</v>
      </c>
      <c r="Q38" s="249" t="s">
        <v>239</v>
      </c>
      <c r="R38" s="248"/>
      <c r="S38" s="248"/>
    </row>
    <row r="39" spans="1:19" x14ac:dyDescent="0.35">
      <c r="A39" t="str">
        <f t="shared" si="0"/>
        <v>AccountRating</v>
      </c>
      <c r="B39">
        <f t="shared" si="1"/>
        <v>255</v>
      </c>
      <c r="C39" s="248" t="s">
        <v>67</v>
      </c>
      <c r="D39" s="248" t="s">
        <v>234</v>
      </c>
      <c r="E39" s="248" t="s">
        <v>356</v>
      </c>
      <c r="F39" s="248" t="s">
        <v>357</v>
      </c>
      <c r="G39" s="248" t="s">
        <v>358</v>
      </c>
      <c r="H39" s="248" t="s">
        <v>254</v>
      </c>
      <c r="I39" s="249" t="s">
        <v>248</v>
      </c>
      <c r="J39" s="249">
        <v>255</v>
      </c>
      <c r="K39" s="249">
        <v>0</v>
      </c>
      <c r="L39" s="249">
        <v>0</v>
      </c>
      <c r="M39" s="249" t="s">
        <v>239</v>
      </c>
      <c r="N39" s="249" t="s">
        <v>239</v>
      </c>
      <c r="O39" s="249" t="s">
        <v>248</v>
      </c>
      <c r="P39" s="249" t="s">
        <v>239</v>
      </c>
      <c r="Q39" s="249" t="s">
        <v>239</v>
      </c>
      <c r="R39" s="248"/>
      <c r="S39" s="248"/>
    </row>
    <row r="40" spans="1:19" x14ac:dyDescent="0.35">
      <c r="A40" t="str">
        <f t="shared" si="0"/>
        <v>AccountSite</v>
      </c>
      <c r="B40">
        <f t="shared" si="1"/>
        <v>80</v>
      </c>
      <c r="C40" s="248" t="s">
        <v>67</v>
      </c>
      <c r="D40" s="248" t="s">
        <v>234</v>
      </c>
      <c r="E40" s="248" t="s">
        <v>359</v>
      </c>
      <c r="F40" s="248" t="s">
        <v>360</v>
      </c>
      <c r="G40" s="248" t="s">
        <v>361</v>
      </c>
      <c r="H40" s="248" t="s">
        <v>251</v>
      </c>
      <c r="I40" s="249" t="s">
        <v>248</v>
      </c>
      <c r="J40" s="249">
        <v>80</v>
      </c>
      <c r="K40" s="249">
        <v>0</v>
      </c>
      <c r="L40" s="249">
        <v>0</v>
      </c>
      <c r="M40" s="249" t="s">
        <v>239</v>
      </c>
      <c r="N40" s="249" t="s">
        <v>239</v>
      </c>
      <c r="O40" s="249" t="s">
        <v>248</v>
      </c>
      <c r="P40" s="249" t="s">
        <v>239</v>
      </c>
      <c r="Q40" s="249" t="s">
        <v>239</v>
      </c>
      <c r="R40" s="248"/>
      <c r="S40" s="248"/>
    </row>
    <row r="41" spans="1:19" x14ac:dyDescent="0.35">
      <c r="A41" t="str">
        <f t="shared" si="0"/>
        <v>AccountCurrencyIsoCode</v>
      </c>
      <c r="B41">
        <f t="shared" si="1"/>
        <v>3</v>
      </c>
      <c r="C41" s="248" t="s">
        <v>67</v>
      </c>
      <c r="D41" s="248" t="s">
        <v>234</v>
      </c>
      <c r="E41" s="248" t="s">
        <v>362</v>
      </c>
      <c r="F41" s="248" t="s">
        <v>363</v>
      </c>
      <c r="G41" s="248" t="s">
        <v>364</v>
      </c>
      <c r="H41" s="248" t="s">
        <v>254</v>
      </c>
      <c r="I41" s="249" t="s">
        <v>248</v>
      </c>
      <c r="J41" s="249">
        <v>3</v>
      </c>
      <c r="K41" s="249">
        <v>0</v>
      </c>
      <c r="L41" s="249">
        <v>0</v>
      </c>
      <c r="M41" s="249" t="s">
        <v>239</v>
      </c>
      <c r="N41" s="249" t="s">
        <v>239</v>
      </c>
      <c r="O41" s="249" t="s">
        <v>248</v>
      </c>
      <c r="P41" s="249" t="s">
        <v>239</v>
      </c>
      <c r="Q41" s="249" t="s">
        <v>239</v>
      </c>
      <c r="R41" s="248"/>
      <c r="S41" s="248"/>
    </row>
    <row r="42" spans="1:19" x14ac:dyDescent="0.35">
      <c r="A42" t="str">
        <f t="shared" si="0"/>
        <v>AccountOwnerId</v>
      </c>
      <c r="B42">
        <f t="shared" si="1"/>
        <v>18</v>
      </c>
      <c r="C42" s="248" t="s">
        <v>67</v>
      </c>
      <c r="D42" s="248" t="s">
        <v>234</v>
      </c>
      <c r="E42" s="248" t="s">
        <v>365</v>
      </c>
      <c r="F42" s="248" t="s">
        <v>366</v>
      </c>
      <c r="G42" s="248" t="s">
        <v>367</v>
      </c>
      <c r="H42" s="248" t="s">
        <v>368</v>
      </c>
      <c r="I42" s="249" t="s">
        <v>239</v>
      </c>
      <c r="J42" s="249">
        <v>18</v>
      </c>
      <c r="K42" s="249">
        <v>0</v>
      </c>
      <c r="L42" s="249">
        <v>0</v>
      </c>
      <c r="M42" s="249" t="s">
        <v>239</v>
      </c>
      <c r="N42" s="249" t="s">
        <v>239</v>
      </c>
      <c r="O42" s="249" t="s">
        <v>248</v>
      </c>
      <c r="P42" s="249" t="s">
        <v>239</v>
      </c>
      <c r="Q42" s="249" t="s">
        <v>239</v>
      </c>
      <c r="R42" s="248"/>
      <c r="S42" s="248"/>
    </row>
    <row r="43" spans="1:19" x14ac:dyDescent="0.35">
      <c r="A43" t="str">
        <f t="shared" si="0"/>
        <v>AccountCreatedDate</v>
      </c>
      <c r="B43">
        <f t="shared" si="1"/>
        <v>0</v>
      </c>
      <c r="C43" s="248" t="s">
        <v>67</v>
      </c>
      <c r="D43" s="248" t="s">
        <v>234</v>
      </c>
      <c r="E43" s="248" t="s">
        <v>369</v>
      </c>
      <c r="F43" s="248" t="s">
        <v>370</v>
      </c>
      <c r="G43" s="248" t="s">
        <v>371</v>
      </c>
      <c r="H43" s="248" t="s">
        <v>372</v>
      </c>
      <c r="I43" s="249" t="s">
        <v>239</v>
      </c>
      <c r="J43" s="249">
        <v>0</v>
      </c>
      <c r="K43" s="249">
        <v>0</v>
      </c>
      <c r="L43" s="249">
        <v>0</v>
      </c>
      <c r="M43" s="249" t="s">
        <v>239</v>
      </c>
      <c r="N43" s="249" t="s">
        <v>239</v>
      </c>
      <c r="O43" s="249" t="s">
        <v>239</v>
      </c>
      <c r="P43" s="249" t="s">
        <v>239</v>
      </c>
      <c r="Q43" s="249" t="s">
        <v>239</v>
      </c>
      <c r="R43" s="248"/>
      <c r="S43" s="248"/>
    </row>
    <row r="44" spans="1:19" x14ac:dyDescent="0.35">
      <c r="A44" t="str">
        <f t="shared" si="0"/>
        <v>AccountCreatedById</v>
      </c>
      <c r="B44">
        <f t="shared" si="1"/>
        <v>18</v>
      </c>
      <c r="C44" s="248" t="s">
        <v>67</v>
      </c>
      <c r="D44" s="248" t="s">
        <v>234</v>
      </c>
      <c r="E44" s="248" t="s">
        <v>373</v>
      </c>
      <c r="F44" s="248" t="s">
        <v>374</v>
      </c>
      <c r="G44" s="248" t="s">
        <v>375</v>
      </c>
      <c r="H44" s="248" t="s">
        <v>368</v>
      </c>
      <c r="I44" s="249" t="s">
        <v>239</v>
      </c>
      <c r="J44" s="249">
        <v>18</v>
      </c>
      <c r="K44" s="249">
        <v>0</v>
      </c>
      <c r="L44" s="249">
        <v>0</v>
      </c>
      <c r="M44" s="249" t="s">
        <v>239</v>
      </c>
      <c r="N44" s="249" t="s">
        <v>239</v>
      </c>
      <c r="O44" s="249" t="s">
        <v>239</v>
      </c>
      <c r="P44" s="249" t="s">
        <v>239</v>
      </c>
      <c r="Q44" s="249" t="s">
        <v>239</v>
      </c>
      <c r="R44" s="248"/>
      <c r="S44" s="248"/>
    </row>
    <row r="45" spans="1:19" x14ac:dyDescent="0.35">
      <c r="A45" t="str">
        <f t="shared" si="0"/>
        <v>AccountLastModifiedDate</v>
      </c>
      <c r="B45">
        <f t="shared" si="1"/>
        <v>0</v>
      </c>
      <c r="C45" s="248" t="s">
        <v>67</v>
      </c>
      <c r="D45" s="248" t="s">
        <v>234</v>
      </c>
      <c r="E45" s="248" t="s">
        <v>376</v>
      </c>
      <c r="F45" s="248" t="s">
        <v>377</v>
      </c>
      <c r="G45" s="248" t="s">
        <v>378</v>
      </c>
      <c r="H45" s="248" t="s">
        <v>372</v>
      </c>
      <c r="I45" s="249" t="s">
        <v>239</v>
      </c>
      <c r="J45" s="249">
        <v>0</v>
      </c>
      <c r="K45" s="249">
        <v>0</v>
      </c>
      <c r="L45" s="249">
        <v>0</v>
      </c>
      <c r="M45" s="249" t="s">
        <v>239</v>
      </c>
      <c r="N45" s="249" t="s">
        <v>239</v>
      </c>
      <c r="O45" s="249" t="s">
        <v>239</v>
      </c>
      <c r="P45" s="249" t="s">
        <v>239</v>
      </c>
      <c r="Q45" s="249" t="s">
        <v>239</v>
      </c>
      <c r="R45" s="248"/>
      <c r="S45" s="248"/>
    </row>
    <row r="46" spans="1:19" x14ac:dyDescent="0.35">
      <c r="A46" t="str">
        <f t="shared" si="0"/>
        <v>AccountLastModifiedById</v>
      </c>
      <c r="B46">
        <f t="shared" si="1"/>
        <v>18</v>
      </c>
      <c r="C46" s="248" t="s">
        <v>67</v>
      </c>
      <c r="D46" s="248" t="s">
        <v>234</v>
      </c>
      <c r="E46" s="248" t="s">
        <v>379</v>
      </c>
      <c r="F46" s="248" t="s">
        <v>380</v>
      </c>
      <c r="G46" s="248" t="s">
        <v>381</v>
      </c>
      <c r="H46" s="248" t="s">
        <v>368</v>
      </c>
      <c r="I46" s="249" t="s">
        <v>239</v>
      </c>
      <c r="J46" s="249">
        <v>18</v>
      </c>
      <c r="K46" s="249">
        <v>0</v>
      </c>
      <c r="L46" s="249">
        <v>0</v>
      </c>
      <c r="M46" s="249" t="s">
        <v>239</v>
      </c>
      <c r="N46" s="249" t="s">
        <v>239</v>
      </c>
      <c r="O46" s="249" t="s">
        <v>239</v>
      </c>
      <c r="P46" s="249" t="s">
        <v>239</v>
      </c>
      <c r="Q46" s="249" t="s">
        <v>239</v>
      </c>
      <c r="R46" s="248"/>
      <c r="S46" s="248"/>
    </row>
    <row r="47" spans="1:19" x14ac:dyDescent="0.35">
      <c r="A47" t="str">
        <f t="shared" si="0"/>
        <v>AccountSystemModstamp</v>
      </c>
      <c r="B47">
        <f t="shared" si="1"/>
        <v>0</v>
      </c>
      <c r="C47" s="248" t="s">
        <v>67</v>
      </c>
      <c r="D47" s="248" t="s">
        <v>234</v>
      </c>
      <c r="E47" s="248" t="s">
        <v>382</v>
      </c>
      <c r="F47" s="248" t="s">
        <v>383</v>
      </c>
      <c r="G47" s="248" t="s">
        <v>384</v>
      </c>
      <c r="H47" s="248" t="s">
        <v>372</v>
      </c>
      <c r="I47" s="249" t="s">
        <v>239</v>
      </c>
      <c r="J47" s="249">
        <v>0</v>
      </c>
      <c r="K47" s="249">
        <v>0</v>
      </c>
      <c r="L47" s="249">
        <v>0</v>
      </c>
      <c r="M47" s="249" t="s">
        <v>239</v>
      </c>
      <c r="N47" s="249" t="s">
        <v>239</v>
      </c>
      <c r="O47" s="249" t="s">
        <v>239</v>
      </c>
      <c r="P47" s="249" t="s">
        <v>239</v>
      </c>
      <c r="Q47" s="249" t="s">
        <v>239</v>
      </c>
      <c r="R47" s="248"/>
      <c r="S47" s="248"/>
    </row>
    <row r="48" spans="1:19" x14ac:dyDescent="0.35">
      <c r="A48" t="str">
        <f t="shared" si="0"/>
        <v>AccountLastActivityDate</v>
      </c>
      <c r="B48">
        <f t="shared" si="1"/>
        <v>0</v>
      </c>
      <c r="C48" s="248" t="s">
        <v>67</v>
      </c>
      <c r="D48" s="248" t="s">
        <v>234</v>
      </c>
      <c r="E48" s="248" t="s">
        <v>385</v>
      </c>
      <c r="F48" s="248" t="s">
        <v>386</v>
      </c>
      <c r="G48" s="248" t="s">
        <v>387</v>
      </c>
      <c r="H48" s="248" t="s">
        <v>388</v>
      </c>
      <c r="I48" s="249" t="s">
        <v>248</v>
      </c>
      <c r="J48" s="249">
        <v>0</v>
      </c>
      <c r="K48" s="249">
        <v>0</v>
      </c>
      <c r="L48" s="249">
        <v>0</v>
      </c>
      <c r="M48" s="249" t="s">
        <v>239</v>
      </c>
      <c r="N48" s="249" t="s">
        <v>239</v>
      </c>
      <c r="O48" s="249" t="s">
        <v>239</v>
      </c>
      <c r="P48" s="249" t="s">
        <v>239</v>
      </c>
      <c r="Q48" s="249" t="s">
        <v>239</v>
      </c>
      <c r="R48" s="248"/>
      <c r="S48" s="248"/>
    </row>
    <row r="49" spans="1:19" x14ac:dyDescent="0.35">
      <c r="A49" t="str">
        <f t="shared" si="0"/>
        <v>AccountLastViewedDate</v>
      </c>
      <c r="B49">
        <f t="shared" si="1"/>
        <v>0</v>
      </c>
      <c r="C49" s="248" t="s">
        <v>67</v>
      </c>
      <c r="D49" s="248" t="s">
        <v>234</v>
      </c>
      <c r="E49" s="248" t="s">
        <v>389</v>
      </c>
      <c r="F49" s="248" t="s">
        <v>390</v>
      </c>
      <c r="G49" s="248" t="s">
        <v>391</v>
      </c>
      <c r="H49" s="248" t="s">
        <v>372</v>
      </c>
      <c r="I49" s="249" t="s">
        <v>248</v>
      </c>
      <c r="J49" s="249">
        <v>0</v>
      </c>
      <c r="K49" s="249">
        <v>0</v>
      </c>
      <c r="L49" s="249">
        <v>0</v>
      </c>
      <c r="M49" s="249" t="s">
        <v>239</v>
      </c>
      <c r="N49" s="249" t="s">
        <v>239</v>
      </c>
      <c r="O49" s="249" t="s">
        <v>239</v>
      </c>
      <c r="P49" s="249" t="s">
        <v>239</v>
      </c>
      <c r="Q49" s="249" t="s">
        <v>239</v>
      </c>
      <c r="R49" s="248"/>
      <c r="S49" s="248"/>
    </row>
    <row r="50" spans="1:19" x14ac:dyDescent="0.35">
      <c r="A50" t="str">
        <f t="shared" si="0"/>
        <v>AccountLastReferencedDate</v>
      </c>
      <c r="B50">
        <f t="shared" si="1"/>
        <v>0</v>
      </c>
      <c r="C50" s="248" t="s">
        <v>67</v>
      </c>
      <c r="D50" s="248" t="s">
        <v>234</v>
      </c>
      <c r="E50" s="248" t="s">
        <v>392</v>
      </c>
      <c r="F50" s="248" t="s">
        <v>393</v>
      </c>
      <c r="G50" s="248" t="s">
        <v>394</v>
      </c>
      <c r="H50" s="248" t="s">
        <v>372</v>
      </c>
      <c r="I50" s="249" t="s">
        <v>248</v>
      </c>
      <c r="J50" s="249">
        <v>0</v>
      </c>
      <c r="K50" s="249">
        <v>0</v>
      </c>
      <c r="L50" s="249">
        <v>0</v>
      </c>
      <c r="M50" s="249" t="s">
        <v>239</v>
      </c>
      <c r="N50" s="249" t="s">
        <v>239</v>
      </c>
      <c r="O50" s="249" t="s">
        <v>239</v>
      </c>
      <c r="P50" s="249" t="s">
        <v>239</v>
      </c>
      <c r="Q50" s="249" t="s">
        <v>239</v>
      </c>
      <c r="R50" s="248"/>
      <c r="S50" s="248"/>
    </row>
    <row r="51" spans="1:19" x14ac:dyDescent="0.35">
      <c r="A51" t="str">
        <f t="shared" si="0"/>
        <v>AccountIsPartner</v>
      </c>
      <c r="B51">
        <f t="shared" si="1"/>
        <v>0</v>
      </c>
      <c r="C51" s="248" t="s">
        <v>67</v>
      </c>
      <c r="D51" s="248" t="s">
        <v>234</v>
      </c>
      <c r="E51" s="248" t="s">
        <v>395</v>
      </c>
      <c r="F51" s="248" t="s">
        <v>396</v>
      </c>
      <c r="G51" s="248" t="s">
        <v>397</v>
      </c>
      <c r="H51" s="248" t="s">
        <v>243</v>
      </c>
      <c r="I51" s="249" t="s">
        <v>239</v>
      </c>
      <c r="J51" s="249">
        <v>0</v>
      </c>
      <c r="K51" s="249">
        <v>0</v>
      </c>
      <c r="L51" s="249">
        <v>0</v>
      </c>
      <c r="M51" s="249" t="s">
        <v>239</v>
      </c>
      <c r="N51" s="249" t="s">
        <v>239</v>
      </c>
      <c r="O51" s="249" t="s">
        <v>248</v>
      </c>
      <c r="P51" s="249" t="s">
        <v>239</v>
      </c>
      <c r="Q51" s="249" t="s">
        <v>239</v>
      </c>
      <c r="R51" s="248"/>
      <c r="S51" s="248"/>
    </row>
    <row r="52" spans="1:19" x14ac:dyDescent="0.35">
      <c r="A52" t="str">
        <f t="shared" si="0"/>
        <v>AccountIsCustomerPortal</v>
      </c>
      <c r="B52">
        <f t="shared" si="1"/>
        <v>0</v>
      </c>
      <c r="C52" s="248" t="s">
        <v>67</v>
      </c>
      <c r="D52" s="248" t="s">
        <v>234</v>
      </c>
      <c r="E52" s="248" t="s">
        <v>398</v>
      </c>
      <c r="F52" s="248" t="s">
        <v>399</v>
      </c>
      <c r="G52" s="248" t="s">
        <v>400</v>
      </c>
      <c r="H52" s="248" t="s">
        <v>243</v>
      </c>
      <c r="I52" s="249" t="s">
        <v>239</v>
      </c>
      <c r="J52" s="249">
        <v>0</v>
      </c>
      <c r="K52" s="249">
        <v>0</v>
      </c>
      <c r="L52" s="249">
        <v>0</v>
      </c>
      <c r="M52" s="249" t="s">
        <v>239</v>
      </c>
      <c r="N52" s="249" t="s">
        <v>239</v>
      </c>
      <c r="O52" s="249" t="s">
        <v>248</v>
      </c>
      <c r="P52" s="249" t="s">
        <v>239</v>
      </c>
      <c r="Q52" s="249" t="s">
        <v>239</v>
      </c>
      <c r="R52" s="248"/>
      <c r="S52" s="248"/>
    </row>
    <row r="53" spans="1:19" x14ac:dyDescent="0.35">
      <c r="A53" t="str">
        <f t="shared" si="0"/>
        <v>AccountChannelProgramName</v>
      </c>
      <c r="B53">
        <f t="shared" si="1"/>
        <v>255</v>
      </c>
      <c r="C53" s="248" t="s">
        <v>67</v>
      </c>
      <c r="D53" s="248" t="s">
        <v>234</v>
      </c>
      <c r="E53" s="248" t="s">
        <v>401</v>
      </c>
      <c r="F53" s="248" t="s">
        <v>402</v>
      </c>
      <c r="G53" s="248" t="s">
        <v>403</v>
      </c>
      <c r="H53" s="248" t="s">
        <v>251</v>
      </c>
      <c r="I53" s="249" t="s">
        <v>248</v>
      </c>
      <c r="J53" s="249">
        <v>255</v>
      </c>
      <c r="K53" s="249">
        <v>0</v>
      </c>
      <c r="L53" s="249">
        <v>0</v>
      </c>
      <c r="M53" s="249" t="s">
        <v>239</v>
      </c>
      <c r="N53" s="249" t="s">
        <v>239</v>
      </c>
      <c r="O53" s="249" t="s">
        <v>239</v>
      </c>
      <c r="P53" s="249" t="s">
        <v>239</v>
      </c>
      <c r="Q53" s="249" t="s">
        <v>239</v>
      </c>
      <c r="R53" s="248"/>
      <c r="S53" s="248"/>
    </row>
    <row r="54" spans="1:19" x14ac:dyDescent="0.35">
      <c r="A54" t="str">
        <f t="shared" si="0"/>
        <v>AccountChannelProgramLevelName</v>
      </c>
      <c r="B54">
        <f t="shared" si="1"/>
        <v>255</v>
      </c>
      <c r="C54" s="248" t="s">
        <v>67</v>
      </c>
      <c r="D54" s="248" t="s">
        <v>234</v>
      </c>
      <c r="E54" s="248" t="s">
        <v>404</v>
      </c>
      <c r="F54" s="248" t="s">
        <v>405</v>
      </c>
      <c r="G54" s="248" t="s">
        <v>406</v>
      </c>
      <c r="H54" s="248" t="s">
        <v>251</v>
      </c>
      <c r="I54" s="249" t="s">
        <v>248</v>
      </c>
      <c r="J54" s="249">
        <v>255</v>
      </c>
      <c r="K54" s="249">
        <v>0</v>
      </c>
      <c r="L54" s="249">
        <v>0</v>
      </c>
      <c r="M54" s="249" t="s">
        <v>239</v>
      </c>
      <c r="N54" s="249" t="s">
        <v>239</v>
      </c>
      <c r="O54" s="249" t="s">
        <v>239</v>
      </c>
      <c r="P54" s="249" t="s">
        <v>239</v>
      </c>
      <c r="Q54" s="249" t="s">
        <v>239</v>
      </c>
      <c r="R54" s="248"/>
      <c r="S54" s="248"/>
    </row>
    <row r="55" spans="1:19" x14ac:dyDescent="0.35">
      <c r="A55" t="str">
        <f t="shared" si="0"/>
        <v>AccountJigsaw</v>
      </c>
      <c r="B55">
        <f t="shared" si="1"/>
        <v>20</v>
      </c>
      <c r="C55" s="248" t="s">
        <v>67</v>
      </c>
      <c r="D55" s="248" t="s">
        <v>234</v>
      </c>
      <c r="E55" s="248" t="s">
        <v>407</v>
      </c>
      <c r="F55" s="248" t="s">
        <v>408</v>
      </c>
      <c r="G55" s="248" t="s">
        <v>409</v>
      </c>
      <c r="H55" s="248" t="s">
        <v>251</v>
      </c>
      <c r="I55" s="249" t="s">
        <v>248</v>
      </c>
      <c r="J55" s="249">
        <v>20</v>
      </c>
      <c r="K55" s="249">
        <v>0</v>
      </c>
      <c r="L55" s="249">
        <v>0</v>
      </c>
      <c r="M55" s="249" t="s">
        <v>239</v>
      </c>
      <c r="N55" s="249" t="s">
        <v>239</v>
      </c>
      <c r="O55" s="249" t="s">
        <v>248</v>
      </c>
      <c r="P55" s="249" t="s">
        <v>239</v>
      </c>
      <c r="Q55" s="249" t="s">
        <v>239</v>
      </c>
      <c r="R55" s="248"/>
      <c r="S55" s="248"/>
    </row>
    <row r="56" spans="1:19" x14ac:dyDescent="0.35">
      <c r="A56" t="str">
        <f t="shared" si="0"/>
        <v>AccountJigsawCompanyId</v>
      </c>
      <c r="B56">
        <f t="shared" si="1"/>
        <v>20</v>
      </c>
      <c r="C56" s="248" t="s">
        <v>67</v>
      </c>
      <c r="D56" s="248" t="s">
        <v>234</v>
      </c>
      <c r="E56" s="248" t="s">
        <v>410</v>
      </c>
      <c r="F56" s="248" t="s">
        <v>411</v>
      </c>
      <c r="G56" s="248" t="s">
        <v>412</v>
      </c>
      <c r="H56" s="248" t="s">
        <v>251</v>
      </c>
      <c r="I56" s="249" t="s">
        <v>248</v>
      </c>
      <c r="J56" s="249">
        <v>20</v>
      </c>
      <c r="K56" s="249">
        <v>0</v>
      </c>
      <c r="L56" s="249">
        <v>0</v>
      </c>
      <c r="M56" s="249" t="s">
        <v>239</v>
      </c>
      <c r="N56" s="249" t="s">
        <v>239</v>
      </c>
      <c r="O56" s="249" t="s">
        <v>239</v>
      </c>
      <c r="P56" s="249" t="s">
        <v>239</v>
      </c>
      <c r="Q56" s="249" t="s">
        <v>239</v>
      </c>
      <c r="R56" s="248"/>
      <c r="S56" s="248"/>
    </row>
    <row r="57" spans="1:19" x14ac:dyDescent="0.35">
      <c r="A57" t="str">
        <f t="shared" si="0"/>
        <v>AccountAccountSource</v>
      </c>
      <c r="B57">
        <f t="shared" si="1"/>
        <v>255</v>
      </c>
      <c r="C57" s="248" t="s">
        <v>67</v>
      </c>
      <c r="D57" s="248" t="s">
        <v>234</v>
      </c>
      <c r="E57" s="248" t="s">
        <v>413</v>
      </c>
      <c r="F57" s="248" t="s">
        <v>414</v>
      </c>
      <c r="G57" s="248" t="s">
        <v>415</v>
      </c>
      <c r="H57" s="248" t="s">
        <v>254</v>
      </c>
      <c r="I57" s="249" t="s">
        <v>248</v>
      </c>
      <c r="J57" s="249">
        <v>255</v>
      </c>
      <c r="K57" s="249">
        <v>0</v>
      </c>
      <c r="L57" s="249">
        <v>0</v>
      </c>
      <c r="M57" s="249" t="s">
        <v>239</v>
      </c>
      <c r="N57" s="249" t="s">
        <v>239</v>
      </c>
      <c r="O57" s="249" t="s">
        <v>248</v>
      </c>
      <c r="P57" s="249" t="s">
        <v>239</v>
      </c>
      <c r="Q57" s="249" t="s">
        <v>239</v>
      </c>
      <c r="R57" s="248"/>
      <c r="S57" s="248"/>
    </row>
    <row r="58" spans="1:19" x14ac:dyDescent="0.35">
      <c r="A58" t="str">
        <f t="shared" si="0"/>
        <v>AccountSicDesc</v>
      </c>
      <c r="B58">
        <f t="shared" si="1"/>
        <v>80</v>
      </c>
      <c r="C58" s="248" t="s">
        <v>67</v>
      </c>
      <c r="D58" s="248" t="s">
        <v>234</v>
      </c>
      <c r="E58" s="248" t="s">
        <v>416</v>
      </c>
      <c r="F58" s="248" t="s">
        <v>417</v>
      </c>
      <c r="G58" s="248" t="s">
        <v>418</v>
      </c>
      <c r="H58" s="248" t="s">
        <v>251</v>
      </c>
      <c r="I58" s="249" t="s">
        <v>248</v>
      </c>
      <c r="J58" s="249">
        <v>80</v>
      </c>
      <c r="K58" s="249">
        <v>0</v>
      </c>
      <c r="L58" s="249">
        <v>0</v>
      </c>
      <c r="M58" s="249" t="s">
        <v>239</v>
      </c>
      <c r="N58" s="249" t="s">
        <v>239</v>
      </c>
      <c r="O58" s="249" t="s">
        <v>248</v>
      </c>
      <c r="P58" s="249" t="s">
        <v>239</v>
      </c>
      <c r="Q58" s="249" t="s">
        <v>239</v>
      </c>
      <c r="R58" s="248"/>
      <c r="S58" s="248"/>
    </row>
    <row r="59" spans="1:19" x14ac:dyDescent="0.35">
      <c r="A59" t="str">
        <f t="shared" si="0"/>
        <v>AccountConnectionReceivedId</v>
      </c>
      <c r="B59">
        <f t="shared" si="1"/>
        <v>18</v>
      </c>
      <c r="C59" s="248" t="s">
        <v>67</v>
      </c>
      <c r="D59" s="248" t="s">
        <v>234</v>
      </c>
      <c r="E59" s="248" t="s">
        <v>419</v>
      </c>
      <c r="F59" s="248" t="s">
        <v>420</v>
      </c>
      <c r="G59" s="248" t="s">
        <v>421</v>
      </c>
      <c r="H59" s="248" t="s">
        <v>422</v>
      </c>
      <c r="I59" s="249" t="s">
        <v>248</v>
      </c>
      <c r="J59" s="249">
        <v>18</v>
      </c>
      <c r="K59" s="249">
        <v>0</v>
      </c>
      <c r="L59" s="249">
        <v>0</v>
      </c>
      <c r="M59" s="249" t="s">
        <v>239</v>
      </c>
      <c r="N59" s="249" t="s">
        <v>239</v>
      </c>
      <c r="O59" s="249" t="s">
        <v>239</v>
      </c>
      <c r="P59" s="249" t="s">
        <v>239</v>
      </c>
      <c r="Q59" s="249" t="s">
        <v>239</v>
      </c>
      <c r="R59" s="248"/>
      <c r="S59" s="248"/>
    </row>
    <row r="60" spans="1:19" x14ac:dyDescent="0.35">
      <c r="A60" t="str">
        <f t="shared" si="0"/>
        <v>AccountConnectionSentId</v>
      </c>
      <c r="B60">
        <f t="shared" si="1"/>
        <v>18</v>
      </c>
      <c r="C60" s="248" t="s">
        <v>67</v>
      </c>
      <c r="D60" s="248" t="s">
        <v>234</v>
      </c>
      <c r="E60" s="248" t="s">
        <v>423</v>
      </c>
      <c r="F60" s="248" t="s">
        <v>424</v>
      </c>
      <c r="G60" s="248" t="s">
        <v>425</v>
      </c>
      <c r="H60" s="248" t="s">
        <v>422</v>
      </c>
      <c r="I60" s="249" t="s">
        <v>248</v>
      </c>
      <c r="J60" s="249">
        <v>18</v>
      </c>
      <c r="K60" s="249">
        <v>0</v>
      </c>
      <c r="L60" s="249">
        <v>0</v>
      </c>
      <c r="M60" s="249" t="s">
        <v>239</v>
      </c>
      <c r="N60" s="249" t="s">
        <v>239</v>
      </c>
      <c r="O60" s="249" t="s">
        <v>239</v>
      </c>
      <c r="P60" s="249" t="s">
        <v>239</v>
      </c>
      <c r="Q60" s="249" t="s">
        <v>239</v>
      </c>
      <c r="R60" s="248"/>
      <c r="S60" s="248"/>
    </row>
    <row r="61" spans="1:19" x14ac:dyDescent="0.35">
      <c r="A61" t="str">
        <f t="shared" si="0"/>
        <v>AccountLLC_BI__AP_Stress_Index__c</v>
      </c>
      <c r="B61" t="str">
        <f t="shared" si="1"/>
        <v>18, 2</v>
      </c>
      <c r="C61" s="248" t="s">
        <v>67</v>
      </c>
      <c r="D61" s="248" t="s">
        <v>234</v>
      </c>
      <c r="E61" s="248" t="s">
        <v>426</v>
      </c>
      <c r="F61" s="248" t="s">
        <v>427</v>
      </c>
      <c r="G61" s="248" t="s">
        <v>428</v>
      </c>
      <c r="H61" s="248" t="s">
        <v>282</v>
      </c>
      <c r="I61" s="249" t="s">
        <v>248</v>
      </c>
      <c r="J61" s="249">
        <v>0</v>
      </c>
      <c r="K61" s="249">
        <v>18</v>
      </c>
      <c r="L61" s="249">
        <v>2</v>
      </c>
      <c r="M61" s="249" t="s">
        <v>248</v>
      </c>
      <c r="N61" s="249" t="s">
        <v>239</v>
      </c>
      <c r="O61" s="249" t="s">
        <v>248</v>
      </c>
      <c r="P61" s="249" t="s">
        <v>239</v>
      </c>
      <c r="Q61" s="249" t="s">
        <v>239</v>
      </c>
      <c r="R61" s="248"/>
      <c r="S61" s="248"/>
    </row>
    <row r="62" spans="1:19" x14ac:dyDescent="0.35">
      <c r="A62" t="str">
        <f t="shared" si="0"/>
        <v>AccountLLC_BI__Account_Review__c</v>
      </c>
      <c r="B62">
        <f t="shared" si="1"/>
        <v>32000</v>
      </c>
      <c r="C62" s="248" t="s">
        <v>67</v>
      </c>
      <c r="D62" s="248" t="s">
        <v>234</v>
      </c>
      <c r="E62" s="248" t="s">
        <v>429</v>
      </c>
      <c r="F62" s="248" t="s">
        <v>430</v>
      </c>
      <c r="G62" s="248" t="s">
        <v>431</v>
      </c>
      <c r="H62" s="248" t="s">
        <v>266</v>
      </c>
      <c r="I62" s="249" t="s">
        <v>248</v>
      </c>
      <c r="J62" s="249">
        <v>32000</v>
      </c>
      <c r="K62" s="249">
        <v>0</v>
      </c>
      <c r="L62" s="249">
        <v>0</v>
      </c>
      <c r="M62" s="249" t="s">
        <v>248</v>
      </c>
      <c r="N62" s="249" t="s">
        <v>239</v>
      </c>
      <c r="O62" s="249" t="s">
        <v>248</v>
      </c>
      <c r="P62" s="249" t="s">
        <v>239</v>
      </c>
      <c r="Q62" s="249" t="s">
        <v>239</v>
      </c>
      <c r="R62" s="248"/>
      <c r="S62" s="248"/>
    </row>
    <row r="63" spans="1:19" x14ac:dyDescent="0.35">
      <c r="A63" t="str">
        <f t="shared" si="0"/>
        <v>AccountLLC_BI__ActionFlag__c</v>
      </c>
      <c r="B63">
        <f t="shared" si="1"/>
        <v>255</v>
      </c>
      <c r="C63" s="248" t="s">
        <v>67</v>
      </c>
      <c r="D63" s="248" t="s">
        <v>234</v>
      </c>
      <c r="E63" s="248" t="s">
        <v>432</v>
      </c>
      <c r="F63" s="248" t="s">
        <v>433</v>
      </c>
      <c r="G63" s="248" t="s">
        <v>434</v>
      </c>
      <c r="H63" s="248" t="s">
        <v>251</v>
      </c>
      <c r="I63" s="249" t="s">
        <v>248</v>
      </c>
      <c r="J63" s="249">
        <v>255</v>
      </c>
      <c r="K63" s="249">
        <v>0</v>
      </c>
      <c r="L63" s="249">
        <v>0</v>
      </c>
      <c r="M63" s="249" t="s">
        <v>248</v>
      </c>
      <c r="N63" s="249" t="s">
        <v>239</v>
      </c>
      <c r="O63" s="249" t="s">
        <v>248</v>
      </c>
      <c r="P63" s="249" t="s">
        <v>239</v>
      </c>
      <c r="Q63" s="249" t="s">
        <v>239</v>
      </c>
      <c r="R63" s="248"/>
      <c r="S63" s="248"/>
    </row>
    <row r="64" spans="1:19" x14ac:dyDescent="0.35">
      <c r="A64" t="str">
        <f t="shared" si="0"/>
        <v>AccountLLC_BI__Active__c</v>
      </c>
      <c r="B64">
        <f t="shared" si="1"/>
        <v>255</v>
      </c>
      <c r="C64" s="248" t="s">
        <v>67</v>
      </c>
      <c r="D64" s="248" t="s">
        <v>234</v>
      </c>
      <c r="E64" s="248" t="s">
        <v>435</v>
      </c>
      <c r="F64" s="248" t="s">
        <v>436</v>
      </c>
      <c r="G64" s="248" t="s">
        <v>437</v>
      </c>
      <c r="H64" s="248" t="s">
        <v>254</v>
      </c>
      <c r="I64" s="249" t="s">
        <v>248</v>
      </c>
      <c r="J64" s="249">
        <v>255</v>
      </c>
      <c r="K64" s="249">
        <v>0</v>
      </c>
      <c r="L64" s="249">
        <v>0</v>
      </c>
      <c r="M64" s="249" t="s">
        <v>248</v>
      </c>
      <c r="N64" s="249" t="s">
        <v>239</v>
      </c>
      <c r="O64" s="249" t="s">
        <v>248</v>
      </c>
      <c r="P64" s="249" t="s">
        <v>239</v>
      </c>
      <c r="Q64" s="249" t="s">
        <v>239</v>
      </c>
      <c r="R64" s="248"/>
      <c r="S64" s="248"/>
    </row>
    <row r="65" spans="1:19" x14ac:dyDescent="0.35">
      <c r="A65" t="str">
        <f t="shared" si="0"/>
        <v>AccountLLC_BI__Automated_Financials__c</v>
      </c>
      <c r="B65">
        <f t="shared" si="1"/>
        <v>0</v>
      </c>
      <c r="C65" s="248" t="s">
        <v>67</v>
      </c>
      <c r="D65" s="248" t="s">
        <v>234</v>
      </c>
      <c r="E65" s="248" t="s">
        <v>438</v>
      </c>
      <c r="F65" s="248" t="s">
        <v>439</v>
      </c>
      <c r="G65" s="248" t="s">
        <v>440</v>
      </c>
      <c r="H65" s="248" t="s">
        <v>243</v>
      </c>
      <c r="I65" s="249" t="s">
        <v>239</v>
      </c>
      <c r="J65" s="249">
        <v>0</v>
      </c>
      <c r="K65" s="249">
        <v>0</v>
      </c>
      <c r="L65" s="249">
        <v>0</v>
      </c>
      <c r="M65" s="249" t="s">
        <v>248</v>
      </c>
      <c r="N65" s="249" t="s">
        <v>239</v>
      </c>
      <c r="O65" s="249" t="s">
        <v>248</v>
      </c>
      <c r="P65" s="249" t="s">
        <v>239</v>
      </c>
      <c r="Q65" s="249" t="s">
        <v>239</v>
      </c>
      <c r="R65" s="248"/>
      <c r="S65" s="248"/>
    </row>
    <row r="66" spans="1:19" x14ac:dyDescent="0.35">
      <c r="A66" t="str">
        <f t="shared" si="0"/>
        <v>AccountLLC_BI__Bot_Date__c</v>
      </c>
      <c r="B66">
        <f t="shared" si="1"/>
        <v>0</v>
      </c>
      <c r="C66" s="248" t="s">
        <v>67</v>
      </c>
      <c r="D66" s="248" t="s">
        <v>234</v>
      </c>
      <c r="E66" s="248" t="s">
        <v>441</v>
      </c>
      <c r="F66" s="248" t="s">
        <v>442</v>
      </c>
      <c r="G66" s="248" t="s">
        <v>443</v>
      </c>
      <c r="H66" s="248" t="s">
        <v>388</v>
      </c>
      <c r="I66" s="249" t="s">
        <v>248</v>
      </c>
      <c r="J66" s="249">
        <v>0</v>
      </c>
      <c r="K66" s="249">
        <v>0</v>
      </c>
      <c r="L66" s="249">
        <v>0</v>
      </c>
      <c r="M66" s="249" t="s">
        <v>248</v>
      </c>
      <c r="N66" s="249" t="s">
        <v>239</v>
      </c>
      <c r="O66" s="249" t="s">
        <v>248</v>
      </c>
      <c r="P66" s="249" t="s">
        <v>239</v>
      </c>
      <c r="Q66" s="249" t="s">
        <v>239</v>
      </c>
      <c r="R66" s="248"/>
      <c r="S66" s="248" t="s">
        <v>444</v>
      </c>
    </row>
    <row r="67" spans="1:19" x14ac:dyDescent="0.35">
      <c r="A67" t="str">
        <f t="shared" ref="A67:A130" si="2">C67&amp;F67</f>
        <v>AccountLLC_BI__Bot_RMI__c</v>
      </c>
      <c r="B67" t="str">
        <f t="shared" ref="B67:B130" si="3">IF(H67="double", K67&amp;", "&amp;L67, J67)</f>
        <v>18, 0</v>
      </c>
      <c r="C67" s="248" t="s">
        <v>67</v>
      </c>
      <c r="D67" s="248" t="s">
        <v>234</v>
      </c>
      <c r="E67" s="248" t="s">
        <v>445</v>
      </c>
      <c r="F67" s="248" t="s">
        <v>446</v>
      </c>
      <c r="G67" s="248" t="s">
        <v>447</v>
      </c>
      <c r="H67" s="248" t="s">
        <v>282</v>
      </c>
      <c r="I67" s="249" t="s">
        <v>248</v>
      </c>
      <c r="J67" s="249">
        <v>0</v>
      </c>
      <c r="K67" s="249">
        <v>18</v>
      </c>
      <c r="L67" s="249">
        <v>0</v>
      </c>
      <c r="M67" s="249" t="s">
        <v>248</v>
      </c>
      <c r="N67" s="249" t="s">
        <v>239</v>
      </c>
      <c r="O67" s="249" t="s">
        <v>248</v>
      </c>
      <c r="P67" s="249" t="s">
        <v>239</v>
      </c>
      <c r="Q67" s="249" t="s">
        <v>239</v>
      </c>
      <c r="R67" s="248"/>
      <c r="S67" s="248"/>
    </row>
    <row r="68" spans="1:19" x14ac:dyDescent="0.35">
      <c r="A68" t="str">
        <f t="shared" si="2"/>
        <v>AccountLLC_BI__Business_Tax_Return_EPC__c</v>
      </c>
      <c r="B68">
        <f t="shared" si="3"/>
        <v>0</v>
      </c>
      <c r="C68" s="248" t="s">
        <v>67</v>
      </c>
      <c r="D68" s="248" t="s">
        <v>234</v>
      </c>
      <c r="E68" s="248" t="s">
        <v>448</v>
      </c>
      <c r="F68" s="248" t="s">
        <v>449</v>
      </c>
      <c r="G68" s="248" t="s">
        <v>450</v>
      </c>
      <c r="H68" s="248" t="s">
        <v>388</v>
      </c>
      <c r="I68" s="249" t="s">
        <v>248</v>
      </c>
      <c r="J68" s="249">
        <v>0</v>
      </c>
      <c r="K68" s="249">
        <v>0</v>
      </c>
      <c r="L68" s="249">
        <v>0</v>
      </c>
      <c r="M68" s="249" t="s">
        <v>248</v>
      </c>
      <c r="N68" s="249" t="s">
        <v>239</v>
      </c>
      <c r="O68" s="249" t="s">
        <v>248</v>
      </c>
      <c r="P68" s="249" t="s">
        <v>239</v>
      </c>
      <c r="Q68" s="249" t="s">
        <v>239</v>
      </c>
      <c r="R68" s="248"/>
      <c r="S68" s="248"/>
    </row>
    <row r="69" spans="1:19" x14ac:dyDescent="0.35">
      <c r="A69" t="str">
        <f t="shared" si="2"/>
        <v>AccountLLC_BI__Business_Tax_Return_OC__c</v>
      </c>
      <c r="B69">
        <f t="shared" si="3"/>
        <v>0</v>
      </c>
      <c r="C69" s="248" t="s">
        <v>67</v>
      </c>
      <c r="D69" s="248" t="s">
        <v>234</v>
      </c>
      <c r="E69" s="248" t="s">
        <v>451</v>
      </c>
      <c r="F69" s="248" t="s">
        <v>452</v>
      </c>
      <c r="G69" s="248" t="s">
        <v>453</v>
      </c>
      <c r="H69" s="248" t="s">
        <v>388</v>
      </c>
      <c r="I69" s="249" t="s">
        <v>248</v>
      </c>
      <c r="J69" s="249">
        <v>0</v>
      </c>
      <c r="K69" s="249">
        <v>0</v>
      </c>
      <c r="L69" s="249">
        <v>0</v>
      </c>
      <c r="M69" s="249" t="s">
        <v>248</v>
      </c>
      <c r="N69" s="249" t="s">
        <v>239</v>
      </c>
      <c r="O69" s="249" t="s">
        <v>248</v>
      </c>
      <c r="P69" s="249" t="s">
        <v>239</v>
      </c>
      <c r="Q69" s="249" t="s">
        <v>239</v>
      </c>
      <c r="R69" s="248"/>
      <c r="S69" s="248"/>
    </row>
    <row r="70" spans="1:19" x14ac:dyDescent="0.35">
      <c r="A70" t="str">
        <f t="shared" si="2"/>
        <v>AccountLLC_BI__CIF__c</v>
      </c>
      <c r="B70">
        <f t="shared" si="3"/>
        <v>255</v>
      </c>
      <c r="C70" s="248" t="s">
        <v>67</v>
      </c>
      <c r="D70" s="248" t="s">
        <v>234</v>
      </c>
      <c r="E70" s="248" t="s">
        <v>454</v>
      </c>
      <c r="F70" s="248" t="s">
        <v>455</v>
      </c>
      <c r="G70" s="248" t="s">
        <v>456</v>
      </c>
      <c r="H70" s="248" t="s">
        <v>251</v>
      </c>
      <c r="I70" s="249" t="s">
        <v>248</v>
      </c>
      <c r="J70" s="249">
        <v>255</v>
      </c>
      <c r="K70" s="249">
        <v>0</v>
      </c>
      <c r="L70" s="249">
        <v>0</v>
      </c>
      <c r="M70" s="249" t="s">
        <v>248</v>
      </c>
      <c r="N70" s="249" t="s">
        <v>239</v>
      </c>
      <c r="O70" s="249" t="s">
        <v>248</v>
      </c>
      <c r="P70" s="249" t="s">
        <v>239</v>
      </c>
      <c r="Q70" s="249" t="s">
        <v>239</v>
      </c>
      <c r="R70" s="248"/>
      <c r="S70" s="248"/>
    </row>
    <row r="71" spans="1:19" x14ac:dyDescent="0.35">
      <c r="A71" t="str">
        <f t="shared" si="2"/>
        <v>AccountLLC_BI__Comments__c</v>
      </c>
      <c r="B71">
        <f t="shared" si="3"/>
        <v>32000</v>
      </c>
      <c r="C71" s="248" t="s">
        <v>67</v>
      </c>
      <c r="D71" s="248" t="s">
        <v>234</v>
      </c>
      <c r="E71" s="248" t="s">
        <v>457</v>
      </c>
      <c r="F71" s="248" t="s">
        <v>458</v>
      </c>
      <c r="G71" s="248" t="s">
        <v>150</v>
      </c>
      <c r="H71" s="248" t="s">
        <v>266</v>
      </c>
      <c r="I71" s="249" t="s">
        <v>248</v>
      </c>
      <c r="J71" s="249">
        <v>32000</v>
      </c>
      <c r="K71" s="249">
        <v>0</v>
      </c>
      <c r="L71" s="249">
        <v>0</v>
      </c>
      <c r="M71" s="249" t="s">
        <v>248</v>
      </c>
      <c r="N71" s="249" t="s">
        <v>239</v>
      </c>
      <c r="O71" s="249" t="s">
        <v>248</v>
      </c>
      <c r="P71" s="249" t="s">
        <v>239</v>
      </c>
      <c r="Q71" s="249" t="s">
        <v>239</v>
      </c>
      <c r="R71" s="248"/>
      <c r="S71" s="248"/>
    </row>
    <row r="72" spans="1:19" x14ac:dyDescent="0.35">
      <c r="A72" t="str">
        <f t="shared" si="2"/>
        <v>AccountLLC_BI__Committed_Direct_Exposure__c</v>
      </c>
      <c r="B72">
        <f t="shared" si="3"/>
        <v>0</v>
      </c>
      <c r="C72" s="248" t="s">
        <v>67</v>
      </c>
      <c r="D72" s="248" t="s">
        <v>234</v>
      </c>
      <c r="E72" s="248" t="s">
        <v>459</v>
      </c>
      <c r="F72" s="248" t="s">
        <v>460</v>
      </c>
      <c r="G72" s="248" t="s">
        <v>461</v>
      </c>
      <c r="H72" s="248" t="s">
        <v>344</v>
      </c>
      <c r="I72" s="249" t="s">
        <v>248</v>
      </c>
      <c r="J72" s="249">
        <v>0</v>
      </c>
      <c r="K72" s="249">
        <v>18</v>
      </c>
      <c r="L72" s="249">
        <v>2</v>
      </c>
      <c r="M72" s="249" t="s">
        <v>248</v>
      </c>
      <c r="N72" s="249" t="s">
        <v>239</v>
      </c>
      <c r="O72" s="249" t="s">
        <v>248</v>
      </c>
      <c r="P72" s="249" t="s">
        <v>239</v>
      </c>
      <c r="Q72" s="249" t="s">
        <v>239</v>
      </c>
      <c r="R72" s="248"/>
      <c r="S72" s="248" t="s">
        <v>461</v>
      </c>
    </row>
    <row r="73" spans="1:19" x14ac:dyDescent="0.35">
      <c r="A73" t="str">
        <f t="shared" si="2"/>
        <v>AccountLLC_BI__Committed_Indirect_Exposure__c</v>
      </c>
      <c r="B73">
        <f t="shared" si="3"/>
        <v>0</v>
      </c>
      <c r="C73" s="248" t="s">
        <v>67</v>
      </c>
      <c r="D73" s="248" t="s">
        <v>234</v>
      </c>
      <c r="E73" s="248" t="s">
        <v>462</v>
      </c>
      <c r="F73" s="248" t="s">
        <v>463</v>
      </c>
      <c r="G73" s="248" t="s">
        <v>464</v>
      </c>
      <c r="H73" s="248" t="s">
        <v>344</v>
      </c>
      <c r="I73" s="249" t="s">
        <v>248</v>
      </c>
      <c r="J73" s="249">
        <v>0</v>
      </c>
      <c r="K73" s="249">
        <v>18</v>
      </c>
      <c r="L73" s="249">
        <v>2</v>
      </c>
      <c r="M73" s="249" t="s">
        <v>248</v>
      </c>
      <c r="N73" s="249" t="s">
        <v>239</v>
      </c>
      <c r="O73" s="249" t="s">
        <v>248</v>
      </c>
      <c r="P73" s="249" t="s">
        <v>239</v>
      </c>
      <c r="Q73" s="249" t="s">
        <v>239</v>
      </c>
      <c r="R73" s="248"/>
      <c r="S73" s="248" t="s">
        <v>464</v>
      </c>
    </row>
    <row r="74" spans="1:19" x14ac:dyDescent="0.35">
      <c r="A74" t="str">
        <f t="shared" si="2"/>
        <v>AccountLLC_BI__Current_Situation__c</v>
      </c>
      <c r="B74">
        <f t="shared" si="3"/>
        <v>32768</v>
      </c>
      <c r="C74" s="248" t="s">
        <v>67</v>
      </c>
      <c r="D74" s="248" t="s">
        <v>234</v>
      </c>
      <c r="E74" s="248" t="s">
        <v>465</v>
      </c>
      <c r="F74" s="248" t="s">
        <v>466</v>
      </c>
      <c r="G74" s="248" t="s">
        <v>467</v>
      </c>
      <c r="H74" s="248" t="s">
        <v>266</v>
      </c>
      <c r="I74" s="249" t="s">
        <v>248</v>
      </c>
      <c r="J74" s="249">
        <v>32768</v>
      </c>
      <c r="K74" s="249">
        <v>0</v>
      </c>
      <c r="L74" s="249">
        <v>0</v>
      </c>
      <c r="M74" s="249" t="s">
        <v>248</v>
      </c>
      <c r="N74" s="249" t="s">
        <v>239</v>
      </c>
      <c r="O74" s="249" t="s">
        <v>248</v>
      </c>
      <c r="P74" s="249" t="s">
        <v>239</v>
      </c>
      <c r="Q74" s="249" t="s">
        <v>239</v>
      </c>
      <c r="R74" s="248"/>
      <c r="S74" s="248"/>
    </row>
    <row r="75" spans="1:19" x14ac:dyDescent="0.35">
      <c r="A75" t="str">
        <f t="shared" si="2"/>
        <v>AccountLLC_BI__CustomerPriority__c</v>
      </c>
      <c r="B75">
        <f t="shared" si="3"/>
        <v>255</v>
      </c>
      <c r="C75" s="248" t="s">
        <v>67</v>
      </c>
      <c r="D75" s="248" t="s">
        <v>234</v>
      </c>
      <c r="E75" s="248" t="s">
        <v>468</v>
      </c>
      <c r="F75" s="248" t="s">
        <v>469</v>
      </c>
      <c r="G75" s="248" t="s">
        <v>470</v>
      </c>
      <c r="H75" s="248" t="s">
        <v>254</v>
      </c>
      <c r="I75" s="249" t="s">
        <v>248</v>
      </c>
      <c r="J75" s="249">
        <v>255</v>
      </c>
      <c r="K75" s="249">
        <v>0</v>
      </c>
      <c r="L75" s="249">
        <v>0</v>
      </c>
      <c r="M75" s="249" t="s">
        <v>248</v>
      </c>
      <c r="N75" s="249" t="s">
        <v>239</v>
      </c>
      <c r="O75" s="249" t="s">
        <v>248</v>
      </c>
      <c r="P75" s="249" t="s">
        <v>239</v>
      </c>
      <c r="Q75" s="249" t="s">
        <v>239</v>
      </c>
      <c r="R75" s="248"/>
      <c r="S75" s="248"/>
    </row>
    <row r="76" spans="1:19" x14ac:dyDescent="0.35">
      <c r="A76" t="str">
        <f t="shared" si="2"/>
        <v>AccountLLC_BI__DSC_Post_OC__c</v>
      </c>
      <c r="B76" t="str">
        <f t="shared" si="3"/>
        <v>18, 2</v>
      </c>
      <c r="C76" s="248" t="s">
        <v>67</v>
      </c>
      <c r="D76" s="248" t="s">
        <v>234</v>
      </c>
      <c r="E76" s="248" t="s">
        <v>471</v>
      </c>
      <c r="F76" s="248" t="s">
        <v>472</v>
      </c>
      <c r="G76" s="248" t="s">
        <v>473</v>
      </c>
      <c r="H76" s="248" t="s">
        <v>282</v>
      </c>
      <c r="I76" s="249" t="s">
        <v>248</v>
      </c>
      <c r="J76" s="249">
        <v>0</v>
      </c>
      <c r="K76" s="249">
        <v>18</v>
      </c>
      <c r="L76" s="249">
        <v>2</v>
      </c>
      <c r="M76" s="249" t="s">
        <v>248</v>
      </c>
      <c r="N76" s="249" t="s">
        <v>239</v>
      </c>
      <c r="O76" s="249" t="s">
        <v>248</v>
      </c>
      <c r="P76" s="249" t="s">
        <v>239</v>
      </c>
      <c r="Q76" s="249" t="s">
        <v>239</v>
      </c>
      <c r="R76" s="248"/>
      <c r="S76" s="248"/>
    </row>
    <row r="77" spans="1:19" x14ac:dyDescent="0.35">
      <c r="A77" t="str">
        <f t="shared" si="2"/>
        <v>AccountLLC_BI__DSC_Pre_OC__c</v>
      </c>
      <c r="B77" t="str">
        <f t="shared" si="3"/>
        <v>18, 2</v>
      </c>
      <c r="C77" s="248" t="s">
        <v>67</v>
      </c>
      <c r="D77" s="248" t="s">
        <v>234</v>
      </c>
      <c r="E77" s="248" t="s">
        <v>474</v>
      </c>
      <c r="F77" s="248" t="s">
        <v>475</v>
      </c>
      <c r="G77" s="248" t="s">
        <v>476</v>
      </c>
      <c r="H77" s="248" t="s">
        <v>282</v>
      </c>
      <c r="I77" s="249" t="s">
        <v>248</v>
      </c>
      <c r="J77" s="249">
        <v>0</v>
      </c>
      <c r="K77" s="249">
        <v>18</v>
      </c>
      <c r="L77" s="249">
        <v>2</v>
      </c>
      <c r="M77" s="249" t="s">
        <v>248</v>
      </c>
      <c r="N77" s="249" t="s">
        <v>239</v>
      </c>
      <c r="O77" s="249" t="s">
        <v>248</v>
      </c>
      <c r="P77" s="249" t="s">
        <v>239</v>
      </c>
      <c r="Q77" s="249" t="s">
        <v>239</v>
      </c>
      <c r="R77" s="248"/>
      <c r="S77" s="248"/>
    </row>
    <row r="78" spans="1:19" x14ac:dyDescent="0.35">
      <c r="A78" t="str">
        <f t="shared" si="2"/>
        <v>AccountLLC_BI__Debt_Service__c</v>
      </c>
      <c r="B78">
        <f t="shared" si="3"/>
        <v>0</v>
      </c>
      <c r="C78" s="248" t="s">
        <v>67</v>
      </c>
      <c r="D78" s="248" t="s">
        <v>234</v>
      </c>
      <c r="E78" s="248" t="s">
        <v>477</v>
      </c>
      <c r="F78" s="248" t="s">
        <v>478</v>
      </c>
      <c r="G78" s="248" t="s">
        <v>479</v>
      </c>
      <c r="H78" s="248" t="s">
        <v>344</v>
      </c>
      <c r="I78" s="249" t="s">
        <v>248</v>
      </c>
      <c r="J78" s="249">
        <v>0</v>
      </c>
      <c r="K78" s="249">
        <v>18</v>
      </c>
      <c r="L78" s="249">
        <v>2</v>
      </c>
      <c r="M78" s="249" t="s">
        <v>248</v>
      </c>
      <c r="N78" s="249" t="s">
        <v>239</v>
      </c>
      <c r="O78" s="249" t="s">
        <v>248</v>
      </c>
      <c r="P78" s="249" t="s">
        <v>239</v>
      </c>
      <c r="Q78" s="249" t="s">
        <v>239</v>
      </c>
      <c r="R78" s="248"/>
      <c r="S78" s="248"/>
    </row>
    <row r="79" spans="1:19" x14ac:dyDescent="0.35">
      <c r="A79" t="str">
        <f t="shared" si="2"/>
        <v>AccountLLC_BI__Direct_Exposure__c</v>
      </c>
      <c r="B79">
        <f t="shared" si="3"/>
        <v>0</v>
      </c>
      <c r="C79" s="248" t="s">
        <v>67</v>
      </c>
      <c r="D79" s="248" t="s">
        <v>234</v>
      </c>
      <c r="E79" s="248" t="s">
        <v>480</v>
      </c>
      <c r="F79" s="248" t="s">
        <v>481</v>
      </c>
      <c r="G79" s="248" t="s">
        <v>482</v>
      </c>
      <c r="H79" s="248" t="s">
        <v>344</v>
      </c>
      <c r="I79" s="249" t="s">
        <v>248</v>
      </c>
      <c r="J79" s="249">
        <v>0</v>
      </c>
      <c r="K79" s="249">
        <v>18</v>
      </c>
      <c r="L79" s="249">
        <v>2</v>
      </c>
      <c r="M79" s="249" t="s">
        <v>248</v>
      </c>
      <c r="N79" s="249" t="s">
        <v>239</v>
      </c>
      <c r="O79" s="249" t="s">
        <v>248</v>
      </c>
      <c r="P79" s="249" t="s">
        <v>239</v>
      </c>
      <c r="Q79" s="249" t="s">
        <v>239</v>
      </c>
      <c r="R79" s="248"/>
      <c r="S79" s="248" t="s">
        <v>482</v>
      </c>
    </row>
    <row r="80" spans="1:19" x14ac:dyDescent="0.35">
      <c r="A80" t="str">
        <f t="shared" si="2"/>
        <v>AccountLLC_BI__FICO_Date__c</v>
      </c>
      <c r="B80">
        <f t="shared" si="3"/>
        <v>0</v>
      </c>
      <c r="C80" s="248" t="s">
        <v>67</v>
      </c>
      <c r="D80" s="248" t="s">
        <v>234</v>
      </c>
      <c r="E80" s="248" t="s">
        <v>483</v>
      </c>
      <c r="F80" s="248" t="s">
        <v>484</v>
      </c>
      <c r="G80" s="248" t="s">
        <v>485</v>
      </c>
      <c r="H80" s="248" t="s">
        <v>388</v>
      </c>
      <c r="I80" s="249" t="s">
        <v>248</v>
      </c>
      <c r="J80" s="249">
        <v>0</v>
      </c>
      <c r="K80" s="249">
        <v>0</v>
      </c>
      <c r="L80" s="249">
        <v>0</v>
      </c>
      <c r="M80" s="249" t="s">
        <v>248</v>
      </c>
      <c r="N80" s="249" t="s">
        <v>239</v>
      </c>
      <c r="O80" s="249" t="s">
        <v>248</v>
      </c>
      <c r="P80" s="249" t="s">
        <v>239</v>
      </c>
      <c r="Q80" s="249" t="s">
        <v>239</v>
      </c>
      <c r="R80" s="248"/>
      <c r="S80" s="248"/>
    </row>
    <row r="81" spans="1:19" x14ac:dyDescent="0.35">
      <c r="A81" t="str">
        <f t="shared" si="2"/>
        <v>AccountLLC_BI__FICO_Score__c</v>
      </c>
      <c r="B81" t="str">
        <f t="shared" si="3"/>
        <v>18, 0</v>
      </c>
      <c r="C81" s="248" t="s">
        <v>67</v>
      </c>
      <c r="D81" s="248" t="s">
        <v>234</v>
      </c>
      <c r="E81" s="248" t="s">
        <v>486</v>
      </c>
      <c r="F81" s="248" t="s">
        <v>487</v>
      </c>
      <c r="G81" s="248" t="s">
        <v>488</v>
      </c>
      <c r="H81" s="248" t="s">
        <v>282</v>
      </c>
      <c r="I81" s="249" t="s">
        <v>248</v>
      </c>
      <c r="J81" s="249">
        <v>0</v>
      </c>
      <c r="K81" s="249">
        <v>18</v>
      </c>
      <c r="L81" s="249">
        <v>0</v>
      </c>
      <c r="M81" s="249" t="s">
        <v>248</v>
      </c>
      <c r="N81" s="249" t="s">
        <v>239</v>
      </c>
      <c r="O81" s="249" t="s">
        <v>248</v>
      </c>
      <c r="P81" s="249" t="s">
        <v>239</v>
      </c>
      <c r="Q81" s="249" t="s">
        <v>239</v>
      </c>
      <c r="R81" s="248"/>
      <c r="S81" s="248"/>
    </row>
    <row r="82" spans="1:19" x14ac:dyDescent="0.35">
      <c r="A82" t="str">
        <f t="shared" si="2"/>
        <v>AccountLLC_BI__Facility__c</v>
      </c>
      <c r="B82">
        <f t="shared" si="3"/>
        <v>255</v>
      </c>
      <c r="C82" s="248" t="s">
        <v>67</v>
      </c>
      <c r="D82" s="248" t="s">
        <v>234</v>
      </c>
      <c r="E82" s="248" t="s">
        <v>489</v>
      </c>
      <c r="F82" s="248" t="s">
        <v>490</v>
      </c>
      <c r="G82" s="248" t="s">
        <v>491</v>
      </c>
      <c r="H82" s="248" t="s">
        <v>254</v>
      </c>
      <c r="I82" s="249" t="s">
        <v>248</v>
      </c>
      <c r="J82" s="249">
        <v>255</v>
      </c>
      <c r="K82" s="249">
        <v>0</v>
      </c>
      <c r="L82" s="249">
        <v>0</v>
      </c>
      <c r="M82" s="249" t="s">
        <v>248</v>
      </c>
      <c r="N82" s="249" t="s">
        <v>239</v>
      </c>
      <c r="O82" s="249" t="s">
        <v>248</v>
      </c>
      <c r="P82" s="249" t="s">
        <v>239</v>
      </c>
      <c r="Q82" s="249" t="s">
        <v>239</v>
      </c>
      <c r="R82" s="248"/>
      <c r="S82" s="248"/>
    </row>
    <row r="83" spans="1:19" x14ac:dyDescent="0.35">
      <c r="A83" t="str">
        <f t="shared" si="2"/>
        <v>AccountLLC_BI__Financials_Opt_Out__c</v>
      </c>
      <c r="B83">
        <f t="shared" si="3"/>
        <v>0</v>
      </c>
      <c r="C83" s="248" t="s">
        <v>67</v>
      </c>
      <c r="D83" s="248" t="s">
        <v>234</v>
      </c>
      <c r="E83" s="248" t="s">
        <v>492</v>
      </c>
      <c r="F83" s="248" t="s">
        <v>493</v>
      </c>
      <c r="G83" s="248" t="s">
        <v>494</v>
      </c>
      <c r="H83" s="248" t="s">
        <v>243</v>
      </c>
      <c r="I83" s="249" t="s">
        <v>239</v>
      </c>
      <c r="J83" s="249">
        <v>0</v>
      </c>
      <c r="K83" s="249">
        <v>0</v>
      </c>
      <c r="L83" s="249">
        <v>0</v>
      </c>
      <c r="M83" s="249" t="s">
        <v>248</v>
      </c>
      <c r="N83" s="249" t="s">
        <v>239</v>
      </c>
      <c r="O83" s="249" t="s">
        <v>248</v>
      </c>
      <c r="P83" s="249" t="s">
        <v>239</v>
      </c>
      <c r="Q83" s="249" t="s">
        <v>239</v>
      </c>
      <c r="R83" s="248"/>
      <c r="S83" s="248"/>
    </row>
    <row r="84" spans="1:19" x14ac:dyDescent="0.35">
      <c r="A84" t="str">
        <f t="shared" si="2"/>
        <v>AccountLLC_BI__Global_Cash_Flow__c</v>
      </c>
      <c r="B84" t="str">
        <f t="shared" si="3"/>
        <v>18, 2</v>
      </c>
      <c r="C84" s="248" t="s">
        <v>67</v>
      </c>
      <c r="D84" s="248" t="s">
        <v>234</v>
      </c>
      <c r="E84" s="248" t="s">
        <v>495</v>
      </c>
      <c r="F84" s="248" t="s">
        <v>496</v>
      </c>
      <c r="G84" s="248" t="s">
        <v>497</v>
      </c>
      <c r="H84" s="248" t="s">
        <v>282</v>
      </c>
      <c r="I84" s="249" t="s">
        <v>248</v>
      </c>
      <c r="J84" s="249">
        <v>0</v>
      </c>
      <c r="K84" s="249">
        <v>18</v>
      </c>
      <c r="L84" s="249">
        <v>2</v>
      </c>
      <c r="M84" s="249" t="s">
        <v>248</v>
      </c>
      <c r="N84" s="249" t="s">
        <v>239</v>
      </c>
      <c r="O84" s="249" t="s">
        <v>248</v>
      </c>
      <c r="P84" s="249" t="s">
        <v>239</v>
      </c>
      <c r="Q84" s="249" t="s">
        <v>239</v>
      </c>
      <c r="R84" s="248"/>
      <c r="S84" s="248"/>
    </row>
    <row r="85" spans="1:19" x14ac:dyDescent="0.35">
      <c r="A85" t="str">
        <f t="shared" si="2"/>
        <v>AccountLLC_BI__Highest_Risk_Grade__c</v>
      </c>
      <c r="B85">
        <f t="shared" si="3"/>
        <v>2</v>
      </c>
      <c r="C85" s="248" t="s">
        <v>67</v>
      </c>
      <c r="D85" s="248" t="s">
        <v>234</v>
      </c>
      <c r="E85" s="248" t="s">
        <v>498</v>
      </c>
      <c r="F85" s="248" t="s">
        <v>499</v>
      </c>
      <c r="G85" s="248" t="s">
        <v>500</v>
      </c>
      <c r="H85" s="248" t="s">
        <v>251</v>
      </c>
      <c r="I85" s="249" t="s">
        <v>248</v>
      </c>
      <c r="J85" s="249">
        <v>2</v>
      </c>
      <c r="K85" s="249">
        <v>0</v>
      </c>
      <c r="L85" s="249">
        <v>0</v>
      </c>
      <c r="M85" s="249" t="s">
        <v>248</v>
      </c>
      <c r="N85" s="249" t="s">
        <v>239</v>
      </c>
      <c r="O85" s="249" t="s">
        <v>248</v>
      </c>
      <c r="P85" s="249" t="s">
        <v>239</v>
      </c>
      <c r="Q85" s="249" t="s">
        <v>239</v>
      </c>
      <c r="R85" s="248"/>
      <c r="S85" s="248" t="s">
        <v>501</v>
      </c>
    </row>
    <row r="86" spans="1:19" x14ac:dyDescent="0.35">
      <c r="A86" t="str">
        <f t="shared" si="2"/>
        <v>AccountLLC_BI__Indirect_Exposure__c</v>
      </c>
      <c r="B86">
        <f t="shared" si="3"/>
        <v>0</v>
      </c>
      <c r="C86" s="248" t="s">
        <v>67</v>
      </c>
      <c r="D86" s="248" t="s">
        <v>234</v>
      </c>
      <c r="E86" s="248" t="s">
        <v>502</v>
      </c>
      <c r="F86" s="248" t="s">
        <v>503</v>
      </c>
      <c r="G86" s="248" t="s">
        <v>504</v>
      </c>
      <c r="H86" s="248" t="s">
        <v>344</v>
      </c>
      <c r="I86" s="249" t="s">
        <v>248</v>
      </c>
      <c r="J86" s="249">
        <v>0</v>
      </c>
      <c r="K86" s="249">
        <v>18</v>
      </c>
      <c r="L86" s="249">
        <v>2</v>
      </c>
      <c r="M86" s="249" t="s">
        <v>248</v>
      </c>
      <c r="N86" s="249" t="s">
        <v>239</v>
      </c>
      <c r="O86" s="249" t="s">
        <v>248</v>
      </c>
      <c r="P86" s="249" t="s">
        <v>239</v>
      </c>
      <c r="Q86" s="249" t="s">
        <v>239</v>
      </c>
      <c r="R86" s="248"/>
      <c r="S86" s="248" t="s">
        <v>504</v>
      </c>
    </row>
    <row r="87" spans="1:19" x14ac:dyDescent="0.35">
      <c r="A87" t="str">
        <f t="shared" si="2"/>
        <v>AccountLLC_BI__Interim_Statement__c</v>
      </c>
      <c r="B87">
        <f t="shared" si="3"/>
        <v>0</v>
      </c>
      <c r="C87" s="248" t="s">
        <v>67</v>
      </c>
      <c r="D87" s="248" t="s">
        <v>234</v>
      </c>
      <c r="E87" s="248" t="s">
        <v>505</v>
      </c>
      <c r="F87" s="248" t="s">
        <v>506</v>
      </c>
      <c r="G87" s="248" t="s">
        <v>507</v>
      </c>
      <c r="H87" s="248" t="s">
        <v>388</v>
      </c>
      <c r="I87" s="249" t="s">
        <v>248</v>
      </c>
      <c r="J87" s="249">
        <v>0</v>
      </c>
      <c r="K87" s="249">
        <v>0</v>
      </c>
      <c r="L87" s="249">
        <v>0</v>
      </c>
      <c r="M87" s="249" t="s">
        <v>248</v>
      </c>
      <c r="N87" s="249" t="s">
        <v>239</v>
      </c>
      <c r="O87" s="249" t="s">
        <v>248</v>
      </c>
      <c r="P87" s="249" t="s">
        <v>239</v>
      </c>
      <c r="Q87" s="249" t="s">
        <v>239</v>
      </c>
      <c r="R87" s="248"/>
      <c r="S87" s="248"/>
    </row>
    <row r="88" spans="1:19" x14ac:dyDescent="0.35">
      <c r="A88" t="str">
        <f t="shared" si="2"/>
        <v>AccountLLC_BI__Is_Individual__c</v>
      </c>
      <c r="B88" t="str">
        <f t="shared" si="3"/>
        <v>18, 0</v>
      </c>
      <c r="C88" s="248" t="s">
        <v>67</v>
      </c>
      <c r="D88" s="248" t="s">
        <v>234</v>
      </c>
      <c r="E88" s="248" t="s">
        <v>508</v>
      </c>
      <c r="F88" s="248" t="s">
        <v>509</v>
      </c>
      <c r="G88" s="248" t="s">
        <v>510</v>
      </c>
      <c r="H88" s="248" t="s">
        <v>282</v>
      </c>
      <c r="I88" s="249" t="s">
        <v>248</v>
      </c>
      <c r="J88" s="249">
        <v>0</v>
      </c>
      <c r="K88" s="249">
        <v>18</v>
      </c>
      <c r="L88" s="249">
        <v>0</v>
      </c>
      <c r="M88" s="249" t="s">
        <v>248</v>
      </c>
      <c r="N88" s="249" t="s">
        <v>239</v>
      </c>
      <c r="O88" s="249" t="s">
        <v>239</v>
      </c>
      <c r="P88" s="249" t="s">
        <v>239</v>
      </c>
      <c r="Q88" s="249" t="s">
        <v>248</v>
      </c>
      <c r="R88" s="248" t="s">
        <v>511</v>
      </c>
      <c r="S88" s="248"/>
    </row>
    <row r="89" spans="1:19" x14ac:dyDescent="0.35">
      <c r="A89" t="str">
        <f t="shared" si="2"/>
        <v>AccountLLC_BI__Last_Site_Visit__c</v>
      </c>
      <c r="B89">
        <f t="shared" si="3"/>
        <v>0</v>
      </c>
      <c r="C89" s="248" t="s">
        <v>67</v>
      </c>
      <c r="D89" s="248" t="s">
        <v>234</v>
      </c>
      <c r="E89" s="248" t="s">
        <v>512</v>
      </c>
      <c r="F89" s="248" t="s">
        <v>513</v>
      </c>
      <c r="G89" s="248" t="s">
        <v>514</v>
      </c>
      <c r="H89" s="248" t="s">
        <v>388</v>
      </c>
      <c r="I89" s="249" t="s">
        <v>248</v>
      </c>
      <c r="J89" s="249">
        <v>0</v>
      </c>
      <c r="K89" s="249">
        <v>0</v>
      </c>
      <c r="L89" s="249">
        <v>0</v>
      </c>
      <c r="M89" s="249" t="s">
        <v>248</v>
      </c>
      <c r="N89" s="249" t="s">
        <v>239</v>
      </c>
      <c r="O89" s="249" t="s">
        <v>248</v>
      </c>
      <c r="P89" s="249" t="s">
        <v>239</v>
      </c>
      <c r="Q89" s="249" t="s">
        <v>239</v>
      </c>
      <c r="R89" s="248"/>
      <c r="S89" s="248"/>
    </row>
    <row r="90" spans="1:19" x14ac:dyDescent="0.35">
      <c r="A90" t="str">
        <f t="shared" si="2"/>
        <v>AccountLLC_BI__Loan_Name__c</v>
      </c>
      <c r="B90">
        <f t="shared" si="3"/>
        <v>120</v>
      </c>
      <c r="C90" s="248" t="s">
        <v>67</v>
      </c>
      <c r="D90" s="248" t="s">
        <v>234</v>
      </c>
      <c r="E90" s="248" t="s">
        <v>515</v>
      </c>
      <c r="F90" s="248" t="s">
        <v>516</v>
      </c>
      <c r="G90" s="248" t="s">
        <v>517</v>
      </c>
      <c r="H90" s="248" t="s">
        <v>251</v>
      </c>
      <c r="I90" s="249" t="s">
        <v>248</v>
      </c>
      <c r="J90" s="249">
        <v>120</v>
      </c>
      <c r="K90" s="249">
        <v>0</v>
      </c>
      <c r="L90" s="249">
        <v>0</v>
      </c>
      <c r="M90" s="249" t="s">
        <v>248</v>
      </c>
      <c r="N90" s="249" t="s">
        <v>239</v>
      </c>
      <c r="O90" s="249" t="s">
        <v>248</v>
      </c>
      <c r="P90" s="249" t="s">
        <v>239</v>
      </c>
      <c r="Q90" s="249" t="s">
        <v>239</v>
      </c>
      <c r="R90" s="248"/>
      <c r="S90" s="248"/>
    </row>
    <row r="91" spans="1:19" x14ac:dyDescent="0.35">
      <c r="A91" t="str">
        <f t="shared" si="2"/>
        <v>AccountLLC_BI__Loan_Numbers__c</v>
      </c>
      <c r="B91">
        <f t="shared" si="3"/>
        <v>255</v>
      </c>
      <c r="C91" s="248" t="s">
        <v>67</v>
      </c>
      <c r="D91" s="248" t="s">
        <v>234</v>
      </c>
      <c r="E91" s="248" t="s">
        <v>518</v>
      </c>
      <c r="F91" s="248" t="s">
        <v>519</v>
      </c>
      <c r="G91" s="248" t="s">
        <v>520</v>
      </c>
      <c r="H91" s="248" t="s">
        <v>251</v>
      </c>
      <c r="I91" s="249" t="s">
        <v>248</v>
      </c>
      <c r="J91" s="249">
        <v>255</v>
      </c>
      <c r="K91" s="249">
        <v>0</v>
      </c>
      <c r="L91" s="249">
        <v>0</v>
      </c>
      <c r="M91" s="249" t="s">
        <v>248</v>
      </c>
      <c r="N91" s="249" t="s">
        <v>239</v>
      </c>
      <c r="O91" s="249" t="s">
        <v>248</v>
      </c>
      <c r="P91" s="249" t="s">
        <v>239</v>
      </c>
      <c r="Q91" s="249" t="s">
        <v>239</v>
      </c>
      <c r="R91" s="248"/>
      <c r="S91" s="248"/>
    </row>
    <row r="92" spans="1:19" x14ac:dyDescent="0.35">
      <c r="A92" t="str">
        <f t="shared" si="2"/>
        <v>AccountLLC_BI__Management_Experience__c</v>
      </c>
      <c r="B92" t="str">
        <f t="shared" si="3"/>
        <v>3, 0</v>
      </c>
      <c r="C92" s="248" t="s">
        <v>67</v>
      </c>
      <c r="D92" s="248" t="s">
        <v>234</v>
      </c>
      <c r="E92" s="248" t="s">
        <v>521</v>
      </c>
      <c r="F92" s="248" t="s">
        <v>522</v>
      </c>
      <c r="G92" s="248" t="s">
        <v>523</v>
      </c>
      <c r="H92" s="248" t="s">
        <v>282</v>
      </c>
      <c r="I92" s="249" t="s">
        <v>248</v>
      </c>
      <c r="J92" s="249">
        <v>0</v>
      </c>
      <c r="K92" s="249">
        <v>3</v>
      </c>
      <c r="L92" s="249">
        <v>0</v>
      </c>
      <c r="M92" s="249" t="s">
        <v>248</v>
      </c>
      <c r="N92" s="249" t="s">
        <v>239</v>
      </c>
      <c r="O92" s="249" t="s">
        <v>248</v>
      </c>
      <c r="P92" s="249" t="s">
        <v>239</v>
      </c>
      <c r="Q92" s="249" t="s">
        <v>239</v>
      </c>
      <c r="R92" s="248"/>
      <c r="S92" s="248" t="s">
        <v>524</v>
      </c>
    </row>
    <row r="93" spans="1:19" x14ac:dyDescent="0.35">
      <c r="A93" t="str">
        <f t="shared" si="2"/>
        <v>AccountLLC_BI__NumberofLocations__c</v>
      </c>
      <c r="B93" t="str">
        <f t="shared" si="3"/>
        <v>3, 0</v>
      </c>
      <c r="C93" s="248" t="s">
        <v>67</v>
      </c>
      <c r="D93" s="248" t="s">
        <v>234</v>
      </c>
      <c r="E93" s="248" t="s">
        <v>525</v>
      </c>
      <c r="F93" s="248" t="s">
        <v>526</v>
      </c>
      <c r="G93" s="248" t="s">
        <v>527</v>
      </c>
      <c r="H93" s="248" t="s">
        <v>282</v>
      </c>
      <c r="I93" s="249" t="s">
        <v>248</v>
      </c>
      <c r="J93" s="249">
        <v>0</v>
      </c>
      <c r="K93" s="249">
        <v>3</v>
      </c>
      <c r="L93" s="249">
        <v>0</v>
      </c>
      <c r="M93" s="249" t="s">
        <v>248</v>
      </c>
      <c r="N93" s="249" t="s">
        <v>239</v>
      </c>
      <c r="O93" s="249" t="s">
        <v>248</v>
      </c>
      <c r="P93" s="249" t="s">
        <v>239</v>
      </c>
      <c r="Q93" s="249" t="s">
        <v>239</v>
      </c>
      <c r="R93" s="248"/>
      <c r="S93" s="248"/>
    </row>
    <row r="94" spans="1:19" x14ac:dyDescent="0.35">
      <c r="A94" t="str">
        <f t="shared" si="2"/>
        <v>AccountLLC_BI__Partnership_Type__c</v>
      </c>
      <c r="B94">
        <f t="shared" si="3"/>
        <v>255</v>
      </c>
      <c r="C94" s="248" t="s">
        <v>67</v>
      </c>
      <c r="D94" s="248" t="s">
        <v>234</v>
      </c>
      <c r="E94" s="248" t="s">
        <v>528</v>
      </c>
      <c r="F94" s="248" t="s">
        <v>529</v>
      </c>
      <c r="G94" s="248" t="s">
        <v>530</v>
      </c>
      <c r="H94" s="248" t="s">
        <v>254</v>
      </c>
      <c r="I94" s="249" t="s">
        <v>248</v>
      </c>
      <c r="J94" s="249">
        <v>255</v>
      </c>
      <c r="K94" s="249">
        <v>0</v>
      </c>
      <c r="L94" s="249">
        <v>0</v>
      </c>
      <c r="M94" s="249" t="s">
        <v>248</v>
      </c>
      <c r="N94" s="249" t="s">
        <v>239</v>
      </c>
      <c r="O94" s="249" t="s">
        <v>248</v>
      </c>
      <c r="P94" s="249" t="s">
        <v>239</v>
      </c>
      <c r="Q94" s="249" t="s">
        <v>239</v>
      </c>
      <c r="R94" s="248"/>
      <c r="S94" s="248"/>
    </row>
    <row r="95" spans="1:19" x14ac:dyDescent="0.35">
      <c r="A95" t="str">
        <f t="shared" si="2"/>
        <v>AccountLLC_BI__Personal_Fin_Statements__c</v>
      </c>
      <c r="B95">
        <f t="shared" si="3"/>
        <v>0</v>
      </c>
      <c r="C95" s="248" t="s">
        <v>67</v>
      </c>
      <c r="D95" s="248" t="s">
        <v>234</v>
      </c>
      <c r="E95" s="248" t="s">
        <v>531</v>
      </c>
      <c r="F95" s="248" t="s">
        <v>532</v>
      </c>
      <c r="G95" s="248" t="s">
        <v>533</v>
      </c>
      <c r="H95" s="248" t="s">
        <v>388</v>
      </c>
      <c r="I95" s="249" t="s">
        <v>248</v>
      </c>
      <c r="J95" s="249">
        <v>0</v>
      </c>
      <c r="K95" s="249">
        <v>0</v>
      </c>
      <c r="L95" s="249">
        <v>0</v>
      </c>
      <c r="M95" s="249" t="s">
        <v>248</v>
      </c>
      <c r="N95" s="249" t="s">
        <v>239</v>
      </c>
      <c r="O95" s="249" t="s">
        <v>248</v>
      </c>
      <c r="P95" s="249" t="s">
        <v>239</v>
      </c>
      <c r="Q95" s="249" t="s">
        <v>239</v>
      </c>
      <c r="R95" s="248"/>
      <c r="S95" s="248"/>
    </row>
    <row r="96" spans="1:19" x14ac:dyDescent="0.35">
      <c r="A96" t="str">
        <f t="shared" si="2"/>
        <v>AccountLLC_BI__Personal_Liquidity__c</v>
      </c>
      <c r="B96">
        <f t="shared" si="3"/>
        <v>0</v>
      </c>
      <c r="C96" s="248" t="s">
        <v>67</v>
      </c>
      <c r="D96" s="248" t="s">
        <v>234</v>
      </c>
      <c r="E96" s="248" t="s">
        <v>534</v>
      </c>
      <c r="F96" s="248" t="s">
        <v>535</v>
      </c>
      <c r="G96" s="248" t="s">
        <v>536</v>
      </c>
      <c r="H96" s="248" t="s">
        <v>344</v>
      </c>
      <c r="I96" s="249" t="s">
        <v>248</v>
      </c>
      <c r="J96" s="249">
        <v>0</v>
      </c>
      <c r="K96" s="249">
        <v>18</v>
      </c>
      <c r="L96" s="249">
        <v>0</v>
      </c>
      <c r="M96" s="249" t="s">
        <v>248</v>
      </c>
      <c r="N96" s="249" t="s">
        <v>239</v>
      </c>
      <c r="O96" s="249" t="s">
        <v>248</v>
      </c>
      <c r="P96" s="249" t="s">
        <v>239</v>
      </c>
      <c r="Q96" s="249" t="s">
        <v>239</v>
      </c>
      <c r="R96" s="248"/>
      <c r="S96" s="248"/>
    </row>
    <row r="97" spans="1:19" x14ac:dyDescent="0.35">
      <c r="A97" t="str">
        <f t="shared" si="2"/>
        <v>AccountLLC_BI__Personal_Tax_Return__c</v>
      </c>
      <c r="B97">
        <f t="shared" si="3"/>
        <v>0</v>
      </c>
      <c r="C97" s="248" t="s">
        <v>67</v>
      </c>
      <c r="D97" s="248" t="s">
        <v>234</v>
      </c>
      <c r="E97" s="248" t="s">
        <v>537</v>
      </c>
      <c r="F97" s="248" t="s">
        <v>538</v>
      </c>
      <c r="G97" s="248" t="s">
        <v>539</v>
      </c>
      <c r="H97" s="248" t="s">
        <v>388</v>
      </c>
      <c r="I97" s="249" t="s">
        <v>248</v>
      </c>
      <c r="J97" s="249">
        <v>0</v>
      </c>
      <c r="K97" s="249">
        <v>0</v>
      </c>
      <c r="L97" s="249">
        <v>0</v>
      </c>
      <c r="M97" s="249" t="s">
        <v>248</v>
      </c>
      <c r="N97" s="249" t="s">
        <v>239</v>
      </c>
      <c r="O97" s="249" t="s">
        <v>248</v>
      </c>
      <c r="P97" s="249" t="s">
        <v>239</v>
      </c>
      <c r="Q97" s="249" t="s">
        <v>239</v>
      </c>
      <c r="R97" s="248"/>
      <c r="S97" s="248"/>
    </row>
    <row r="98" spans="1:19" x14ac:dyDescent="0.35">
      <c r="A98" t="str">
        <f t="shared" si="2"/>
        <v>AccountLLC_BI__Pod__c</v>
      </c>
      <c r="B98">
        <f t="shared" si="3"/>
        <v>255</v>
      </c>
      <c r="C98" s="248" t="s">
        <v>67</v>
      </c>
      <c r="D98" s="248" t="s">
        <v>234</v>
      </c>
      <c r="E98" s="248" t="s">
        <v>540</v>
      </c>
      <c r="F98" s="248" t="s">
        <v>541</v>
      </c>
      <c r="G98" s="248" t="s">
        <v>542</v>
      </c>
      <c r="H98" s="248" t="s">
        <v>254</v>
      </c>
      <c r="I98" s="249" t="s">
        <v>248</v>
      </c>
      <c r="J98" s="249">
        <v>255</v>
      </c>
      <c r="K98" s="249">
        <v>0</v>
      </c>
      <c r="L98" s="249">
        <v>0</v>
      </c>
      <c r="M98" s="249" t="s">
        <v>248</v>
      </c>
      <c r="N98" s="249" t="s">
        <v>239</v>
      </c>
      <c r="O98" s="249" t="s">
        <v>248</v>
      </c>
      <c r="P98" s="249" t="s">
        <v>239</v>
      </c>
      <c r="Q98" s="249" t="s">
        <v>239</v>
      </c>
      <c r="R98" s="248"/>
      <c r="S98" s="248"/>
    </row>
    <row r="99" spans="1:19" x14ac:dyDescent="0.35">
      <c r="A99" t="str">
        <f t="shared" si="2"/>
        <v>AccountLLC_BI__Proposed_Direct_Exposure__c</v>
      </c>
      <c r="B99">
        <f t="shared" si="3"/>
        <v>0</v>
      </c>
      <c r="C99" s="248" t="s">
        <v>67</v>
      </c>
      <c r="D99" s="248" t="s">
        <v>234</v>
      </c>
      <c r="E99" s="248" t="s">
        <v>543</v>
      </c>
      <c r="F99" s="248" t="s">
        <v>544</v>
      </c>
      <c r="G99" s="248" t="s">
        <v>545</v>
      </c>
      <c r="H99" s="248" t="s">
        <v>344</v>
      </c>
      <c r="I99" s="249" t="s">
        <v>248</v>
      </c>
      <c r="J99" s="249">
        <v>0</v>
      </c>
      <c r="K99" s="249">
        <v>18</v>
      </c>
      <c r="L99" s="249">
        <v>2</v>
      </c>
      <c r="M99" s="249" t="s">
        <v>248</v>
      </c>
      <c r="N99" s="249" t="s">
        <v>239</v>
      </c>
      <c r="O99" s="249" t="s">
        <v>248</v>
      </c>
      <c r="P99" s="249" t="s">
        <v>239</v>
      </c>
      <c r="Q99" s="249" t="s">
        <v>239</v>
      </c>
      <c r="R99" s="248"/>
      <c r="S99" s="248" t="s">
        <v>545</v>
      </c>
    </row>
    <row r="100" spans="1:19" x14ac:dyDescent="0.35">
      <c r="A100" t="str">
        <f t="shared" si="2"/>
        <v>AccountLLC_BI__Proposed_Indirect_Exposure__c</v>
      </c>
      <c r="B100">
        <f t="shared" si="3"/>
        <v>0</v>
      </c>
      <c r="C100" s="248" t="s">
        <v>67</v>
      </c>
      <c r="D100" s="248" t="s">
        <v>234</v>
      </c>
      <c r="E100" s="248" t="s">
        <v>546</v>
      </c>
      <c r="F100" s="248" t="s">
        <v>547</v>
      </c>
      <c r="G100" s="248" t="s">
        <v>548</v>
      </c>
      <c r="H100" s="248" t="s">
        <v>344</v>
      </c>
      <c r="I100" s="249" t="s">
        <v>248</v>
      </c>
      <c r="J100" s="249">
        <v>0</v>
      </c>
      <c r="K100" s="249">
        <v>18</v>
      </c>
      <c r="L100" s="249">
        <v>2</v>
      </c>
      <c r="M100" s="249" t="s">
        <v>248</v>
      </c>
      <c r="N100" s="249" t="s">
        <v>239</v>
      </c>
      <c r="O100" s="249" t="s">
        <v>248</v>
      </c>
      <c r="P100" s="249" t="s">
        <v>239</v>
      </c>
      <c r="Q100" s="249" t="s">
        <v>239</v>
      </c>
      <c r="R100" s="248"/>
      <c r="S100" s="248" t="s">
        <v>548</v>
      </c>
    </row>
    <row r="101" spans="1:19" x14ac:dyDescent="0.35">
      <c r="A101" t="str">
        <f t="shared" si="2"/>
        <v>AccountLLC_BI__Region__c</v>
      </c>
      <c r="B101">
        <f t="shared" si="3"/>
        <v>255</v>
      </c>
      <c r="C101" s="248" t="s">
        <v>67</v>
      </c>
      <c r="D101" s="248" t="s">
        <v>234</v>
      </c>
      <c r="E101" s="248" t="s">
        <v>549</v>
      </c>
      <c r="F101" s="248" t="s">
        <v>550</v>
      </c>
      <c r="G101" s="248" t="s">
        <v>551</v>
      </c>
      <c r="H101" s="248" t="s">
        <v>254</v>
      </c>
      <c r="I101" s="249" t="s">
        <v>248</v>
      </c>
      <c r="J101" s="249">
        <v>255</v>
      </c>
      <c r="K101" s="249">
        <v>0</v>
      </c>
      <c r="L101" s="249">
        <v>0</v>
      </c>
      <c r="M101" s="249" t="s">
        <v>248</v>
      </c>
      <c r="N101" s="249" t="s">
        <v>239</v>
      </c>
      <c r="O101" s="249" t="s">
        <v>248</v>
      </c>
      <c r="P101" s="249" t="s">
        <v>239</v>
      </c>
      <c r="Q101" s="249" t="s">
        <v>239</v>
      </c>
      <c r="R101" s="248"/>
      <c r="S101" s="248" t="s">
        <v>552</v>
      </c>
    </row>
    <row r="102" spans="1:19" x14ac:dyDescent="0.35">
      <c r="A102" t="str">
        <f t="shared" si="2"/>
        <v>AccountLLC_BI__Relationship_Number__c</v>
      </c>
      <c r="B102" t="str">
        <f t="shared" si="3"/>
        <v>18, 0</v>
      </c>
      <c r="C102" s="248" t="s">
        <v>67</v>
      </c>
      <c r="D102" s="248" t="s">
        <v>234</v>
      </c>
      <c r="E102" s="248" t="s">
        <v>553</v>
      </c>
      <c r="F102" s="248" t="s">
        <v>554</v>
      </c>
      <c r="G102" s="248" t="s">
        <v>329</v>
      </c>
      <c r="H102" s="248" t="s">
        <v>282</v>
      </c>
      <c r="I102" s="249" t="s">
        <v>248</v>
      </c>
      <c r="J102" s="249">
        <v>0</v>
      </c>
      <c r="K102" s="249">
        <v>18</v>
      </c>
      <c r="L102" s="249">
        <v>0</v>
      </c>
      <c r="M102" s="249" t="s">
        <v>248</v>
      </c>
      <c r="N102" s="249" t="s">
        <v>239</v>
      </c>
      <c r="O102" s="249" t="s">
        <v>248</v>
      </c>
      <c r="P102" s="249" t="s">
        <v>239</v>
      </c>
      <c r="Q102" s="249" t="s">
        <v>239</v>
      </c>
      <c r="R102" s="248"/>
      <c r="S102" s="248"/>
    </row>
    <row r="103" spans="1:19" x14ac:dyDescent="0.35">
      <c r="A103" t="str">
        <f t="shared" si="2"/>
        <v>AccountLLC_BI__Revenue_Growth__c</v>
      </c>
      <c r="B103">
        <f t="shared" si="3"/>
        <v>0</v>
      </c>
      <c r="C103" s="248" t="s">
        <v>67</v>
      </c>
      <c r="D103" s="248" t="s">
        <v>234</v>
      </c>
      <c r="E103" s="248" t="s">
        <v>555</v>
      </c>
      <c r="F103" s="248" t="s">
        <v>556</v>
      </c>
      <c r="G103" s="248" t="s">
        <v>557</v>
      </c>
      <c r="H103" s="248" t="s">
        <v>558</v>
      </c>
      <c r="I103" s="249" t="s">
        <v>248</v>
      </c>
      <c r="J103" s="249">
        <v>0</v>
      </c>
      <c r="K103" s="249">
        <v>18</v>
      </c>
      <c r="L103" s="249">
        <v>2</v>
      </c>
      <c r="M103" s="249" t="s">
        <v>248</v>
      </c>
      <c r="N103" s="249" t="s">
        <v>239</v>
      </c>
      <c r="O103" s="249" t="s">
        <v>248</v>
      </c>
      <c r="P103" s="249" t="s">
        <v>239</v>
      </c>
      <c r="Q103" s="249" t="s">
        <v>239</v>
      </c>
      <c r="R103" s="248"/>
      <c r="S103" s="248" t="s">
        <v>559</v>
      </c>
    </row>
    <row r="104" spans="1:19" x14ac:dyDescent="0.35">
      <c r="A104" t="str">
        <f t="shared" si="2"/>
        <v>AccountLLC_BI__SLAExpirationDate__c</v>
      </c>
      <c r="B104">
        <f t="shared" si="3"/>
        <v>0</v>
      </c>
      <c r="C104" s="248" t="s">
        <v>67</v>
      </c>
      <c r="D104" s="248" t="s">
        <v>234</v>
      </c>
      <c r="E104" s="248" t="s">
        <v>560</v>
      </c>
      <c r="F104" s="248" t="s">
        <v>561</v>
      </c>
      <c r="G104" s="248" t="s">
        <v>562</v>
      </c>
      <c r="H104" s="248" t="s">
        <v>388</v>
      </c>
      <c r="I104" s="249" t="s">
        <v>248</v>
      </c>
      <c r="J104" s="249">
        <v>0</v>
      </c>
      <c r="K104" s="249">
        <v>0</v>
      </c>
      <c r="L104" s="249">
        <v>0</v>
      </c>
      <c r="M104" s="249" t="s">
        <v>248</v>
      </c>
      <c r="N104" s="249" t="s">
        <v>239</v>
      </c>
      <c r="O104" s="249" t="s">
        <v>248</v>
      </c>
      <c r="P104" s="249" t="s">
        <v>239</v>
      </c>
      <c r="Q104" s="249" t="s">
        <v>239</v>
      </c>
      <c r="R104" s="248"/>
      <c r="S104" s="248"/>
    </row>
    <row r="105" spans="1:19" x14ac:dyDescent="0.35">
      <c r="A105" t="str">
        <f t="shared" si="2"/>
        <v>AccountLLC_BI__SLASerialNumber__c</v>
      </c>
      <c r="B105">
        <f t="shared" si="3"/>
        <v>10</v>
      </c>
      <c r="C105" s="248" t="s">
        <v>67</v>
      </c>
      <c r="D105" s="248" t="s">
        <v>234</v>
      </c>
      <c r="E105" s="248" t="s">
        <v>563</v>
      </c>
      <c r="F105" s="248" t="s">
        <v>564</v>
      </c>
      <c r="G105" s="248" t="s">
        <v>565</v>
      </c>
      <c r="H105" s="248" t="s">
        <v>251</v>
      </c>
      <c r="I105" s="249" t="s">
        <v>248</v>
      </c>
      <c r="J105" s="249">
        <v>10</v>
      </c>
      <c r="K105" s="249">
        <v>0</v>
      </c>
      <c r="L105" s="249">
        <v>0</v>
      </c>
      <c r="M105" s="249" t="s">
        <v>248</v>
      </c>
      <c r="N105" s="249" t="s">
        <v>239</v>
      </c>
      <c r="O105" s="249" t="s">
        <v>248</v>
      </c>
      <c r="P105" s="249" t="s">
        <v>239</v>
      </c>
      <c r="Q105" s="249" t="s">
        <v>239</v>
      </c>
      <c r="R105" s="248"/>
      <c r="S105" s="248"/>
    </row>
    <row r="106" spans="1:19" x14ac:dyDescent="0.35">
      <c r="A106" t="str">
        <f t="shared" si="2"/>
        <v>AccountLLC_BI__SLA__c</v>
      </c>
      <c r="B106">
        <f t="shared" si="3"/>
        <v>255</v>
      </c>
      <c r="C106" s="248" t="s">
        <v>67</v>
      </c>
      <c r="D106" s="248" t="s">
        <v>234</v>
      </c>
      <c r="E106" s="248" t="s">
        <v>566</v>
      </c>
      <c r="F106" s="248" t="s">
        <v>567</v>
      </c>
      <c r="G106" s="248" t="s">
        <v>568</v>
      </c>
      <c r="H106" s="248" t="s">
        <v>254</v>
      </c>
      <c r="I106" s="249" t="s">
        <v>248</v>
      </c>
      <c r="J106" s="249">
        <v>255</v>
      </c>
      <c r="K106" s="249">
        <v>0</v>
      </c>
      <c r="L106" s="249">
        <v>0</v>
      </c>
      <c r="M106" s="249" t="s">
        <v>248</v>
      </c>
      <c r="N106" s="249" t="s">
        <v>239</v>
      </c>
      <c r="O106" s="249" t="s">
        <v>248</v>
      </c>
      <c r="P106" s="249" t="s">
        <v>239</v>
      </c>
      <c r="Q106" s="249" t="s">
        <v>239</v>
      </c>
      <c r="R106" s="248"/>
      <c r="S106" s="248"/>
    </row>
    <row r="107" spans="1:19" x14ac:dyDescent="0.35">
      <c r="A107" t="str">
        <f t="shared" si="2"/>
        <v>AccountLLC_BI__Statement_From_Date__c</v>
      </c>
      <c r="B107">
        <f t="shared" si="3"/>
        <v>0</v>
      </c>
      <c r="C107" s="248" t="s">
        <v>67</v>
      </c>
      <c r="D107" s="248" t="s">
        <v>234</v>
      </c>
      <c r="E107" s="248" t="s">
        <v>569</v>
      </c>
      <c r="F107" s="248" t="s">
        <v>570</v>
      </c>
      <c r="G107" s="248" t="s">
        <v>571</v>
      </c>
      <c r="H107" s="248" t="s">
        <v>388</v>
      </c>
      <c r="I107" s="249" t="s">
        <v>248</v>
      </c>
      <c r="J107" s="249">
        <v>0</v>
      </c>
      <c r="K107" s="249">
        <v>0</v>
      </c>
      <c r="L107" s="249">
        <v>0</v>
      </c>
      <c r="M107" s="249" t="s">
        <v>248</v>
      </c>
      <c r="N107" s="249" t="s">
        <v>239</v>
      </c>
      <c r="O107" s="249" t="s">
        <v>248</v>
      </c>
      <c r="P107" s="249" t="s">
        <v>239</v>
      </c>
      <c r="Q107" s="249" t="s">
        <v>239</v>
      </c>
      <c r="R107" s="248"/>
      <c r="S107" s="248" t="s">
        <v>572</v>
      </c>
    </row>
    <row r="108" spans="1:19" x14ac:dyDescent="0.35">
      <c r="A108" t="str">
        <f t="shared" si="2"/>
        <v>AccountLLC_BI__Statement_To_Date__c</v>
      </c>
      <c r="B108">
        <f t="shared" si="3"/>
        <v>0</v>
      </c>
      <c r="C108" s="248" t="s">
        <v>67</v>
      </c>
      <c r="D108" s="248" t="s">
        <v>234</v>
      </c>
      <c r="E108" s="248" t="s">
        <v>573</v>
      </c>
      <c r="F108" s="248" t="s">
        <v>574</v>
      </c>
      <c r="G108" s="248" t="s">
        <v>575</v>
      </c>
      <c r="H108" s="248" t="s">
        <v>388</v>
      </c>
      <c r="I108" s="249" t="s">
        <v>248</v>
      </c>
      <c r="J108" s="249">
        <v>0</v>
      </c>
      <c r="K108" s="249">
        <v>0</v>
      </c>
      <c r="L108" s="249">
        <v>0</v>
      </c>
      <c r="M108" s="249" t="s">
        <v>248</v>
      </c>
      <c r="N108" s="249" t="s">
        <v>239</v>
      </c>
      <c r="O108" s="249" t="s">
        <v>248</v>
      </c>
      <c r="P108" s="249" t="s">
        <v>239</v>
      </c>
      <c r="Q108" s="249" t="s">
        <v>239</v>
      </c>
      <c r="R108" s="248"/>
      <c r="S108" s="248" t="s">
        <v>576</v>
      </c>
    </row>
    <row r="109" spans="1:19" x14ac:dyDescent="0.35">
      <c r="A109" t="str">
        <f t="shared" si="2"/>
        <v>AccountLLC_BI__Status__c</v>
      </c>
      <c r="B109">
        <f t="shared" si="3"/>
        <v>255</v>
      </c>
      <c r="C109" s="248" t="s">
        <v>67</v>
      </c>
      <c r="D109" s="248" t="s">
        <v>234</v>
      </c>
      <c r="E109" s="248" t="s">
        <v>577</v>
      </c>
      <c r="F109" s="248" t="s">
        <v>578</v>
      </c>
      <c r="G109" s="248" t="s">
        <v>579</v>
      </c>
      <c r="H109" s="248" t="s">
        <v>254</v>
      </c>
      <c r="I109" s="249" t="s">
        <v>248</v>
      </c>
      <c r="J109" s="249">
        <v>255</v>
      </c>
      <c r="K109" s="249">
        <v>0</v>
      </c>
      <c r="L109" s="249">
        <v>0</v>
      </c>
      <c r="M109" s="249" t="s">
        <v>248</v>
      </c>
      <c r="N109" s="249" t="s">
        <v>239</v>
      </c>
      <c r="O109" s="249" t="s">
        <v>248</v>
      </c>
      <c r="P109" s="249" t="s">
        <v>239</v>
      </c>
      <c r="Q109" s="249" t="s">
        <v>239</v>
      </c>
      <c r="R109" s="248"/>
      <c r="S109" s="248"/>
    </row>
    <row r="110" spans="1:19" x14ac:dyDescent="0.35">
      <c r="A110" t="str">
        <f t="shared" si="2"/>
        <v>AccountLLC_BI__Tax_Identification_Number__c</v>
      </c>
      <c r="B110">
        <f t="shared" si="3"/>
        <v>80</v>
      </c>
      <c r="C110" s="248" t="s">
        <v>67</v>
      </c>
      <c r="D110" s="248" t="s">
        <v>234</v>
      </c>
      <c r="E110" s="248" t="s">
        <v>580</v>
      </c>
      <c r="F110" s="248" t="s">
        <v>581</v>
      </c>
      <c r="G110" s="248" t="s">
        <v>582</v>
      </c>
      <c r="H110" s="248" t="s">
        <v>583</v>
      </c>
      <c r="I110" s="249" t="s">
        <v>248</v>
      </c>
      <c r="J110" s="249">
        <v>80</v>
      </c>
      <c r="K110" s="249">
        <v>0</v>
      </c>
      <c r="L110" s="249">
        <v>0</v>
      </c>
      <c r="M110" s="249" t="s">
        <v>248</v>
      </c>
      <c r="N110" s="249" t="s">
        <v>239</v>
      </c>
      <c r="O110" s="249" t="s">
        <v>248</v>
      </c>
      <c r="P110" s="249" t="s">
        <v>239</v>
      </c>
      <c r="Q110" s="249" t="s">
        <v>239</v>
      </c>
      <c r="R110" s="248"/>
      <c r="S110" s="248"/>
    </row>
    <row r="111" spans="1:19" x14ac:dyDescent="0.35">
      <c r="A111" t="str">
        <f t="shared" si="2"/>
        <v>AccountLLC_BI__UpsellOpportunity__c</v>
      </c>
      <c r="B111">
        <f t="shared" si="3"/>
        <v>255</v>
      </c>
      <c r="C111" s="248" t="s">
        <v>67</v>
      </c>
      <c r="D111" s="248" t="s">
        <v>234</v>
      </c>
      <c r="E111" s="248" t="s">
        <v>584</v>
      </c>
      <c r="F111" s="248" t="s">
        <v>585</v>
      </c>
      <c r="G111" s="248" t="s">
        <v>586</v>
      </c>
      <c r="H111" s="248" t="s">
        <v>254</v>
      </c>
      <c r="I111" s="249" t="s">
        <v>248</v>
      </c>
      <c r="J111" s="249">
        <v>255</v>
      </c>
      <c r="K111" s="249">
        <v>0</v>
      </c>
      <c r="L111" s="249">
        <v>0</v>
      </c>
      <c r="M111" s="249" t="s">
        <v>248</v>
      </c>
      <c r="N111" s="249" t="s">
        <v>239</v>
      </c>
      <c r="O111" s="249" t="s">
        <v>248</v>
      </c>
      <c r="P111" s="249" t="s">
        <v>239</v>
      </c>
      <c r="Q111" s="249" t="s">
        <v>239</v>
      </c>
      <c r="R111" s="248"/>
      <c r="S111" s="248"/>
    </row>
    <row r="112" spans="1:19" x14ac:dyDescent="0.35">
      <c r="A112" t="str">
        <f t="shared" si="2"/>
        <v>AccountLLC_BI__lookupKey__c</v>
      </c>
      <c r="B112">
        <f t="shared" si="3"/>
        <v>255</v>
      </c>
      <c r="C112" s="248" t="s">
        <v>67</v>
      </c>
      <c r="D112" s="248" t="s">
        <v>234</v>
      </c>
      <c r="E112" s="248" t="s">
        <v>587</v>
      </c>
      <c r="F112" s="248" t="s">
        <v>588</v>
      </c>
      <c r="G112" s="248" t="s">
        <v>237</v>
      </c>
      <c r="H112" s="248" t="s">
        <v>251</v>
      </c>
      <c r="I112" s="249" t="s">
        <v>248</v>
      </c>
      <c r="J112" s="249">
        <v>255</v>
      </c>
      <c r="K112" s="249">
        <v>0</v>
      </c>
      <c r="L112" s="249">
        <v>0</v>
      </c>
      <c r="M112" s="249" t="s">
        <v>248</v>
      </c>
      <c r="N112" s="249" t="s">
        <v>239</v>
      </c>
      <c r="O112" s="249" t="s">
        <v>248</v>
      </c>
      <c r="P112" s="249" t="s">
        <v>248</v>
      </c>
      <c r="Q112" s="249" t="s">
        <v>239</v>
      </c>
      <c r="R112" s="248"/>
      <c r="S112" s="248"/>
    </row>
    <row r="113" spans="1:19" x14ac:dyDescent="0.35">
      <c r="A113" t="str">
        <f t="shared" si="2"/>
        <v>AccountLLC_BI__Total_Won_Opportunities__c</v>
      </c>
      <c r="B113">
        <f t="shared" si="3"/>
        <v>0</v>
      </c>
      <c r="C113" s="248" t="s">
        <v>67</v>
      </c>
      <c r="D113" s="248" t="s">
        <v>234</v>
      </c>
      <c r="E113" s="248" t="s">
        <v>589</v>
      </c>
      <c r="F113" s="248" t="s">
        <v>590</v>
      </c>
      <c r="G113" s="248" t="s">
        <v>591</v>
      </c>
      <c r="H113" s="248" t="s">
        <v>344</v>
      </c>
      <c r="I113" s="249" t="s">
        <v>248</v>
      </c>
      <c r="J113" s="249">
        <v>0</v>
      </c>
      <c r="K113" s="249">
        <v>18</v>
      </c>
      <c r="L113" s="249">
        <v>2</v>
      </c>
      <c r="M113" s="249" t="s">
        <v>248</v>
      </c>
      <c r="N113" s="249" t="s">
        <v>239</v>
      </c>
      <c r="O113" s="249" t="s">
        <v>239</v>
      </c>
      <c r="P113" s="249" t="s">
        <v>239</v>
      </c>
      <c r="Q113" s="249" t="s">
        <v>248</v>
      </c>
      <c r="R113" s="248"/>
      <c r="S113" s="248" t="s">
        <v>592</v>
      </c>
    </row>
    <row r="114" spans="1:19" x14ac:dyDescent="0.35">
      <c r="A114" t="str">
        <f t="shared" si="2"/>
        <v>AccountLLC_BI__Booked_Affiliated_Exposure__c</v>
      </c>
      <c r="B114">
        <f t="shared" si="3"/>
        <v>0</v>
      </c>
      <c r="C114" s="248" t="s">
        <v>67</v>
      </c>
      <c r="D114" s="248" t="s">
        <v>234</v>
      </c>
      <c r="E114" s="248" t="s">
        <v>593</v>
      </c>
      <c r="F114" s="248" t="s">
        <v>594</v>
      </c>
      <c r="G114" s="248" t="s">
        <v>595</v>
      </c>
      <c r="H114" s="248" t="s">
        <v>344</v>
      </c>
      <c r="I114" s="249" t="s">
        <v>248</v>
      </c>
      <c r="J114" s="249">
        <v>0</v>
      </c>
      <c r="K114" s="249">
        <v>18</v>
      </c>
      <c r="L114" s="249">
        <v>2</v>
      </c>
      <c r="M114" s="249" t="s">
        <v>248</v>
      </c>
      <c r="N114" s="249" t="s">
        <v>239</v>
      </c>
      <c r="O114" s="249" t="s">
        <v>248</v>
      </c>
      <c r="P114" s="249" t="s">
        <v>239</v>
      </c>
      <c r="Q114" s="249" t="s">
        <v>239</v>
      </c>
      <c r="R114" s="248"/>
      <c r="S114" s="248"/>
    </row>
    <row r="115" spans="1:19" x14ac:dyDescent="0.35">
      <c r="A115" t="str">
        <f t="shared" si="2"/>
        <v>AccountLLC_BI__Connection_Identifier__c</v>
      </c>
      <c r="B115">
        <f t="shared" si="3"/>
        <v>18</v>
      </c>
      <c r="C115" s="248" t="s">
        <v>67</v>
      </c>
      <c r="D115" s="248" t="s">
        <v>234</v>
      </c>
      <c r="E115" s="248" t="s">
        <v>596</v>
      </c>
      <c r="F115" s="248" t="s">
        <v>597</v>
      </c>
      <c r="G115" s="248" t="s">
        <v>598</v>
      </c>
      <c r="H115" s="248" t="s">
        <v>251</v>
      </c>
      <c r="I115" s="249" t="s">
        <v>248</v>
      </c>
      <c r="J115" s="249">
        <v>18</v>
      </c>
      <c r="K115" s="249">
        <v>0</v>
      </c>
      <c r="L115" s="249">
        <v>0</v>
      </c>
      <c r="M115" s="249" t="s">
        <v>248</v>
      </c>
      <c r="N115" s="249" t="s">
        <v>239</v>
      </c>
      <c r="O115" s="249" t="s">
        <v>248</v>
      </c>
      <c r="P115" s="249" t="s">
        <v>248</v>
      </c>
      <c r="Q115" s="249" t="s">
        <v>239</v>
      </c>
      <c r="R115" s="248"/>
      <c r="S115" s="248"/>
    </row>
    <row r="116" spans="1:19" x14ac:dyDescent="0.35">
      <c r="A116" t="str">
        <f t="shared" si="2"/>
        <v>Accountcm_Email_Address__c</v>
      </c>
      <c r="B116">
        <f t="shared" si="3"/>
        <v>80</v>
      </c>
      <c r="C116" s="248" t="s">
        <v>67</v>
      </c>
      <c r="D116" s="248" t="s">
        <v>234</v>
      </c>
      <c r="E116" s="248" t="s">
        <v>599</v>
      </c>
      <c r="F116" s="248" t="s">
        <v>600</v>
      </c>
      <c r="G116" s="248" t="s">
        <v>601</v>
      </c>
      <c r="H116" s="248" t="s">
        <v>602</v>
      </c>
      <c r="I116" s="249" t="s">
        <v>248</v>
      </c>
      <c r="J116" s="249">
        <v>80</v>
      </c>
      <c r="K116" s="249">
        <v>0</v>
      </c>
      <c r="L116" s="249">
        <v>0</v>
      </c>
      <c r="M116" s="249" t="s">
        <v>248</v>
      </c>
      <c r="N116" s="249" t="s">
        <v>239</v>
      </c>
      <c r="O116" s="249" t="s">
        <v>248</v>
      </c>
      <c r="P116" s="249" t="s">
        <v>239</v>
      </c>
      <c r="Q116" s="249" t="s">
        <v>239</v>
      </c>
      <c r="R116" s="248"/>
      <c r="S116" s="248"/>
    </row>
    <row r="117" spans="1:19" x14ac:dyDescent="0.35">
      <c r="A117" t="str">
        <f t="shared" si="2"/>
        <v>AccountLLC_BI__Backup_Withholding_Exempt_Code__c</v>
      </c>
      <c r="B117">
        <f t="shared" si="3"/>
        <v>255</v>
      </c>
      <c r="C117" s="248" t="s">
        <v>67</v>
      </c>
      <c r="D117" s="248" t="s">
        <v>234</v>
      </c>
      <c r="E117" s="248" t="s">
        <v>603</v>
      </c>
      <c r="F117" s="248" t="s">
        <v>604</v>
      </c>
      <c r="G117" s="248" t="s">
        <v>605</v>
      </c>
      <c r="H117" s="248" t="s">
        <v>254</v>
      </c>
      <c r="I117" s="249" t="s">
        <v>248</v>
      </c>
      <c r="J117" s="249">
        <v>255</v>
      </c>
      <c r="K117" s="249">
        <v>0</v>
      </c>
      <c r="L117" s="249">
        <v>0</v>
      </c>
      <c r="M117" s="249" t="s">
        <v>248</v>
      </c>
      <c r="N117" s="249" t="s">
        <v>239</v>
      </c>
      <c r="O117" s="249" t="s">
        <v>248</v>
      </c>
      <c r="P117" s="249" t="s">
        <v>239</v>
      </c>
      <c r="Q117" s="249" t="s">
        <v>239</v>
      </c>
      <c r="R117" s="248"/>
      <c r="S117" s="248" t="s">
        <v>606</v>
      </c>
    </row>
    <row r="118" spans="1:19" x14ac:dyDescent="0.35">
      <c r="A118" t="str">
        <f t="shared" si="2"/>
        <v>AccountLLC_BI__Backup_Withholding_Exempt_Indicator__c</v>
      </c>
      <c r="B118">
        <f t="shared" si="3"/>
        <v>0</v>
      </c>
      <c r="C118" s="248" t="s">
        <v>67</v>
      </c>
      <c r="D118" s="248" t="s">
        <v>234</v>
      </c>
      <c r="E118" s="248" t="s">
        <v>607</v>
      </c>
      <c r="F118" s="248" t="s">
        <v>608</v>
      </c>
      <c r="G118" s="248" t="s">
        <v>609</v>
      </c>
      <c r="H118" s="248" t="s">
        <v>243</v>
      </c>
      <c r="I118" s="249" t="s">
        <v>239</v>
      </c>
      <c r="J118" s="249">
        <v>0</v>
      </c>
      <c r="K118" s="249">
        <v>0</v>
      </c>
      <c r="L118" s="249">
        <v>0</v>
      </c>
      <c r="M118" s="249" t="s">
        <v>248</v>
      </c>
      <c r="N118" s="249" t="s">
        <v>239</v>
      </c>
      <c r="O118" s="249" t="s">
        <v>248</v>
      </c>
      <c r="P118" s="249" t="s">
        <v>239</v>
      </c>
      <c r="Q118" s="249" t="s">
        <v>239</v>
      </c>
      <c r="R118" s="248"/>
      <c r="S118" s="248" t="s">
        <v>610</v>
      </c>
    </row>
    <row r="119" spans="1:19" x14ac:dyDescent="0.35">
      <c r="A119" t="str">
        <f t="shared" si="2"/>
        <v>AccountLLC_BI__Is_Institution_Affiliated__c</v>
      </c>
      <c r="B119">
        <f t="shared" si="3"/>
        <v>0</v>
      </c>
      <c r="C119" s="248" t="s">
        <v>67</v>
      </c>
      <c r="D119" s="248" t="s">
        <v>234</v>
      </c>
      <c r="E119" s="248" t="s">
        <v>611</v>
      </c>
      <c r="F119" s="248" t="s">
        <v>612</v>
      </c>
      <c r="G119" s="248" t="s">
        <v>613</v>
      </c>
      <c r="H119" s="248" t="s">
        <v>243</v>
      </c>
      <c r="I119" s="249" t="s">
        <v>239</v>
      </c>
      <c r="J119" s="249">
        <v>0</v>
      </c>
      <c r="K119" s="249">
        <v>0</v>
      </c>
      <c r="L119" s="249">
        <v>0</v>
      </c>
      <c r="M119" s="249" t="s">
        <v>248</v>
      </c>
      <c r="N119" s="249" t="s">
        <v>239</v>
      </c>
      <c r="O119" s="249" t="s">
        <v>248</v>
      </c>
      <c r="P119" s="249" t="s">
        <v>239</v>
      </c>
      <c r="Q119" s="249" t="s">
        <v>239</v>
      </c>
      <c r="R119" s="248"/>
      <c r="S119" s="248" t="s">
        <v>614</v>
      </c>
    </row>
    <row r="120" spans="1:19" x14ac:dyDescent="0.35">
      <c r="A120" t="str">
        <f t="shared" si="2"/>
        <v>AccountLLC_BI__Backup_Withholding_N_A_Indicator__c</v>
      </c>
      <c r="B120">
        <f t="shared" si="3"/>
        <v>0</v>
      </c>
      <c r="C120" s="248" t="s">
        <v>67</v>
      </c>
      <c r="D120" s="248" t="s">
        <v>234</v>
      </c>
      <c r="E120" s="248" t="s">
        <v>615</v>
      </c>
      <c r="F120" s="248" t="s">
        <v>616</v>
      </c>
      <c r="G120" s="248" t="s">
        <v>617</v>
      </c>
      <c r="H120" s="248" t="s">
        <v>243</v>
      </c>
      <c r="I120" s="249" t="s">
        <v>239</v>
      </c>
      <c r="J120" s="249">
        <v>0</v>
      </c>
      <c r="K120" s="249">
        <v>0</v>
      </c>
      <c r="L120" s="249">
        <v>0</v>
      </c>
      <c r="M120" s="249" t="s">
        <v>248</v>
      </c>
      <c r="N120" s="249" t="s">
        <v>239</v>
      </c>
      <c r="O120" s="249" t="s">
        <v>248</v>
      </c>
      <c r="P120" s="249" t="s">
        <v>239</v>
      </c>
      <c r="Q120" s="249" t="s">
        <v>239</v>
      </c>
      <c r="R120" s="248"/>
      <c r="S120" s="248" t="s">
        <v>618</v>
      </c>
    </row>
    <row r="121" spans="1:19" x14ac:dyDescent="0.35">
      <c r="A121" t="str">
        <f t="shared" si="2"/>
        <v>AccountNDOC__Document_Manager_Identifier__c</v>
      </c>
      <c r="B121">
        <f t="shared" si="3"/>
        <v>255</v>
      </c>
      <c r="C121" s="248" t="s">
        <v>67</v>
      </c>
      <c r="D121" s="248" t="s">
        <v>234</v>
      </c>
      <c r="E121" s="248" t="s">
        <v>619</v>
      </c>
      <c r="F121" s="248" t="s">
        <v>620</v>
      </c>
      <c r="G121" s="248" t="s">
        <v>621</v>
      </c>
      <c r="H121" s="248" t="s">
        <v>254</v>
      </c>
      <c r="I121" s="249" t="s">
        <v>248</v>
      </c>
      <c r="J121" s="249">
        <v>255</v>
      </c>
      <c r="K121" s="249">
        <v>0</v>
      </c>
      <c r="L121" s="249">
        <v>0</v>
      </c>
      <c r="M121" s="249" t="s">
        <v>248</v>
      </c>
      <c r="N121" s="249" t="s">
        <v>239</v>
      </c>
      <c r="O121" s="249" t="s">
        <v>248</v>
      </c>
      <c r="P121" s="249" t="s">
        <v>239</v>
      </c>
      <c r="Q121" s="249" t="s">
        <v>239</v>
      </c>
      <c r="R121" s="248"/>
      <c r="S121" s="248"/>
    </row>
    <row r="122" spans="1:19" x14ac:dyDescent="0.35">
      <c r="A122" t="str">
        <f t="shared" si="2"/>
        <v>AccountLLC_BI__Employee_Relationship__c</v>
      </c>
      <c r="B122">
        <f t="shared" si="3"/>
        <v>0</v>
      </c>
      <c r="C122" s="248" t="s">
        <v>67</v>
      </c>
      <c r="D122" s="248" t="s">
        <v>234</v>
      </c>
      <c r="E122" s="248" t="s">
        <v>622</v>
      </c>
      <c r="F122" s="248" t="s">
        <v>623</v>
      </c>
      <c r="G122" s="248" t="s">
        <v>624</v>
      </c>
      <c r="H122" s="248" t="s">
        <v>243</v>
      </c>
      <c r="I122" s="249" t="s">
        <v>239</v>
      </c>
      <c r="J122" s="249">
        <v>0</v>
      </c>
      <c r="K122" s="249">
        <v>0</v>
      </c>
      <c r="L122" s="249">
        <v>0</v>
      </c>
      <c r="M122" s="249" t="s">
        <v>248</v>
      </c>
      <c r="N122" s="249" t="s">
        <v>239</v>
      </c>
      <c r="O122" s="249" t="s">
        <v>248</v>
      </c>
      <c r="P122" s="249" t="s">
        <v>239</v>
      </c>
      <c r="Q122" s="249" t="s">
        <v>239</v>
      </c>
      <c r="R122" s="248"/>
      <c r="S122" s="248" t="s">
        <v>625</v>
      </c>
    </row>
    <row r="123" spans="1:19" x14ac:dyDescent="0.35">
      <c r="A123" t="str">
        <f t="shared" si="2"/>
        <v>AccountLLC_BI__Reg_O_Relationship__c</v>
      </c>
      <c r="B123">
        <f t="shared" si="3"/>
        <v>0</v>
      </c>
      <c r="C123" s="248" t="s">
        <v>67</v>
      </c>
      <c r="D123" s="248" t="s">
        <v>234</v>
      </c>
      <c r="E123" s="248" t="s">
        <v>626</v>
      </c>
      <c r="F123" s="248" t="s">
        <v>627</v>
      </c>
      <c r="G123" s="248" t="s">
        <v>628</v>
      </c>
      <c r="H123" s="248" t="s">
        <v>243</v>
      </c>
      <c r="I123" s="249" t="s">
        <v>239</v>
      </c>
      <c r="J123" s="249">
        <v>0</v>
      </c>
      <c r="K123" s="249">
        <v>0</v>
      </c>
      <c r="L123" s="249">
        <v>0</v>
      </c>
      <c r="M123" s="249" t="s">
        <v>248</v>
      </c>
      <c r="N123" s="249" t="s">
        <v>239</v>
      </c>
      <c r="O123" s="249" t="s">
        <v>248</v>
      </c>
      <c r="P123" s="249" t="s">
        <v>239</v>
      </c>
      <c r="Q123" s="249" t="s">
        <v>239</v>
      </c>
      <c r="R123" s="248"/>
      <c r="S123" s="248" t="s">
        <v>629</v>
      </c>
    </row>
    <row r="124" spans="1:19" x14ac:dyDescent="0.35">
      <c r="A124" t="str">
        <f t="shared" si="2"/>
        <v>AccountLLC_BI__Number_of_Signers__c</v>
      </c>
      <c r="B124" t="str">
        <f t="shared" si="3"/>
        <v>18, 0</v>
      </c>
      <c r="C124" s="248" t="s">
        <v>67</v>
      </c>
      <c r="D124" s="248" t="s">
        <v>234</v>
      </c>
      <c r="E124" s="248" t="s">
        <v>630</v>
      </c>
      <c r="F124" s="248" t="s">
        <v>631</v>
      </c>
      <c r="G124" s="248" t="s">
        <v>632</v>
      </c>
      <c r="H124" s="248" t="s">
        <v>282</v>
      </c>
      <c r="I124" s="249" t="s">
        <v>248</v>
      </c>
      <c r="J124" s="249">
        <v>0</v>
      </c>
      <c r="K124" s="249">
        <v>18</v>
      </c>
      <c r="L124" s="249">
        <v>0</v>
      </c>
      <c r="M124" s="249" t="s">
        <v>248</v>
      </c>
      <c r="N124" s="249" t="s">
        <v>239</v>
      </c>
      <c r="O124" s="249" t="s">
        <v>248</v>
      </c>
      <c r="P124" s="249" t="s">
        <v>239</v>
      </c>
      <c r="Q124" s="249" t="s">
        <v>239</v>
      </c>
      <c r="R124" s="248"/>
      <c r="S124" s="248"/>
    </row>
    <row r="125" spans="1:19" x14ac:dyDescent="0.35">
      <c r="A125" t="str">
        <f t="shared" si="2"/>
        <v>AccountLLC_BI__Branch__c</v>
      </c>
      <c r="B125">
        <f t="shared" si="3"/>
        <v>18</v>
      </c>
      <c r="C125" s="248" t="s">
        <v>67</v>
      </c>
      <c r="D125" s="248" t="s">
        <v>234</v>
      </c>
      <c r="E125" s="248" t="s">
        <v>633</v>
      </c>
      <c r="F125" s="248" t="s">
        <v>634</v>
      </c>
      <c r="G125" s="248" t="s">
        <v>635</v>
      </c>
      <c r="H125" s="248" t="s">
        <v>636</v>
      </c>
      <c r="I125" s="249" t="s">
        <v>248</v>
      </c>
      <c r="J125" s="249">
        <v>18</v>
      </c>
      <c r="K125" s="249">
        <v>0</v>
      </c>
      <c r="L125" s="249">
        <v>0</v>
      </c>
      <c r="M125" s="249" t="s">
        <v>248</v>
      </c>
      <c r="N125" s="249" t="s">
        <v>239</v>
      </c>
      <c r="O125" s="249" t="s">
        <v>248</v>
      </c>
      <c r="P125" s="249" t="s">
        <v>239</v>
      </c>
      <c r="Q125" s="249" t="s">
        <v>239</v>
      </c>
      <c r="R125" s="248"/>
      <c r="S125" s="248"/>
    </row>
    <row r="126" spans="1:19" x14ac:dyDescent="0.35">
      <c r="A126" t="str">
        <f t="shared" si="2"/>
        <v>AccountLLC_BI__Fiscal_Year_End__c</v>
      </c>
      <c r="B126">
        <f t="shared" si="3"/>
        <v>0</v>
      </c>
      <c r="C126" s="248" t="s">
        <v>67</v>
      </c>
      <c r="D126" s="248" t="s">
        <v>234</v>
      </c>
      <c r="E126" s="248" t="s">
        <v>637</v>
      </c>
      <c r="F126" s="248" t="s">
        <v>638</v>
      </c>
      <c r="G126" s="248" t="s">
        <v>639</v>
      </c>
      <c r="H126" s="248" t="s">
        <v>388</v>
      </c>
      <c r="I126" s="249" t="s">
        <v>248</v>
      </c>
      <c r="J126" s="249">
        <v>0</v>
      </c>
      <c r="K126" s="249">
        <v>0</v>
      </c>
      <c r="L126" s="249">
        <v>0</v>
      </c>
      <c r="M126" s="249" t="s">
        <v>248</v>
      </c>
      <c r="N126" s="249" t="s">
        <v>239</v>
      </c>
      <c r="O126" s="249" t="s">
        <v>248</v>
      </c>
      <c r="P126" s="249" t="s">
        <v>239</v>
      </c>
      <c r="Q126" s="249" t="s">
        <v>239</v>
      </c>
      <c r="R126" s="248"/>
      <c r="S126" s="248"/>
    </row>
    <row r="127" spans="1:19" x14ac:dyDescent="0.35">
      <c r="A127" t="str">
        <f t="shared" si="2"/>
        <v>AccountLLC_BI__Average_Ledger_Balance__c</v>
      </c>
      <c r="B127">
        <f t="shared" si="3"/>
        <v>0</v>
      </c>
      <c r="C127" s="248" t="s">
        <v>67</v>
      </c>
      <c r="D127" s="248" t="s">
        <v>234</v>
      </c>
      <c r="E127" s="248" t="s">
        <v>640</v>
      </c>
      <c r="F127" s="248" t="s">
        <v>641</v>
      </c>
      <c r="G127" s="248" t="s">
        <v>642</v>
      </c>
      <c r="H127" s="248" t="s">
        <v>344</v>
      </c>
      <c r="I127" s="249" t="s">
        <v>248</v>
      </c>
      <c r="J127" s="249">
        <v>0</v>
      </c>
      <c r="K127" s="249">
        <v>18</v>
      </c>
      <c r="L127" s="249">
        <v>2</v>
      </c>
      <c r="M127" s="249" t="s">
        <v>248</v>
      </c>
      <c r="N127" s="249" t="s">
        <v>239</v>
      </c>
      <c r="O127" s="249" t="s">
        <v>248</v>
      </c>
      <c r="P127" s="249" t="s">
        <v>239</v>
      </c>
      <c r="Q127" s="249" t="s">
        <v>239</v>
      </c>
      <c r="R127" s="248"/>
      <c r="S127" s="248"/>
    </row>
    <row r="128" spans="1:19" x14ac:dyDescent="0.35">
      <c r="A128" t="str">
        <f t="shared" si="2"/>
        <v>AccountLLC_BI__Average_Unavailable__c</v>
      </c>
      <c r="B128">
        <f t="shared" si="3"/>
        <v>0</v>
      </c>
      <c r="C128" s="248" t="s">
        <v>67</v>
      </c>
      <c r="D128" s="248" t="s">
        <v>234</v>
      </c>
      <c r="E128" s="248" t="s">
        <v>643</v>
      </c>
      <c r="F128" s="248" t="s">
        <v>644</v>
      </c>
      <c r="G128" s="248" t="s">
        <v>645</v>
      </c>
      <c r="H128" s="248" t="s">
        <v>344</v>
      </c>
      <c r="I128" s="249" t="s">
        <v>248</v>
      </c>
      <c r="J128" s="249">
        <v>0</v>
      </c>
      <c r="K128" s="249">
        <v>18</v>
      </c>
      <c r="L128" s="249">
        <v>2</v>
      </c>
      <c r="M128" s="249" t="s">
        <v>248</v>
      </c>
      <c r="N128" s="249" t="s">
        <v>239</v>
      </c>
      <c r="O128" s="249" t="s">
        <v>248</v>
      </c>
      <c r="P128" s="249" t="s">
        <v>239</v>
      </c>
      <c r="Q128" s="249" t="s">
        <v>239</v>
      </c>
      <c r="R128" s="248"/>
      <c r="S128" s="248"/>
    </row>
    <row r="129" spans="1:19" x14ac:dyDescent="0.35">
      <c r="A129" t="str">
        <f t="shared" si="2"/>
        <v>AccountLLC_BI__Credit_Rating__c</v>
      </c>
      <c r="B129">
        <f t="shared" si="3"/>
        <v>15</v>
      </c>
      <c r="C129" s="248" t="s">
        <v>67</v>
      </c>
      <c r="D129" s="248" t="s">
        <v>234</v>
      </c>
      <c r="E129" s="248" t="s">
        <v>646</v>
      </c>
      <c r="F129" s="248" t="s">
        <v>647</v>
      </c>
      <c r="G129" s="248" t="s">
        <v>648</v>
      </c>
      <c r="H129" s="248" t="s">
        <v>251</v>
      </c>
      <c r="I129" s="249" t="s">
        <v>248</v>
      </c>
      <c r="J129" s="249">
        <v>15</v>
      </c>
      <c r="K129" s="249">
        <v>0</v>
      </c>
      <c r="L129" s="249">
        <v>0</v>
      </c>
      <c r="M129" s="249" t="s">
        <v>248</v>
      </c>
      <c r="N129" s="249" t="s">
        <v>239</v>
      </c>
      <c r="O129" s="249" t="s">
        <v>248</v>
      </c>
      <c r="P129" s="249" t="s">
        <v>239</v>
      </c>
      <c r="Q129" s="249" t="s">
        <v>239</v>
      </c>
      <c r="R129" s="248"/>
      <c r="S129" s="248"/>
    </row>
    <row r="130" spans="1:19" x14ac:dyDescent="0.35">
      <c r="A130" t="str">
        <f t="shared" si="2"/>
        <v>AccountLLC_BI__Credit_Stats__c</v>
      </c>
      <c r="B130">
        <f t="shared" si="3"/>
        <v>30</v>
      </c>
      <c r="C130" s="248" t="s">
        <v>67</v>
      </c>
      <c r="D130" s="248" t="s">
        <v>234</v>
      </c>
      <c r="E130" s="248" t="s">
        <v>649</v>
      </c>
      <c r="F130" s="248" t="s">
        <v>650</v>
      </c>
      <c r="G130" s="248" t="s">
        <v>651</v>
      </c>
      <c r="H130" s="248" t="s">
        <v>251</v>
      </c>
      <c r="I130" s="249" t="s">
        <v>248</v>
      </c>
      <c r="J130" s="249">
        <v>30</v>
      </c>
      <c r="K130" s="249">
        <v>0</v>
      </c>
      <c r="L130" s="249">
        <v>0</v>
      </c>
      <c r="M130" s="249" t="s">
        <v>248</v>
      </c>
      <c r="N130" s="249" t="s">
        <v>239</v>
      </c>
      <c r="O130" s="249" t="s">
        <v>248</v>
      </c>
      <c r="P130" s="249" t="s">
        <v>239</v>
      </c>
      <c r="Q130" s="249" t="s">
        <v>239</v>
      </c>
      <c r="R130" s="248"/>
      <c r="S130" s="248"/>
    </row>
    <row r="131" spans="1:19" x14ac:dyDescent="0.35">
      <c r="A131" t="str">
        <f t="shared" ref="A131:A194" si="4">C131&amp;F131</f>
        <v>AccountLLC_BI__Default_App__c</v>
      </c>
      <c r="B131">
        <f t="shared" ref="B131:B194" si="5">IF(H131="double", K131&amp;", "&amp;L131, J131)</f>
        <v>255</v>
      </c>
      <c r="C131" s="248" t="s">
        <v>67</v>
      </c>
      <c r="D131" s="248" t="s">
        <v>234</v>
      </c>
      <c r="E131" s="248" t="s">
        <v>652</v>
      </c>
      <c r="F131" s="248" t="s">
        <v>653</v>
      </c>
      <c r="G131" s="248" t="s">
        <v>654</v>
      </c>
      <c r="H131" s="248" t="s">
        <v>251</v>
      </c>
      <c r="I131" s="249" t="s">
        <v>248</v>
      </c>
      <c r="J131" s="249">
        <v>255</v>
      </c>
      <c r="K131" s="249">
        <v>0</v>
      </c>
      <c r="L131" s="249">
        <v>0</v>
      </c>
      <c r="M131" s="249" t="s">
        <v>248</v>
      </c>
      <c r="N131" s="249" t="s">
        <v>239</v>
      </c>
      <c r="O131" s="249" t="s">
        <v>248</v>
      </c>
      <c r="P131" s="249" t="s">
        <v>239</v>
      </c>
      <c r="Q131" s="249" t="s">
        <v>239</v>
      </c>
      <c r="R131" s="248"/>
      <c r="S131" s="248" t="s">
        <v>655</v>
      </c>
    </row>
    <row r="132" spans="1:19" x14ac:dyDescent="0.35">
      <c r="A132" t="str">
        <f t="shared" si="4"/>
        <v>AccountLLC_BI__Last_Review_Date__c</v>
      </c>
      <c r="B132">
        <f t="shared" si="5"/>
        <v>0</v>
      </c>
      <c r="C132" s="248" t="s">
        <v>67</v>
      </c>
      <c r="D132" s="248" t="s">
        <v>234</v>
      </c>
      <c r="E132" s="248" t="s">
        <v>656</v>
      </c>
      <c r="F132" s="248" t="s">
        <v>657</v>
      </c>
      <c r="G132" s="248" t="s">
        <v>658</v>
      </c>
      <c r="H132" s="248" t="s">
        <v>388</v>
      </c>
      <c r="I132" s="249" t="s">
        <v>248</v>
      </c>
      <c r="J132" s="249">
        <v>0</v>
      </c>
      <c r="K132" s="249">
        <v>0</v>
      </c>
      <c r="L132" s="249">
        <v>0</v>
      </c>
      <c r="M132" s="249" t="s">
        <v>248</v>
      </c>
      <c r="N132" s="249" t="s">
        <v>239</v>
      </c>
      <c r="O132" s="249" t="s">
        <v>248</v>
      </c>
      <c r="P132" s="249" t="s">
        <v>239</v>
      </c>
      <c r="Q132" s="249" t="s">
        <v>239</v>
      </c>
      <c r="R132" s="248"/>
      <c r="S132" s="248"/>
    </row>
    <row r="133" spans="1:19" x14ac:dyDescent="0.35">
      <c r="A133" t="str">
        <f t="shared" si="4"/>
        <v>AccountLLC_BI__Naics_Code__c</v>
      </c>
      <c r="B133">
        <f t="shared" si="5"/>
        <v>8</v>
      </c>
      <c r="C133" s="248" t="s">
        <v>67</v>
      </c>
      <c r="D133" s="248" t="s">
        <v>234</v>
      </c>
      <c r="E133" s="248" t="s">
        <v>659</v>
      </c>
      <c r="F133" s="248" t="s">
        <v>660</v>
      </c>
      <c r="G133" s="248" t="s">
        <v>661</v>
      </c>
      <c r="H133" s="248" t="s">
        <v>251</v>
      </c>
      <c r="I133" s="249" t="s">
        <v>248</v>
      </c>
      <c r="J133" s="249">
        <v>8</v>
      </c>
      <c r="K133" s="249">
        <v>0</v>
      </c>
      <c r="L133" s="249">
        <v>0</v>
      </c>
      <c r="M133" s="249" t="s">
        <v>248</v>
      </c>
      <c r="N133" s="249" t="s">
        <v>239</v>
      </c>
      <c r="O133" s="249" t="s">
        <v>248</v>
      </c>
      <c r="P133" s="249" t="s">
        <v>239</v>
      </c>
      <c r="Q133" s="249" t="s">
        <v>239</v>
      </c>
      <c r="R133" s="248"/>
      <c r="S133" s="248"/>
    </row>
    <row r="134" spans="1:19" x14ac:dyDescent="0.35">
      <c r="A134" t="str">
        <f t="shared" si="4"/>
        <v>AccountLLC_BI__Next_Review_Date__c</v>
      </c>
      <c r="B134">
        <f t="shared" si="5"/>
        <v>0</v>
      </c>
      <c r="C134" s="248" t="s">
        <v>67</v>
      </c>
      <c r="D134" s="248" t="s">
        <v>234</v>
      </c>
      <c r="E134" s="248" t="s">
        <v>662</v>
      </c>
      <c r="F134" s="248" t="s">
        <v>663</v>
      </c>
      <c r="G134" s="248" t="s">
        <v>664</v>
      </c>
      <c r="H134" s="248" t="s">
        <v>388</v>
      </c>
      <c r="I134" s="249" t="s">
        <v>248</v>
      </c>
      <c r="J134" s="249">
        <v>0</v>
      </c>
      <c r="K134" s="249">
        <v>0</v>
      </c>
      <c r="L134" s="249">
        <v>0</v>
      </c>
      <c r="M134" s="249" t="s">
        <v>248</v>
      </c>
      <c r="N134" s="249" t="s">
        <v>239</v>
      </c>
      <c r="O134" s="249" t="s">
        <v>248</v>
      </c>
      <c r="P134" s="249" t="s">
        <v>239</v>
      </c>
      <c r="Q134" s="249" t="s">
        <v>239</v>
      </c>
      <c r="R134" s="248"/>
      <c r="S134" s="248"/>
    </row>
    <row r="135" spans="1:19" x14ac:dyDescent="0.35">
      <c r="A135" t="str">
        <f t="shared" si="4"/>
        <v>AccountLLC_BI__Review_Frequency__c</v>
      </c>
      <c r="B135">
        <f t="shared" si="5"/>
        <v>255</v>
      </c>
      <c r="C135" s="248" t="s">
        <v>67</v>
      </c>
      <c r="D135" s="248" t="s">
        <v>234</v>
      </c>
      <c r="E135" s="248" t="s">
        <v>665</v>
      </c>
      <c r="F135" s="248" t="s">
        <v>666</v>
      </c>
      <c r="G135" s="248" t="s">
        <v>667</v>
      </c>
      <c r="H135" s="248" t="s">
        <v>254</v>
      </c>
      <c r="I135" s="249" t="s">
        <v>248</v>
      </c>
      <c r="J135" s="249">
        <v>255</v>
      </c>
      <c r="K135" s="249">
        <v>0</v>
      </c>
      <c r="L135" s="249">
        <v>0</v>
      </c>
      <c r="M135" s="249" t="s">
        <v>248</v>
      </c>
      <c r="N135" s="249" t="s">
        <v>239</v>
      </c>
      <c r="O135" s="249" t="s">
        <v>248</v>
      </c>
      <c r="P135" s="249" t="s">
        <v>239</v>
      </c>
      <c r="Q135" s="249" t="s">
        <v>239</v>
      </c>
      <c r="R135" s="248"/>
      <c r="S135" s="248"/>
    </row>
    <row r="136" spans="1:19" x14ac:dyDescent="0.35">
      <c r="A136" t="str">
        <f t="shared" si="4"/>
        <v>AccountLLC_BI__Review_Status__c</v>
      </c>
      <c r="B136">
        <f t="shared" si="5"/>
        <v>255</v>
      </c>
      <c r="C136" s="248" t="s">
        <v>67</v>
      </c>
      <c r="D136" s="248" t="s">
        <v>234</v>
      </c>
      <c r="E136" s="248" t="s">
        <v>668</v>
      </c>
      <c r="F136" s="248" t="s">
        <v>669</v>
      </c>
      <c r="G136" s="248" t="s">
        <v>670</v>
      </c>
      <c r="H136" s="248" t="s">
        <v>254</v>
      </c>
      <c r="I136" s="249" t="s">
        <v>248</v>
      </c>
      <c r="J136" s="249">
        <v>255</v>
      </c>
      <c r="K136" s="249">
        <v>0</v>
      </c>
      <c r="L136" s="249">
        <v>0</v>
      </c>
      <c r="M136" s="249" t="s">
        <v>248</v>
      </c>
      <c r="N136" s="249" t="s">
        <v>239</v>
      </c>
      <c r="O136" s="249" t="s">
        <v>248</v>
      </c>
      <c r="P136" s="249" t="s">
        <v>239</v>
      </c>
      <c r="Q136" s="249" t="s">
        <v>239</v>
      </c>
      <c r="R136" s="248"/>
      <c r="S136" s="248" t="s">
        <v>671</v>
      </c>
    </row>
    <row r="137" spans="1:19" x14ac:dyDescent="0.35">
      <c r="A137" t="str">
        <f t="shared" si="4"/>
        <v>AccountLLC_BI__Risk_Rating_Review_Date_Decisioned__c</v>
      </c>
      <c r="B137">
        <f t="shared" si="5"/>
        <v>0</v>
      </c>
      <c r="C137" s="248" t="s">
        <v>67</v>
      </c>
      <c r="D137" s="248" t="s">
        <v>234</v>
      </c>
      <c r="E137" s="248" t="s">
        <v>672</v>
      </c>
      <c r="F137" s="248" t="s">
        <v>673</v>
      </c>
      <c r="G137" s="248" t="s">
        <v>674</v>
      </c>
      <c r="H137" s="248" t="s">
        <v>388</v>
      </c>
      <c r="I137" s="249" t="s">
        <v>248</v>
      </c>
      <c r="J137" s="249">
        <v>0</v>
      </c>
      <c r="K137" s="249">
        <v>0</v>
      </c>
      <c r="L137" s="249">
        <v>0</v>
      </c>
      <c r="M137" s="249" t="s">
        <v>248</v>
      </c>
      <c r="N137" s="249" t="s">
        <v>239</v>
      </c>
      <c r="O137" s="249" t="s">
        <v>248</v>
      </c>
      <c r="P137" s="249" t="s">
        <v>239</v>
      </c>
      <c r="Q137" s="249" t="s">
        <v>239</v>
      </c>
      <c r="R137" s="248"/>
      <c r="S137" s="248"/>
    </row>
    <row r="138" spans="1:19" x14ac:dyDescent="0.35">
      <c r="A138" t="str">
        <f t="shared" si="4"/>
        <v>AccountLLC_BI__Risk_Rating_Review_Grade__c</v>
      </c>
      <c r="B138" t="str">
        <f t="shared" si="5"/>
        <v>18, 2</v>
      </c>
      <c r="C138" s="248" t="s">
        <v>67</v>
      </c>
      <c r="D138" s="248" t="s">
        <v>234</v>
      </c>
      <c r="E138" s="248" t="s">
        <v>675</v>
      </c>
      <c r="F138" s="248" t="s">
        <v>676</v>
      </c>
      <c r="G138" s="248" t="s">
        <v>677</v>
      </c>
      <c r="H138" s="248" t="s">
        <v>282</v>
      </c>
      <c r="I138" s="249" t="s">
        <v>248</v>
      </c>
      <c r="J138" s="249">
        <v>0</v>
      </c>
      <c r="K138" s="249">
        <v>18</v>
      </c>
      <c r="L138" s="249">
        <v>2</v>
      </c>
      <c r="M138" s="249" t="s">
        <v>248</v>
      </c>
      <c r="N138" s="249" t="s">
        <v>239</v>
      </c>
      <c r="O138" s="249" t="s">
        <v>248</v>
      </c>
      <c r="P138" s="249" t="s">
        <v>239</v>
      </c>
      <c r="Q138" s="249" t="s">
        <v>239</v>
      </c>
      <c r="R138" s="248"/>
      <c r="S138" s="248"/>
    </row>
    <row r="139" spans="1:19" x14ac:dyDescent="0.35">
      <c r="A139" t="str">
        <f t="shared" si="4"/>
        <v>AccountLLC_BI__Risk_Rating_Review_Status__c</v>
      </c>
      <c r="B139">
        <f t="shared" si="5"/>
        <v>255</v>
      </c>
      <c r="C139" s="248" t="s">
        <v>67</v>
      </c>
      <c r="D139" s="248" t="s">
        <v>234</v>
      </c>
      <c r="E139" s="248" t="s">
        <v>678</v>
      </c>
      <c r="F139" s="248" t="s">
        <v>679</v>
      </c>
      <c r="G139" s="248" t="s">
        <v>680</v>
      </c>
      <c r="H139" s="248" t="s">
        <v>251</v>
      </c>
      <c r="I139" s="249" t="s">
        <v>248</v>
      </c>
      <c r="J139" s="249">
        <v>255</v>
      </c>
      <c r="K139" s="249">
        <v>0</v>
      </c>
      <c r="L139" s="249">
        <v>0</v>
      </c>
      <c r="M139" s="249" t="s">
        <v>248</v>
      </c>
      <c r="N139" s="249" t="s">
        <v>239</v>
      </c>
      <c r="O139" s="249" t="s">
        <v>248</v>
      </c>
      <c r="P139" s="249" t="s">
        <v>239</v>
      </c>
      <c r="Q139" s="249" t="s">
        <v>239</v>
      </c>
      <c r="R139" s="248"/>
      <c r="S139" s="248"/>
    </row>
    <row r="140" spans="1:19" x14ac:dyDescent="0.35">
      <c r="A140" t="str">
        <f t="shared" si="4"/>
        <v>AccountLLC_BI__Established_Country__c</v>
      </c>
      <c r="B140">
        <f t="shared" si="5"/>
        <v>255</v>
      </c>
      <c r="C140" s="248" t="s">
        <v>67</v>
      </c>
      <c r="D140" s="248" t="s">
        <v>234</v>
      </c>
      <c r="E140" s="248" t="s">
        <v>681</v>
      </c>
      <c r="F140" s="248" t="s">
        <v>682</v>
      </c>
      <c r="G140" s="248" t="s">
        <v>683</v>
      </c>
      <c r="H140" s="248" t="s">
        <v>254</v>
      </c>
      <c r="I140" s="249" t="s">
        <v>248</v>
      </c>
      <c r="J140" s="249">
        <v>255</v>
      </c>
      <c r="K140" s="249">
        <v>0</v>
      </c>
      <c r="L140" s="249">
        <v>0</v>
      </c>
      <c r="M140" s="249" t="s">
        <v>248</v>
      </c>
      <c r="N140" s="249" t="s">
        <v>239</v>
      </c>
      <c r="O140" s="249" t="s">
        <v>248</v>
      </c>
      <c r="P140" s="249" t="s">
        <v>239</v>
      </c>
      <c r="Q140" s="249" t="s">
        <v>239</v>
      </c>
      <c r="R140" s="248"/>
      <c r="S140" s="248" t="s">
        <v>684</v>
      </c>
    </row>
    <row r="141" spans="1:19" x14ac:dyDescent="0.35">
      <c r="A141" t="str">
        <f t="shared" si="4"/>
        <v>AccountLLC_BI__Billing_Address_County__c</v>
      </c>
      <c r="B141">
        <f t="shared" si="5"/>
        <v>40</v>
      </c>
      <c r="C141" s="248" t="s">
        <v>67</v>
      </c>
      <c r="D141" s="248" t="s">
        <v>234</v>
      </c>
      <c r="E141" s="248" t="s">
        <v>685</v>
      </c>
      <c r="F141" s="248" t="s">
        <v>686</v>
      </c>
      <c r="G141" s="248" t="s">
        <v>687</v>
      </c>
      <c r="H141" s="248" t="s">
        <v>251</v>
      </c>
      <c r="I141" s="249" t="s">
        <v>248</v>
      </c>
      <c r="J141" s="249">
        <v>40</v>
      </c>
      <c r="K141" s="249">
        <v>0</v>
      </c>
      <c r="L141" s="249">
        <v>0</v>
      </c>
      <c r="M141" s="249" t="s">
        <v>248</v>
      </c>
      <c r="N141" s="249" t="s">
        <v>239</v>
      </c>
      <c r="O141" s="249" t="s">
        <v>248</v>
      </c>
      <c r="P141" s="249" t="s">
        <v>239</v>
      </c>
      <c r="Q141" s="249" t="s">
        <v>239</v>
      </c>
      <c r="R141" s="248"/>
      <c r="S141" s="248"/>
    </row>
    <row r="142" spans="1:19" x14ac:dyDescent="0.35">
      <c r="A142" t="str">
        <f t="shared" si="4"/>
        <v>Accountcm_Primary_Contact__c</v>
      </c>
      <c r="B142">
        <f t="shared" si="5"/>
        <v>18</v>
      </c>
      <c r="C142" s="248" t="s">
        <v>67</v>
      </c>
      <c r="D142" s="248" t="s">
        <v>234</v>
      </c>
      <c r="E142" s="248" t="s">
        <v>688</v>
      </c>
      <c r="F142" s="248" t="s">
        <v>689</v>
      </c>
      <c r="G142" s="248" t="s">
        <v>690</v>
      </c>
      <c r="H142" s="248" t="s">
        <v>691</v>
      </c>
      <c r="I142" s="249" t="s">
        <v>248</v>
      </c>
      <c r="J142" s="249">
        <v>18</v>
      </c>
      <c r="K142" s="249">
        <v>0</v>
      </c>
      <c r="L142" s="249">
        <v>0</v>
      </c>
      <c r="M142" s="249" t="s">
        <v>248</v>
      </c>
      <c r="N142" s="249" t="s">
        <v>239</v>
      </c>
      <c r="O142" s="249" t="s">
        <v>248</v>
      </c>
      <c r="P142" s="249" t="s">
        <v>239</v>
      </c>
      <c r="Q142" s="249" t="s">
        <v>239</v>
      </c>
      <c r="R142" s="248"/>
      <c r="S142" s="248"/>
    </row>
    <row r="143" spans="1:19" x14ac:dyDescent="0.35">
      <c r="A143" t="str">
        <f t="shared" si="4"/>
        <v>Accountcm_Industry_Code__c</v>
      </c>
      <c r="B143">
        <f t="shared" si="5"/>
        <v>18</v>
      </c>
      <c r="C143" s="248" t="s">
        <v>67</v>
      </c>
      <c r="D143" s="248" t="s">
        <v>234</v>
      </c>
      <c r="E143" s="248" t="s">
        <v>692</v>
      </c>
      <c r="F143" s="248" t="s">
        <v>693</v>
      </c>
      <c r="G143" s="248" t="s">
        <v>694</v>
      </c>
      <c r="H143" s="248" t="s">
        <v>695</v>
      </c>
      <c r="I143" s="249" t="s">
        <v>248</v>
      </c>
      <c r="J143" s="249">
        <v>18</v>
      </c>
      <c r="K143" s="249">
        <v>0</v>
      </c>
      <c r="L143" s="249">
        <v>0</v>
      </c>
      <c r="M143" s="249" t="s">
        <v>248</v>
      </c>
      <c r="N143" s="249" t="s">
        <v>239</v>
      </c>
      <c r="O143" s="249" t="s">
        <v>248</v>
      </c>
      <c r="P143" s="249" t="s">
        <v>239</v>
      </c>
      <c r="Q143" s="249" t="s">
        <v>239</v>
      </c>
      <c r="R143" s="248"/>
      <c r="S143" s="248"/>
    </row>
    <row r="144" spans="1:19" x14ac:dyDescent="0.35">
      <c r="A144" t="str">
        <f t="shared" si="4"/>
        <v>AccountLLC_BI__Form_W8_Affiliated_NFFE__c</v>
      </c>
      <c r="B144">
        <f t="shared" si="5"/>
        <v>255</v>
      </c>
      <c r="C144" s="248" t="s">
        <v>67</v>
      </c>
      <c r="D144" s="248" t="s">
        <v>234</v>
      </c>
      <c r="E144" s="248" t="s">
        <v>696</v>
      </c>
      <c r="F144" s="248" t="s">
        <v>697</v>
      </c>
      <c r="G144" s="248" t="s">
        <v>698</v>
      </c>
      <c r="H144" s="248" t="s">
        <v>251</v>
      </c>
      <c r="I144" s="249" t="s">
        <v>248</v>
      </c>
      <c r="J144" s="249">
        <v>255</v>
      </c>
      <c r="K144" s="249">
        <v>0</v>
      </c>
      <c r="L144" s="249">
        <v>0</v>
      </c>
      <c r="M144" s="249" t="s">
        <v>248</v>
      </c>
      <c r="N144" s="249" t="s">
        <v>239</v>
      </c>
      <c r="O144" s="249" t="s">
        <v>248</v>
      </c>
      <c r="P144" s="249" t="s">
        <v>239</v>
      </c>
      <c r="Q144" s="249" t="s">
        <v>239</v>
      </c>
      <c r="R144" s="248"/>
      <c r="S144" s="248" t="s">
        <v>699</v>
      </c>
    </row>
    <row r="145" spans="1:19" x14ac:dyDescent="0.35">
      <c r="A145" t="str">
        <f t="shared" si="4"/>
        <v>AccountLLC_BI__Committed_Affiliated_Exposure__c</v>
      </c>
      <c r="B145">
        <f t="shared" si="5"/>
        <v>0</v>
      </c>
      <c r="C145" s="248" t="s">
        <v>67</v>
      </c>
      <c r="D145" s="248" t="s">
        <v>234</v>
      </c>
      <c r="E145" s="248" t="s">
        <v>700</v>
      </c>
      <c r="F145" s="248" t="s">
        <v>701</v>
      </c>
      <c r="G145" s="248" t="s">
        <v>702</v>
      </c>
      <c r="H145" s="248" t="s">
        <v>344</v>
      </c>
      <c r="I145" s="249" t="s">
        <v>248</v>
      </c>
      <c r="J145" s="249">
        <v>0</v>
      </c>
      <c r="K145" s="249">
        <v>18</v>
      </c>
      <c r="L145" s="249">
        <v>2</v>
      </c>
      <c r="M145" s="249" t="s">
        <v>248</v>
      </c>
      <c r="N145" s="249" t="s">
        <v>239</v>
      </c>
      <c r="O145" s="249" t="s">
        <v>248</v>
      </c>
      <c r="P145" s="249" t="s">
        <v>239</v>
      </c>
      <c r="Q145" s="249" t="s">
        <v>239</v>
      </c>
      <c r="R145" s="248"/>
      <c r="S145" s="248"/>
    </row>
    <row r="146" spans="1:19" x14ac:dyDescent="0.35">
      <c r="A146" t="str">
        <f t="shared" si="4"/>
        <v>AccountLLC_BI__Last_Exposure_Calc_Date__c</v>
      </c>
      <c r="B146">
        <f t="shared" si="5"/>
        <v>0</v>
      </c>
      <c r="C146" s="248" t="s">
        <v>67</v>
      </c>
      <c r="D146" s="248" t="s">
        <v>234</v>
      </c>
      <c r="E146" s="248" t="s">
        <v>703</v>
      </c>
      <c r="F146" s="248" t="s">
        <v>704</v>
      </c>
      <c r="G146" s="248" t="s">
        <v>705</v>
      </c>
      <c r="H146" s="248" t="s">
        <v>372</v>
      </c>
      <c r="I146" s="249" t="s">
        <v>248</v>
      </c>
      <c r="J146" s="249">
        <v>0</v>
      </c>
      <c r="K146" s="249">
        <v>0</v>
      </c>
      <c r="L146" s="249">
        <v>0</v>
      </c>
      <c r="M146" s="249" t="s">
        <v>248</v>
      </c>
      <c r="N146" s="249" t="s">
        <v>239</v>
      </c>
      <c r="O146" s="249" t="s">
        <v>248</v>
      </c>
      <c r="P146" s="249" t="s">
        <v>239</v>
      </c>
      <c r="Q146" s="249" t="s">
        <v>239</v>
      </c>
      <c r="R146" s="248"/>
      <c r="S146" s="248"/>
    </row>
    <row r="147" spans="1:19" x14ac:dyDescent="0.35">
      <c r="A147" t="str">
        <f t="shared" si="4"/>
        <v>AccountLLC_BI__Debt_Service_Coverage__c</v>
      </c>
      <c r="B147">
        <f t="shared" si="5"/>
        <v>0</v>
      </c>
      <c r="C147" s="248" t="s">
        <v>67</v>
      </c>
      <c r="D147" s="248" t="s">
        <v>234</v>
      </c>
      <c r="E147" s="248" t="s">
        <v>706</v>
      </c>
      <c r="F147" s="248" t="s">
        <v>707</v>
      </c>
      <c r="G147" s="248" t="s">
        <v>708</v>
      </c>
      <c r="H147" s="248" t="s">
        <v>558</v>
      </c>
      <c r="I147" s="249" t="s">
        <v>248</v>
      </c>
      <c r="J147" s="249">
        <v>0</v>
      </c>
      <c r="K147" s="249">
        <v>18</v>
      </c>
      <c r="L147" s="249">
        <v>3</v>
      </c>
      <c r="M147" s="249" t="s">
        <v>248</v>
      </c>
      <c r="N147" s="249" t="s">
        <v>239</v>
      </c>
      <c r="O147" s="249" t="s">
        <v>248</v>
      </c>
      <c r="P147" s="249" t="s">
        <v>239</v>
      </c>
      <c r="Q147" s="249" t="s">
        <v>239</v>
      </c>
      <c r="R147" s="248"/>
      <c r="S147" s="248"/>
    </row>
    <row r="148" spans="1:19" x14ac:dyDescent="0.35">
      <c r="A148" t="str">
        <f t="shared" si="4"/>
        <v>AccountLLC_BI__Doing_Business_As__c</v>
      </c>
      <c r="B148">
        <f t="shared" si="5"/>
        <v>255</v>
      </c>
      <c r="C148" s="248" t="s">
        <v>67</v>
      </c>
      <c r="D148" s="248" t="s">
        <v>234</v>
      </c>
      <c r="E148" s="248" t="s">
        <v>709</v>
      </c>
      <c r="F148" s="248" t="s">
        <v>710</v>
      </c>
      <c r="G148" s="248" t="s">
        <v>711</v>
      </c>
      <c r="H148" s="248" t="s">
        <v>266</v>
      </c>
      <c r="I148" s="249" t="s">
        <v>248</v>
      </c>
      <c r="J148" s="249">
        <v>255</v>
      </c>
      <c r="K148" s="249">
        <v>0</v>
      </c>
      <c r="L148" s="249">
        <v>0</v>
      </c>
      <c r="M148" s="249" t="s">
        <v>248</v>
      </c>
      <c r="N148" s="249" t="s">
        <v>239</v>
      </c>
      <c r="O148" s="249" t="s">
        <v>248</v>
      </c>
      <c r="P148" s="249" t="s">
        <v>239</v>
      </c>
      <c r="Q148" s="249" t="s">
        <v>239</v>
      </c>
      <c r="R148" s="248"/>
      <c r="S148" s="248"/>
    </row>
    <row r="149" spans="1:19" x14ac:dyDescent="0.35">
      <c r="A149" t="str">
        <f t="shared" si="4"/>
        <v>AccountLLC_BI__Duns_Number__c</v>
      </c>
      <c r="B149">
        <f t="shared" si="5"/>
        <v>9</v>
      </c>
      <c r="C149" s="248" t="s">
        <v>67</v>
      </c>
      <c r="D149" s="248" t="s">
        <v>234</v>
      </c>
      <c r="E149" s="248" t="s">
        <v>712</v>
      </c>
      <c r="F149" s="248" t="s">
        <v>713</v>
      </c>
      <c r="G149" s="248" t="s">
        <v>714</v>
      </c>
      <c r="H149" s="248" t="s">
        <v>251</v>
      </c>
      <c r="I149" s="249" t="s">
        <v>248</v>
      </c>
      <c r="J149" s="249">
        <v>9</v>
      </c>
      <c r="K149" s="249">
        <v>0</v>
      </c>
      <c r="L149" s="249">
        <v>0</v>
      </c>
      <c r="M149" s="249" t="s">
        <v>248</v>
      </c>
      <c r="N149" s="249" t="s">
        <v>239</v>
      </c>
      <c r="O149" s="249" t="s">
        <v>248</v>
      </c>
      <c r="P149" s="249" t="s">
        <v>239</v>
      </c>
      <c r="Q149" s="249" t="s">
        <v>239</v>
      </c>
      <c r="R149" s="248"/>
      <c r="S149" s="248" t="s">
        <v>715</v>
      </c>
    </row>
    <row r="150" spans="1:19" x14ac:dyDescent="0.35">
      <c r="A150" t="str">
        <f t="shared" si="4"/>
        <v>AccountLLC_BI__FICO_Credit_Report__c</v>
      </c>
      <c r="B150">
        <f t="shared" si="5"/>
        <v>255</v>
      </c>
      <c r="C150" s="248" t="s">
        <v>67</v>
      </c>
      <c r="D150" s="248" t="s">
        <v>234</v>
      </c>
      <c r="E150" s="248" t="s">
        <v>716</v>
      </c>
      <c r="F150" s="248" t="s">
        <v>717</v>
      </c>
      <c r="G150" s="248" t="s">
        <v>718</v>
      </c>
      <c r="H150" s="248" t="s">
        <v>251</v>
      </c>
      <c r="I150" s="249" t="s">
        <v>248</v>
      </c>
      <c r="J150" s="249">
        <v>255</v>
      </c>
      <c r="K150" s="249">
        <v>0</v>
      </c>
      <c r="L150" s="249">
        <v>0</v>
      </c>
      <c r="M150" s="249" t="s">
        <v>248</v>
      </c>
      <c r="N150" s="249" t="s">
        <v>239</v>
      </c>
      <c r="O150" s="249" t="s">
        <v>248</v>
      </c>
      <c r="P150" s="249" t="s">
        <v>239</v>
      </c>
      <c r="Q150" s="249" t="s">
        <v>239</v>
      </c>
      <c r="R150" s="248"/>
      <c r="S150" s="248" t="s">
        <v>719</v>
      </c>
    </row>
    <row r="151" spans="1:19" x14ac:dyDescent="0.35">
      <c r="A151" t="str">
        <f t="shared" si="4"/>
        <v>AccountLLC_BI__FICO_Source__c</v>
      </c>
      <c r="B151">
        <f t="shared" si="5"/>
        <v>255</v>
      </c>
      <c r="C151" s="248" t="s">
        <v>67</v>
      </c>
      <c r="D151" s="248" t="s">
        <v>234</v>
      </c>
      <c r="E151" s="248" t="s">
        <v>720</v>
      </c>
      <c r="F151" s="248" t="s">
        <v>721</v>
      </c>
      <c r="G151" s="248" t="s">
        <v>722</v>
      </c>
      <c r="H151" s="248" t="s">
        <v>251</v>
      </c>
      <c r="I151" s="249" t="s">
        <v>248</v>
      </c>
      <c r="J151" s="249">
        <v>255</v>
      </c>
      <c r="K151" s="249">
        <v>0</v>
      </c>
      <c r="L151" s="249">
        <v>0</v>
      </c>
      <c r="M151" s="249" t="s">
        <v>248</v>
      </c>
      <c r="N151" s="249" t="s">
        <v>239</v>
      </c>
      <c r="O151" s="249" t="s">
        <v>248</v>
      </c>
      <c r="P151" s="249" t="s">
        <v>239</v>
      </c>
      <c r="Q151" s="249" t="s">
        <v>239</v>
      </c>
      <c r="R151" s="248"/>
      <c r="S151" s="248" t="s">
        <v>723</v>
      </c>
    </row>
    <row r="152" spans="1:19" x14ac:dyDescent="0.35">
      <c r="A152" t="str">
        <f t="shared" si="4"/>
        <v>AccountLLC_BI__NaicsDesc__c</v>
      </c>
      <c r="B152">
        <f t="shared" si="5"/>
        <v>120</v>
      </c>
      <c r="C152" s="248" t="s">
        <v>67</v>
      </c>
      <c r="D152" s="248" t="s">
        <v>234</v>
      </c>
      <c r="E152" s="248" t="s">
        <v>724</v>
      </c>
      <c r="F152" s="248" t="s">
        <v>725</v>
      </c>
      <c r="G152" s="248" t="s">
        <v>726</v>
      </c>
      <c r="H152" s="248" t="s">
        <v>251</v>
      </c>
      <c r="I152" s="249" t="s">
        <v>248</v>
      </c>
      <c r="J152" s="249">
        <v>120</v>
      </c>
      <c r="K152" s="249">
        <v>0</v>
      </c>
      <c r="L152" s="249">
        <v>0</v>
      </c>
      <c r="M152" s="249" t="s">
        <v>248</v>
      </c>
      <c r="N152" s="249" t="s">
        <v>239</v>
      </c>
      <c r="O152" s="249" t="s">
        <v>248</v>
      </c>
      <c r="P152" s="249" t="s">
        <v>239</v>
      </c>
      <c r="Q152" s="249" t="s">
        <v>239</v>
      </c>
      <c r="R152" s="248"/>
      <c r="S152" s="248" t="s">
        <v>727</v>
      </c>
    </row>
    <row r="153" spans="1:19" x14ac:dyDescent="0.35">
      <c r="A153" t="str">
        <f t="shared" si="4"/>
        <v>AccountLLC_BI__Phone_Number_Type__c</v>
      </c>
      <c r="B153">
        <f t="shared" si="5"/>
        <v>255</v>
      </c>
      <c r="C153" s="248" t="s">
        <v>67</v>
      </c>
      <c r="D153" s="248" t="s">
        <v>234</v>
      </c>
      <c r="E153" s="248" t="s">
        <v>728</v>
      </c>
      <c r="F153" s="248" t="s">
        <v>729</v>
      </c>
      <c r="G153" s="248" t="s">
        <v>730</v>
      </c>
      <c r="H153" s="248" t="s">
        <v>254</v>
      </c>
      <c r="I153" s="249" t="s">
        <v>248</v>
      </c>
      <c r="J153" s="249">
        <v>255</v>
      </c>
      <c r="K153" s="249">
        <v>0</v>
      </c>
      <c r="L153" s="249">
        <v>0</v>
      </c>
      <c r="M153" s="249" t="s">
        <v>248</v>
      </c>
      <c r="N153" s="249" t="s">
        <v>239</v>
      </c>
      <c r="O153" s="249" t="s">
        <v>248</v>
      </c>
      <c r="P153" s="249" t="s">
        <v>239</v>
      </c>
      <c r="Q153" s="249" t="s">
        <v>239</v>
      </c>
      <c r="R153" s="248"/>
      <c r="S153" s="248"/>
    </row>
    <row r="154" spans="1:19" x14ac:dyDescent="0.35">
      <c r="A154" t="str">
        <f t="shared" si="4"/>
        <v>AccountBilling_Address__c</v>
      </c>
      <c r="B154">
        <f t="shared" si="5"/>
        <v>1300</v>
      </c>
      <c r="C154" s="248" t="s">
        <v>67</v>
      </c>
      <c r="D154" s="248" t="s">
        <v>234</v>
      </c>
      <c r="E154" s="248" t="s">
        <v>731</v>
      </c>
      <c r="F154" s="248" t="s">
        <v>732</v>
      </c>
      <c r="G154" s="248" t="s">
        <v>733</v>
      </c>
      <c r="H154" s="248" t="s">
        <v>251</v>
      </c>
      <c r="I154" s="249" t="s">
        <v>248</v>
      </c>
      <c r="J154" s="249">
        <v>1300</v>
      </c>
      <c r="K154" s="249">
        <v>0</v>
      </c>
      <c r="L154" s="249">
        <v>0</v>
      </c>
      <c r="M154" s="249" t="s">
        <v>248</v>
      </c>
      <c r="N154" s="249" t="s">
        <v>239</v>
      </c>
      <c r="O154" s="249" t="s">
        <v>239</v>
      </c>
      <c r="P154" s="249" t="s">
        <v>239</v>
      </c>
      <c r="Q154" s="249" t="s">
        <v>248</v>
      </c>
      <c r="R154" s="248" t="s">
        <v>734</v>
      </c>
      <c r="S154" s="248"/>
    </row>
    <row r="155" spans="1:19" x14ac:dyDescent="0.35">
      <c r="A155" t="str">
        <f t="shared" si="4"/>
        <v>AccountLLC_BI__Proposed_Affiliated_Exposure__c</v>
      </c>
      <c r="B155">
        <f t="shared" si="5"/>
        <v>0</v>
      </c>
      <c r="C155" s="248" t="s">
        <v>67</v>
      </c>
      <c r="D155" s="248" t="s">
        <v>234</v>
      </c>
      <c r="E155" s="248" t="s">
        <v>735</v>
      </c>
      <c r="F155" s="248" t="s">
        <v>736</v>
      </c>
      <c r="G155" s="248" t="s">
        <v>737</v>
      </c>
      <c r="H155" s="248" t="s">
        <v>344</v>
      </c>
      <c r="I155" s="249" t="s">
        <v>248</v>
      </c>
      <c r="J155" s="249">
        <v>0</v>
      </c>
      <c r="K155" s="249">
        <v>18</v>
      </c>
      <c r="L155" s="249">
        <v>2</v>
      </c>
      <c r="M155" s="249" t="s">
        <v>248</v>
      </c>
      <c r="N155" s="249" t="s">
        <v>239</v>
      </c>
      <c r="O155" s="249" t="s">
        <v>248</v>
      </c>
      <c r="P155" s="249" t="s">
        <v>239</v>
      </c>
      <c r="Q155" s="249" t="s">
        <v>239</v>
      </c>
      <c r="R155" s="248"/>
      <c r="S155" s="248"/>
    </row>
    <row r="156" spans="1:19" x14ac:dyDescent="0.35">
      <c r="A156" t="str">
        <f t="shared" si="4"/>
        <v>AccountLLC_BI__Form_W8_Bankruptcy_Date__c</v>
      </c>
      <c r="B156">
        <f t="shared" si="5"/>
        <v>0</v>
      </c>
      <c r="C156" s="248" t="s">
        <v>67</v>
      </c>
      <c r="D156" s="248" t="s">
        <v>234</v>
      </c>
      <c r="E156" s="248" t="s">
        <v>738</v>
      </c>
      <c r="F156" s="248" t="s">
        <v>739</v>
      </c>
      <c r="G156" s="248" t="s">
        <v>740</v>
      </c>
      <c r="H156" s="248" t="s">
        <v>388</v>
      </c>
      <c r="I156" s="249" t="s">
        <v>248</v>
      </c>
      <c r="J156" s="249">
        <v>0</v>
      </c>
      <c r="K156" s="249">
        <v>0</v>
      </c>
      <c r="L156" s="249">
        <v>0</v>
      </c>
      <c r="M156" s="249" t="s">
        <v>248</v>
      </c>
      <c r="N156" s="249" t="s">
        <v>239</v>
      </c>
      <c r="O156" s="249" t="s">
        <v>248</v>
      </c>
      <c r="P156" s="249" t="s">
        <v>239</v>
      </c>
      <c r="Q156" s="249" t="s">
        <v>239</v>
      </c>
      <c r="R156" s="248"/>
      <c r="S156" s="248" t="s">
        <v>741</v>
      </c>
    </row>
    <row r="157" spans="1:19" x14ac:dyDescent="0.35">
      <c r="A157" t="str">
        <f t="shared" si="4"/>
        <v>AccountLLC_BI__Form_W8_Disregarded_Entity_FFI_Type__c</v>
      </c>
      <c r="B157">
        <f t="shared" si="5"/>
        <v>255</v>
      </c>
      <c r="C157" s="248" t="s">
        <v>67</v>
      </c>
      <c r="D157" s="248" t="s">
        <v>234</v>
      </c>
      <c r="E157" s="248" t="s">
        <v>742</v>
      </c>
      <c r="F157" s="248" t="s">
        <v>743</v>
      </c>
      <c r="G157" s="248" t="s">
        <v>744</v>
      </c>
      <c r="H157" s="248" t="s">
        <v>254</v>
      </c>
      <c r="I157" s="249" t="s">
        <v>248</v>
      </c>
      <c r="J157" s="249">
        <v>255</v>
      </c>
      <c r="K157" s="249">
        <v>0</v>
      </c>
      <c r="L157" s="249">
        <v>0</v>
      </c>
      <c r="M157" s="249" t="s">
        <v>248</v>
      </c>
      <c r="N157" s="249" t="s">
        <v>239</v>
      </c>
      <c r="O157" s="249" t="s">
        <v>248</v>
      </c>
      <c r="P157" s="249" t="s">
        <v>239</v>
      </c>
      <c r="Q157" s="249" t="s">
        <v>239</v>
      </c>
      <c r="R157" s="248"/>
      <c r="S157" s="248" t="s">
        <v>745</v>
      </c>
    </row>
    <row r="158" spans="1:19" x14ac:dyDescent="0.35">
      <c r="A158" t="str">
        <f t="shared" si="4"/>
        <v>AccountLLC_BI__Form_W8_FFI_Documentation_Type__c</v>
      </c>
      <c r="B158">
        <f t="shared" si="5"/>
        <v>255</v>
      </c>
      <c r="C158" s="248" t="s">
        <v>67</v>
      </c>
      <c r="D158" s="248" t="s">
        <v>234</v>
      </c>
      <c r="E158" s="248" t="s">
        <v>746</v>
      </c>
      <c r="F158" s="248" t="s">
        <v>747</v>
      </c>
      <c r="G158" s="248" t="s">
        <v>748</v>
      </c>
      <c r="H158" s="248" t="s">
        <v>254</v>
      </c>
      <c r="I158" s="249" t="s">
        <v>248</v>
      </c>
      <c r="J158" s="249">
        <v>255</v>
      </c>
      <c r="K158" s="249">
        <v>0</v>
      </c>
      <c r="L158" s="249">
        <v>0</v>
      </c>
      <c r="M158" s="249" t="s">
        <v>248</v>
      </c>
      <c r="N158" s="249" t="s">
        <v>239</v>
      </c>
      <c r="O158" s="249" t="s">
        <v>248</v>
      </c>
      <c r="P158" s="249" t="s">
        <v>239</v>
      </c>
      <c r="Q158" s="249" t="s">
        <v>239</v>
      </c>
      <c r="R158" s="248"/>
      <c r="S158" s="248" t="s">
        <v>749</v>
      </c>
    </row>
    <row r="159" spans="1:19" x14ac:dyDescent="0.35">
      <c r="A159" t="str">
        <f t="shared" si="4"/>
        <v>AccountLLC_BI__Form_W8_IGA_Country__c</v>
      </c>
      <c r="B159">
        <f t="shared" si="5"/>
        <v>255</v>
      </c>
      <c r="C159" s="248" t="s">
        <v>67</v>
      </c>
      <c r="D159" s="248" t="s">
        <v>234</v>
      </c>
      <c r="E159" s="248" t="s">
        <v>750</v>
      </c>
      <c r="F159" s="248" t="s">
        <v>751</v>
      </c>
      <c r="G159" s="248" t="s">
        <v>752</v>
      </c>
      <c r="H159" s="248" t="s">
        <v>251</v>
      </c>
      <c r="I159" s="249" t="s">
        <v>248</v>
      </c>
      <c r="J159" s="249">
        <v>255</v>
      </c>
      <c r="K159" s="249">
        <v>0</v>
      </c>
      <c r="L159" s="249">
        <v>0</v>
      </c>
      <c r="M159" s="249" t="s">
        <v>248</v>
      </c>
      <c r="N159" s="249" t="s">
        <v>239</v>
      </c>
      <c r="O159" s="249" t="s">
        <v>248</v>
      </c>
      <c r="P159" s="249" t="s">
        <v>239</v>
      </c>
      <c r="Q159" s="249" t="s">
        <v>239</v>
      </c>
      <c r="R159" s="248"/>
      <c r="S159" s="248" t="s">
        <v>753</v>
      </c>
    </row>
    <row r="160" spans="1:19" x14ac:dyDescent="0.35">
      <c r="A160" t="str">
        <f t="shared" si="4"/>
        <v>AccountLLC_BI__Form_W8_IGA_Entity_Description__c</v>
      </c>
      <c r="B160">
        <f t="shared" si="5"/>
        <v>255</v>
      </c>
      <c r="C160" s="248" t="s">
        <v>67</v>
      </c>
      <c r="D160" s="248" t="s">
        <v>234</v>
      </c>
      <c r="E160" s="248" t="s">
        <v>754</v>
      </c>
      <c r="F160" s="248" t="s">
        <v>755</v>
      </c>
      <c r="G160" s="248" t="s">
        <v>756</v>
      </c>
      <c r="H160" s="248" t="s">
        <v>251</v>
      </c>
      <c r="I160" s="249" t="s">
        <v>248</v>
      </c>
      <c r="J160" s="249">
        <v>255</v>
      </c>
      <c r="K160" s="249">
        <v>0</v>
      </c>
      <c r="L160" s="249">
        <v>0</v>
      </c>
      <c r="M160" s="249" t="s">
        <v>248</v>
      </c>
      <c r="N160" s="249" t="s">
        <v>239</v>
      </c>
      <c r="O160" s="249" t="s">
        <v>248</v>
      </c>
      <c r="P160" s="249" t="s">
        <v>239</v>
      </c>
      <c r="Q160" s="249" t="s">
        <v>239</v>
      </c>
      <c r="R160" s="248"/>
      <c r="S160" s="248" t="s">
        <v>757</v>
      </c>
    </row>
    <row r="161" spans="1:19" x14ac:dyDescent="0.35">
      <c r="A161" t="str">
        <f t="shared" si="4"/>
        <v>AccountLLC_BI__Form_W8_Model_2_Indicator__c</v>
      </c>
      <c r="B161">
        <f t="shared" si="5"/>
        <v>0</v>
      </c>
      <c r="C161" s="248" t="s">
        <v>67</v>
      </c>
      <c r="D161" s="248" t="s">
        <v>234</v>
      </c>
      <c r="E161" s="248" t="s">
        <v>758</v>
      </c>
      <c r="F161" s="248" t="s">
        <v>759</v>
      </c>
      <c r="G161" s="248" t="s">
        <v>760</v>
      </c>
      <c r="H161" s="248" t="s">
        <v>243</v>
      </c>
      <c r="I161" s="249" t="s">
        <v>239</v>
      </c>
      <c r="J161" s="249">
        <v>0</v>
      </c>
      <c r="K161" s="249">
        <v>0</v>
      </c>
      <c r="L161" s="249">
        <v>0</v>
      </c>
      <c r="M161" s="249" t="s">
        <v>248</v>
      </c>
      <c r="N161" s="249" t="s">
        <v>239</v>
      </c>
      <c r="O161" s="249" t="s">
        <v>248</v>
      </c>
      <c r="P161" s="249" t="s">
        <v>239</v>
      </c>
      <c r="Q161" s="249" t="s">
        <v>239</v>
      </c>
      <c r="R161" s="248"/>
      <c r="S161" s="248" t="s">
        <v>761</v>
      </c>
    </row>
    <row r="162" spans="1:19" x14ac:dyDescent="0.35">
      <c r="A162" t="str">
        <f t="shared" si="4"/>
        <v>AccountLLC_BI__Form_W8_NFFE_Type__c</v>
      </c>
      <c r="B162">
        <f t="shared" si="5"/>
        <v>255</v>
      </c>
      <c r="C162" s="248" t="s">
        <v>67</v>
      </c>
      <c r="D162" s="248" t="s">
        <v>234</v>
      </c>
      <c r="E162" s="248" t="s">
        <v>762</v>
      </c>
      <c r="F162" s="248" t="s">
        <v>763</v>
      </c>
      <c r="G162" s="248" t="s">
        <v>764</v>
      </c>
      <c r="H162" s="248" t="s">
        <v>254</v>
      </c>
      <c r="I162" s="249" t="s">
        <v>248</v>
      </c>
      <c r="J162" s="249">
        <v>255</v>
      </c>
      <c r="K162" s="249">
        <v>0</v>
      </c>
      <c r="L162" s="249">
        <v>0</v>
      </c>
      <c r="M162" s="249" t="s">
        <v>248</v>
      </c>
      <c r="N162" s="249" t="s">
        <v>239</v>
      </c>
      <c r="O162" s="249" t="s">
        <v>248</v>
      </c>
      <c r="P162" s="249" t="s">
        <v>239</v>
      </c>
      <c r="Q162" s="249" t="s">
        <v>239</v>
      </c>
      <c r="R162" s="248"/>
      <c r="S162" s="248" t="s">
        <v>765</v>
      </c>
    </row>
    <row r="163" spans="1:19" x14ac:dyDescent="0.35">
      <c r="A163" t="str">
        <f t="shared" si="4"/>
        <v>AccountLLC_BI__Form_W8_Owner_Trust_Indicator__c</v>
      </c>
      <c r="B163">
        <f t="shared" si="5"/>
        <v>0</v>
      </c>
      <c r="C163" s="248" t="s">
        <v>67</v>
      </c>
      <c r="D163" s="248" t="s">
        <v>234</v>
      </c>
      <c r="E163" s="248" t="s">
        <v>766</v>
      </c>
      <c r="F163" s="248" t="s">
        <v>767</v>
      </c>
      <c r="G163" s="248" t="s">
        <v>768</v>
      </c>
      <c r="H163" s="248" t="s">
        <v>243</v>
      </c>
      <c r="I163" s="249" t="s">
        <v>239</v>
      </c>
      <c r="J163" s="249">
        <v>0</v>
      </c>
      <c r="K163" s="249">
        <v>0</v>
      </c>
      <c r="L163" s="249">
        <v>0</v>
      </c>
      <c r="M163" s="249" t="s">
        <v>248</v>
      </c>
      <c r="N163" s="249" t="s">
        <v>239</v>
      </c>
      <c r="O163" s="249" t="s">
        <v>248</v>
      </c>
      <c r="P163" s="249" t="s">
        <v>239</v>
      </c>
      <c r="Q163" s="249" t="s">
        <v>239</v>
      </c>
      <c r="R163" s="248"/>
      <c r="S163" s="248" t="s">
        <v>769</v>
      </c>
    </row>
    <row r="164" spans="1:19" x14ac:dyDescent="0.35">
      <c r="A164" t="str">
        <f t="shared" si="4"/>
        <v>AccountLLC_BI__Form_W8_Owner_Type__c</v>
      </c>
      <c r="B164">
        <f t="shared" si="5"/>
        <v>255</v>
      </c>
      <c r="C164" s="248" t="s">
        <v>67</v>
      </c>
      <c r="D164" s="248" t="s">
        <v>234</v>
      </c>
      <c r="E164" s="248" t="s">
        <v>770</v>
      </c>
      <c r="F164" s="248" t="s">
        <v>771</v>
      </c>
      <c r="G164" s="248" t="s">
        <v>772</v>
      </c>
      <c r="H164" s="248" t="s">
        <v>254</v>
      </c>
      <c r="I164" s="249" t="s">
        <v>248</v>
      </c>
      <c r="J164" s="249">
        <v>255</v>
      </c>
      <c r="K164" s="249">
        <v>0</v>
      </c>
      <c r="L164" s="249">
        <v>0</v>
      </c>
      <c r="M164" s="249" t="s">
        <v>248</v>
      </c>
      <c r="N164" s="249" t="s">
        <v>239</v>
      </c>
      <c r="O164" s="249" t="s">
        <v>248</v>
      </c>
      <c r="P164" s="249" t="s">
        <v>239</v>
      </c>
      <c r="Q164" s="249" t="s">
        <v>239</v>
      </c>
      <c r="R164" s="248"/>
      <c r="S164" s="248" t="s">
        <v>773</v>
      </c>
    </row>
    <row r="165" spans="1:19" x14ac:dyDescent="0.35">
      <c r="A165" t="str">
        <f t="shared" si="4"/>
        <v>AccountLLC_BI__Form_W8_Reference_Number_Description__c</v>
      </c>
      <c r="B165">
        <f t="shared" si="5"/>
        <v>255</v>
      </c>
      <c r="C165" s="248" t="s">
        <v>67</v>
      </c>
      <c r="D165" s="248" t="s">
        <v>234</v>
      </c>
      <c r="E165" s="248" t="s">
        <v>774</v>
      </c>
      <c r="F165" s="248" t="s">
        <v>775</v>
      </c>
      <c r="G165" s="248" t="s">
        <v>776</v>
      </c>
      <c r="H165" s="248" t="s">
        <v>251</v>
      </c>
      <c r="I165" s="249" t="s">
        <v>248</v>
      </c>
      <c r="J165" s="249">
        <v>255</v>
      </c>
      <c r="K165" s="249">
        <v>0</v>
      </c>
      <c r="L165" s="249">
        <v>0</v>
      </c>
      <c r="M165" s="249" t="s">
        <v>248</v>
      </c>
      <c r="N165" s="249" t="s">
        <v>239</v>
      </c>
      <c r="O165" s="249" t="s">
        <v>248</v>
      </c>
      <c r="P165" s="249" t="s">
        <v>239</v>
      </c>
      <c r="Q165" s="249" t="s">
        <v>239</v>
      </c>
      <c r="R165" s="248"/>
      <c r="S165" s="248" t="s">
        <v>777</v>
      </c>
    </row>
    <row r="166" spans="1:19" x14ac:dyDescent="0.35">
      <c r="A166" t="str">
        <f t="shared" si="4"/>
        <v>AccountLLC_BI__Form_W8_Restricted_Distributor_Type__c</v>
      </c>
      <c r="B166">
        <f t="shared" si="5"/>
        <v>255</v>
      </c>
      <c r="C166" s="248" t="s">
        <v>67</v>
      </c>
      <c r="D166" s="248" t="s">
        <v>234</v>
      </c>
      <c r="E166" s="248" t="s">
        <v>778</v>
      </c>
      <c r="F166" s="248" t="s">
        <v>779</v>
      </c>
      <c r="G166" s="248" t="s">
        <v>780</v>
      </c>
      <c r="H166" s="248" t="s">
        <v>254</v>
      </c>
      <c r="I166" s="249" t="s">
        <v>248</v>
      </c>
      <c r="J166" s="249">
        <v>255</v>
      </c>
      <c r="K166" s="249">
        <v>0</v>
      </c>
      <c r="L166" s="249">
        <v>0</v>
      </c>
      <c r="M166" s="249" t="s">
        <v>248</v>
      </c>
      <c r="N166" s="249" t="s">
        <v>239</v>
      </c>
      <c r="O166" s="249" t="s">
        <v>248</v>
      </c>
      <c r="P166" s="249" t="s">
        <v>239</v>
      </c>
      <c r="Q166" s="249" t="s">
        <v>239</v>
      </c>
      <c r="R166" s="248"/>
      <c r="S166" s="248" t="s">
        <v>781</v>
      </c>
    </row>
    <row r="167" spans="1:19" x14ac:dyDescent="0.35">
      <c r="A167" t="str">
        <f t="shared" si="4"/>
        <v>AccountLLC_BI__Form_W8_Security_Market_Name__c</v>
      </c>
      <c r="B167">
        <f t="shared" si="5"/>
        <v>255</v>
      </c>
      <c r="C167" s="248" t="s">
        <v>67</v>
      </c>
      <c r="D167" s="248" t="s">
        <v>234</v>
      </c>
      <c r="E167" s="248" t="s">
        <v>782</v>
      </c>
      <c r="F167" s="248" t="s">
        <v>783</v>
      </c>
      <c r="G167" s="248" t="s">
        <v>784</v>
      </c>
      <c r="H167" s="248" t="s">
        <v>251</v>
      </c>
      <c r="I167" s="249" t="s">
        <v>248</v>
      </c>
      <c r="J167" s="249">
        <v>255</v>
      </c>
      <c r="K167" s="249">
        <v>0</v>
      </c>
      <c r="L167" s="249">
        <v>0</v>
      </c>
      <c r="M167" s="249" t="s">
        <v>248</v>
      </c>
      <c r="N167" s="249" t="s">
        <v>239</v>
      </c>
      <c r="O167" s="249" t="s">
        <v>248</v>
      </c>
      <c r="P167" s="249" t="s">
        <v>239</v>
      </c>
      <c r="Q167" s="249" t="s">
        <v>239</v>
      </c>
      <c r="R167" s="248"/>
      <c r="S167" s="248" t="s">
        <v>785</v>
      </c>
    </row>
    <row r="168" spans="1:19" x14ac:dyDescent="0.35">
      <c r="A168" t="str">
        <f t="shared" si="4"/>
        <v>AccountLLC_BI__Form_W8_Signer_Indicator__c</v>
      </c>
      <c r="B168">
        <f t="shared" si="5"/>
        <v>0</v>
      </c>
      <c r="C168" s="248" t="s">
        <v>67</v>
      </c>
      <c r="D168" s="248" t="s">
        <v>234</v>
      </c>
      <c r="E168" s="248" t="s">
        <v>786</v>
      </c>
      <c r="F168" s="248" t="s">
        <v>787</v>
      </c>
      <c r="G168" s="248" t="s">
        <v>788</v>
      </c>
      <c r="H168" s="248" t="s">
        <v>243</v>
      </c>
      <c r="I168" s="249" t="s">
        <v>239</v>
      </c>
      <c r="J168" s="249">
        <v>0</v>
      </c>
      <c r="K168" s="249">
        <v>0</v>
      </c>
      <c r="L168" s="249">
        <v>0</v>
      </c>
      <c r="M168" s="249" t="s">
        <v>248</v>
      </c>
      <c r="N168" s="249" t="s">
        <v>239</v>
      </c>
      <c r="O168" s="249" t="s">
        <v>248</v>
      </c>
      <c r="P168" s="249" t="s">
        <v>239</v>
      </c>
      <c r="Q168" s="249" t="s">
        <v>239</v>
      </c>
      <c r="R168" s="248"/>
      <c r="S168" s="248" t="s">
        <v>789</v>
      </c>
    </row>
    <row r="169" spans="1:19" x14ac:dyDescent="0.35">
      <c r="A169" t="str">
        <f t="shared" si="4"/>
        <v>AccountLLC_BI__Form_W8_Special_Claim_Rate__c</v>
      </c>
      <c r="B169">
        <f t="shared" si="5"/>
        <v>0</v>
      </c>
      <c r="C169" s="248" t="s">
        <v>67</v>
      </c>
      <c r="D169" s="248" t="s">
        <v>234</v>
      </c>
      <c r="E169" s="248" t="s">
        <v>790</v>
      </c>
      <c r="F169" s="248" t="s">
        <v>791</v>
      </c>
      <c r="G169" s="248" t="s">
        <v>792</v>
      </c>
      <c r="H169" s="248" t="s">
        <v>558</v>
      </c>
      <c r="I169" s="249" t="s">
        <v>248</v>
      </c>
      <c r="J169" s="249">
        <v>0</v>
      </c>
      <c r="K169" s="249">
        <v>18</v>
      </c>
      <c r="L169" s="249">
        <v>4</v>
      </c>
      <c r="M169" s="249" t="s">
        <v>248</v>
      </c>
      <c r="N169" s="249" t="s">
        <v>239</v>
      </c>
      <c r="O169" s="249" t="s">
        <v>248</v>
      </c>
      <c r="P169" s="249" t="s">
        <v>239</v>
      </c>
      <c r="Q169" s="249" t="s">
        <v>239</v>
      </c>
      <c r="R169" s="248"/>
      <c r="S169" s="248" t="s">
        <v>793</v>
      </c>
    </row>
    <row r="170" spans="1:19" x14ac:dyDescent="0.35">
      <c r="A170" t="str">
        <f t="shared" si="4"/>
        <v>AccountLLC_BI__Form_W8_Special_Claim_Reason__c</v>
      </c>
      <c r="B170">
        <f t="shared" si="5"/>
        <v>255</v>
      </c>
      <c r="C170" s="248" t="s">
        <v>67</v>
      </c>
      <c r="D170" s="248" t="s">
        <v>234</v>
      </c>
      <c r="E170" s="248" t="s">
        <v>794</v>
      </c>
      <c r="F170" s="248" t="s">
        <v>795</v>
      </c>
      <c r="G170" s="248" t="s">
        <v>796</v>
      </c>
      <c r="H170" s="248" t="s">
        <v>251</v>
      </c>
      <c r="I170" s="249" t="s">
        <v>248</v>
      </c>
      <c r="J170" s="249">
        <v>255</v>
      </c>
      <c r="K170" s="249">
        <v>0</v>
      </c>
      <c r="L170" s="249">
        <v>0</v>
      </c>
      <c r="M170" s="249" t="s">
        <v>248</v>
      </c>
      <c r="N170" s="249" t="s">
        <v>239</v>
      </c>
      <c r="O170" s="249" t="s">
        <v>248</v>
      </c>
      <c r="P170" s="249" t="s">
        <v>239</v>
      </c>
      <c r="Q170" s="249" t="s">
        <v>239</v>
      </c>
      <c r="R170" s="248"/>
      <c r="S170" s="248" t="s">
        <v>797</v>
      </c>
    </row>
    <row r="171" spans="1:19" x14ac:dyDescent="0.35">
      <c r="A171" t="str">
        <f t="shared" si="4"/>
        <v>AccountLLC_BI__Form_W8_Special_Income_Description__c</v>
      </c>
      <c r="B171">
        <f t="shared" si="5"/>
        <v>255</v>
      </c>
      <c r="C171" s="248" t="s">
        <v>67</v>
      </c>
      <c r="D171" s="248" t="s">
        <v>234</v>
      </c>
      <c r="E171" s="248" t="s">
        <v>798</v>
      </c>
      <c r="F171" s="248" t="s">
        <v>799</v>
      </c>
      <c r="G171" s="248" t="s">
        <v>800</v>
      </c>
      <c r="H171" s="248" t="s">
        <v>251</v>
      </c>
      <c r="I171" s="249" t="s">
        <v>248</v>
      </c>
      <c r="J171" s="249">
        <v>255</v>
      </c>
      <c r="K171" s="249">
        <v>0</v>
      </c>
      <c r="L171" s="249">
        <v>0</v>
      </c>
      <c r="M171" s="249" t="s">
        <v>248</v>
      </c>
      <c r="N171" s="249" t="s">
        <v>239</v>
      </c>
      <c r="O171" s="249" t="s">
        <v>248</v>
      </c>
      <c r="P171" s="249" t="s">
        <v>239</v>
      </c>
      <c r="Q171" s="249" t="s">
        <v>239</v>
      </c>
      <c r="R171" s="248"/>
      <c r="S171" s="248" t="s">
        <v>801</v>
      </c>
    </row>
    <row r="172" spans="1:19" x14ac:dyDescent="0.35">
      <c r="A172" t="str">
        <f t="shared" si="4"/>
        <v>AccountLLC_BI__Form_W8_Sponsor_Entity_Name__c</v>
      </c>
      <c r="B172">
        <f t="shared" si="5"/>
        <v>255</v>
      </c>
      <c r="C172" s="248" t="s">
        <v>67</v>
      </c>
      <c r="D172" s="248" t="s">
        <v>234</v>
      </c>
      <c r="E172" s="248" t="s">
        <v>802</v>
      </c>
      <c r="F172" s="248" t="s">
        <v>803</v>
      </c>
      <c r="G172" s="248" t="s">
        <v>804</v>
      </c>
      <c r="H172" s="248" t="s">
        <v>251</v>
      </c>
      <c r="I172" s="249" t="s">
        <v>248</v>
      </c>
      <c r="J172" s="249">
        <v>255</v>
      </c>
      <c r="K172" s="249">
        <v>0</v>
      </c>
      <c r="L172" s="249">
        <v>0</v>
      </c>
      <c r="M172" s="249" t="s">
        <v>248</v>
      </c>
      <c r="N172" s="249" t="s">
        <v>239</v>
      </c>
      <c r="O172" s="249" t="s">
        <v>248</v>
      </c>
      <c r="P172" s="249" t="s">
        <v>239</v>
      </c>
      <c r="Q172" s="249" t="s">
        <v>239</v>
      </c>
      <c r="R172" s="248"/>
      <c r="S172" s="248" t="s">
        <v>805</v>
      </c>
    </row>
    <row r="173" spans="1:19" x14ac:dyDescent="0.35">
      <c r="A173" t="str">
        <f t="shared" si="4"/>
        <v>AccountLLC_BI__Form_W8_Sponsored_FFI_Type__c</v>
      </c>
      <c r="B173">
        <f t="shared" si="5"/>
        <v>255</v>
      </c>
      <c r="C173" s="248" t="s">
        <v>67</v>
      </c>
      <c r="D173" s="248" t="s">
        <v>234</v>
      </c>
      <c r="E173" s="248" t="s">
        <v>806</v>
      </c>
      <c r="F173" s="248" t="s">
        <v>807</v>
      </c>
      <c r="G173" s="248" t="s">
        <v>808</v>
      </c>
      <c r="H173" s="248" t="s">
        <v>254</v>
      </c>
      <c r="I173" s="249" t="s">
        <v>248</v>
      </c>
      <c r="J173" s="249">
        <v>255</v>
      </c>
      <c r="K173" s="249">
        <v>0</v>
      </c>
      <c r="L173" s="249">
        <v>0</v>
      </c>
      <c r="M173" s="249" t="s">
        <v>248</v>
      </c>
      <c r="N173" s="249" t="s">
        <v>239</v>
      </c>
      <c r="O173" s="249" t="s">
        <v>248</v>
      </c>
      <c r="P173" s="249" t="s">
        <v>239</v>
      </c>
      <c r="Q173" s="249" t="s">
        <v>239</v>
      </c>
      <c r="R173" s="248"/>
      <c r="S173" s="248" t="s">
        <v>809</v>
      </c>
    </row>
    <row r="174" spans="1:19" x14ac:dyDescent="0.35">
      <c r="A174" t="str">
        <f t="shared" si="4"/>
        <v>AccountLLC_BI__Form_W8_Start_Up_Date__c</v>
      </c>
      <c r="B174">
        <f t="shared" si="5"/>
        <v>0</v>
      </c>
      <c r="C174" s="248" t="s">
        <v>67</v>
      </c>
      <c r="D174" s="248" t="s">
        <v>234</v>
      </c>
      <c r="E174" s="248" t="s">
        <v>810</v>
      </c>
      <c r="F174" s="248" t="s">
        <v>811</v>
      </c>
      <c r="G174" s="248" t="s">
        <v>812</v>
      </c>
      <c r="H174" s="248" t="s">
        <v>388</v>
      </c>
      <c r="I174" s="249" t="s">
        <v>248</v>
      </c>
      <c r="J174" s="249">
        <v>0</v>
      </c>
      <c r="K174" s="249">
        <v>0</v>
      </c>
      <c r="L174" s="249">
        <v>0</v>
      </c>
      <c r="M174" s="249" t="s">
        <v>248</v>
      </c>
      <c r="N174" s="249" t="s">
        <v>239</v>
      </c>
      <c r="O174" s="249" t="s">
        <v>248</v>
      </c>
      <c r="P174" s="249" t="s">
        <v>239</v>
      </c>
      <c r="Q174" s="249" t="s">
        <v>239</v>
      </c>
      <c r="R174" s="248"/>
      <c r="S174" s="248" t="s">
        <v>813</v>
      </c>
    </row>
    <row r="175" spans="1:19" x14ac:dyDescent="0.35">
      <c r="A175" t="str">
        <f t="shared" si="4"/>
        <v>AccountLLC_BI__Form_W8_Treaty_Limitation_Provision_Ind__c</v>
      </c>
      <c r="B175">
        <f t="shared" si="5"/>
        <v>0</v>
      </c>
      <c r="C175" s="248" t="s">
        <v>67</v>
      </c>
      <c r="D175" s="248" t="s">
        <v>234</v>
      </c>
      <c r="E175" s="248" t="s">
        <v>814</v>
      </c>
      <c r="F175" s="248" t="s">
        <v>815</v>
      </c>
      <c r="G175" s="248" t="s">
        <v>816</v>
      </c>
      <c r="H175" s="248" t="s">
        <v>243</v>
      </c>
      <c r="I175" s="249" t="s">
        <v>239</v>
      </c>
      <c r="J175" s="249">
        <v>0</v>
      </c>
      <c r="K175" s="249">
        <v>0</v>
      </c>
      <c r="L175" s="249">
        <v>0</v>
      </c>
      <c r="M175" s="249" t="s">
        <v>248</v>
      </c>
      <c r="N175" s="249" t="s">
        <v>239</v>
      </c>
      <c r="O175" s="249" t="s">
        <v>248</v>
      </c>
      <c r="P175" s="249" t="s">
        <v>239</v>
      </c>
      <c r="Q175" s="249" t="s">
        <v>239</v>
      </c>
      <c r="R175" s="248"/>
      <c r="S175" s="248" t="s">
        <v>817</v>
      </c>
    </row>
    <row r="176" spans="1:19" x14ac:dyDescent="0.35">
      <c r="A176" t="str">
        <f t="shared" si="4"/>
        <v>AccountLLC_BI__Form_W8_Treaty_Qualified_Resident_Status__c</v>
      </c>
      <c r="B176">
        <f t="shared" si="5"/>
        <v>0</v>
      </c>
      <c r="C176" s="248" t="s">
        <v>67</v>
      </c>
      <c r="D176" s="248" t="s">
        <v>234</v>
      </c>
      <c r="E176" s="248" t="s">
        <v>818</v>
      </c>
      <c r="F176" s="248" t="s">
        <v>819</v>
      </c>
      <c r="G176" s="248" t="s">
        <v>820</v>
      </c>
      <c r="H176" s="248" t="s">
        <v>243</v>
      </c>
      <c r="I176" s="249" t="s">
        <v>239</v>
      </c>
      <c r="J176" s="249">
        <v>0</v>
      </c>
      <c r="K176" s="249">
        <v>0</v>
      </c>
      <c r="L176" s="249">
        <v>0</v>
      </c>
      <c r="M176" s="249" t="s">
        <v>248</v>
      </c>
      <c r="N176" s="249" t="s">
        <v>239</v>
      </c>
      <c r="O176" s="249" t="s">
        <v>248</v>
      </c>
      <c r="P176" s="249" t="s">
        <v>239</v>
      </c>
      <c r="Q176" s="249" t="s">
        <v>239</v>
      </c>
      <c r="R176" s="248"/>
      <c r="S176" s="248" t="s">
        <v>821</v>
      </c>
    </row>
    <row r="177" spans="1:19" x14ac:dyDescent="0.35">
      <c r="A177" t="str">
        <f t="shared" si="4"/>
        <v>AccountLLC_BI__Form_W9_Seperat_TIN_Certification_Ind__c</v>
      </c>
      <c r="B177">
        <f t="shared" si="5"/>
        <v>0</v>
      </c>
      <c r="C177" s="248" t="s">
        <v>67</v>
      </c>
      <c r="D177" s="248" t="s">
        <v>234</v>
      </c>
      <c r="E177" s="248" t="s">
        <v>822</v>
      </c>
      <c r="F177" s="248" t="s">
        <v>823</v>
      </c>
      <c r="G177" s="248" t="s">
        <v>824</v>
      </c>
      <c r="H177" s="248" t="s">
        <v>243</v>
      </c>
      <c r="I177" s="249" t="s">
        <v>239</v>
      </c>
      <c r="J177" s="249">
        <v>0</v>
      </c>
      <c r="K177" s="249">
        <v>0</v>
      </c>
      <c r="L177" s="249">
        <v>0</v>
      </c>
      <c r="M177" s="249" t="s">
        <v>248</v>
      </c>
      <c r="N177" s="249" t="s">
        <v>239</v>
      </c>
      <c r="O177" s="249" t="s">
        <v>248</v>
      </c>
      <c r="P177" s="249" t="s">
        <v>239</v>
      </c>
      <c r="Q177" s="249" t="s">
        <v>239</v>
      </c>
      <c r="R177" s="248"/>
      <c r="S177" s="248" t="s">
        <v>825</v>
      </c>
    </row>
    <row r="178" spans="1:19" x14ac:dyDescent="0.35">
      <c r="A178" t="str">
        <f t="shared" si="4"/>
        <v>AccountLLC_BI__GIIN__c</v>
      </c>
      <c r="B178">
        <f t="shared" si="5"/>
        <v>255</v>
      </c>
      <c r="C178" s="248" t="s">
        <v>67</v>
      </c>
      <c r="D178" s="248" t="s">
        <v>234</v>
      </c>
      <c r="E178" s="248" t="s">
        <v>826</v>
      </c>
      <c r="F178" s="248" t="s">
        <v>827</v>
      </c>
      <c r="G178" s="248" t="s">
        <v>828</v>
      </c>
      <c r="H178" s="248" t="s">
        <v>251</v>
      </c>
      <c r="I178" s="249" t="s">
        <v>248</v>
      </c>
      <c r="J178" s="249">
        <v>255</v>
      </c>
      <c r="K178" s="249">
        <v>0</v>
      </c>
      <c r="L178" s="249">
        <v>0</v>
      </c>
      <c r="M178" s="249" t="s">
        <v>248</v>
      </c>
      <c r="N178" s="249" t="s">
        <v>239</v>
      </c>
      <c r="O178" s="249" t="s">
        <v>248</v>
      </c>
      <c r="P178" s="249" t="s">
        <v>239</v>
      </c>
      <c r="Q178" s="249" t="s">
        <v>239</v>
      </c>
      <c r="R178" s="248"/>
      <c r="S178" s="248" t="s">
        <v>829</v>
      </c>
    </row>
    <row r="179" spans="1:19" x14ac:dyDescent="0.35">
      <c r="A179" t="str">
        <f t="shared" si="4"/>
        <v>AccountLLC_BI__Previous_Financial_Account_Indicator__c</v>
      </c>
      <c r="B179">
        <f t="shared" si="5"/>
        <v>0</v>
      </c>
      <c r="C179" s="248" t="s">
        <v>67</v>
      </c>
      <c r="D179" s="248" t="s">
        <v>234</v>
      </c>
      <c r="E179" s="248" t="s">
        <v>830</v>
      </c>
      <c r="F179" s="248" t="s">
        <v>831</v>
      </c>
      <c r="G179" s="248" t="s">
        <v>832</v>
      </c>
      <c r="H179" s="248" t="s">
        <v>243</v>
      </c>
      <c r="I179" s="249" t="s">
        <v>239</v>
      </c>
      <c r="J179" s="249">
        <v>0</v>
      </c>
      <c r="K179" s="249">
        <v>0</v>
      </c>
      <c r="L179" s="249">
        <v>0</v>
      </c>
      <c r="M179" s="249" t="s">
        <v>248</v>
      </c>
      <c r="N179" s="249" t="s">
        <v>239</v>
      </c>
      <c r="O179" s="249" t="s">
        <v>248</v>
      </c>
      <c r="P179" s="249" t="s">
        <v>239</v>
      </c>
      <c r="Q179" s="249" t="s">
        <v>239</v>
      </c>
      <c r="R179" s="248"/>
      <c r="S179" s="248" t="s">
        <v>833</v>
      </c>
    </row>
    <row r="180" spans="1:19" x14ac:dyDescent="0.35">
      <c r="A180" t="str">
        <f t="shared" si="4"/>
        <v>AccountLLC_BI__Previous_Financial_Institution_Name__c</v>
      </c>
      <c r="B180">
        <f t="shared" si="5"/>
        <v>255</v>
      </c>
      <c r="C180" s="248" t="s">
        <v>67</v>
      </c>
      <c r="D180" s="248" t="s">
        <v>234</v>
      </c>
      <c r="E180" s="248" t="s">
        <v>834</v>
      </c>
      <c r="F180" s="248" t="s">
        <v>835</v>
      </c>
      <c r="G180" s="248" t="s">
        <v>836</v>
      </c>
      <c r="H180" s="248" t="s">
        <v>251</v>
      </c>
      <c r="I180" s="249" t="s">
        <v>248</v>
      </c>
      <c r="J180" s="249">
        <v>255</v>
      </c>
      <c r="K180" s="249">
        <v>0</v>
      </c>
      <c r="L180" s="249">
        <v>0</v>
      </c>
      <c r="M180" s="249" t="s">
        <v>248</v>
      </c>
      <c r="N180" s="249" t="s">
        <v>239</v>
      </c>
      <c r="O180" s="249" t="s">
        <v>248</v>
      </c>
      <c r="P180" s="249" t="s">
        <v>239</v>
      </c>
      <c r="Q180" s="249" t="s">
        <v>239</v>
      </c>
      <c r="R180" s="248"/>
      <c r="S180" s="248" t="s">
        <v>837</v>
      </c>
    </row>
    <row r="181" spans="1:19" x14ac:dyDescent="0.35">
      <c r="A181" t="str">
        <f t="shared" si="4"/>
        <v>AccountLLC_BI__Tax_Identification_Number_PE__c</v>
      </c>
      <c r="B181">
        <f t="shared" si="5"/>
        <v>11</v>
      </c>
      <c r="C181" s="248" t="s">
        <v>67</v>
      </c>
      <c r="D181" s="248" t="s">
        <v>234</v>
      </c>
      <c r="E181" s="248" t="s">
        <v>838</v>
      </c>
      <c r="F181" s="248" t="s">
        <v>839</v>
      </c>
      <c r="G181" s="248" t="s">
        <v>582</v>
      </c>
      <c r="H181" s="248" t="s">
        <v>251</v>
      </c>
      <c r="I181" s="249" t="s">
        <v>248</v>
      </c>
      <c r="J181" s="249">
        <v>11</v>
      </c>
      <c r="K181" s="249">
        <v>0</v>
      </c>
      <c r="L181" s="249">
        <v>0</v>
      </c>
      <c r="M181" s="249" t="s">
        <v>248</v>
      </c>
      <c r="N181" s="249" t="s">
        <v>239</v>
      </c>
      <c r="O181" s="249" t="s">
        <v>248</v>
      </c>
      <c r="P181" s="249" t="s">
        <v>239</v>
      </c>
      <c r="Q181" s="249" t="s">
        <v>239</v>
      </c>
      <c r="R181" s="248"/>
      <c r="S181" s="248"/>
    </row>
    <row r="182" spans="1:19" x14ac:dyDescent="0.35">
      <c r="A182" t="str">
        <f t="shared" si="4"/>
        <v>AccountMigration_ID__c</v>
      </c>
      <c r="B182">
        <f t="shared" si="5"/>
        <v>18</v>
      </c>
      <c r="C182" s="248" t="s">
        <v>67</v>
      </c>
      <c r="D182" s="248" t="s">
        <v>234</v>
      </c>
      <c r="E182" s="248" t="s">
        <v>840</v>
      </c>
      <c r="F182" s="248" t="s">
        <v>841</v>
      </c>
      <c r="G182" s="248" t="s">
        <v>842</v>
      </c>
      <c r="H182" s="248" t="s">
        <v>251</v>
      </c>
      <c r="I182" s="249" t="s">
        <v>248</v>
      </c>
      <c r="J182" s="249">
        <v>18</v>
      </c>
      <c r="K182" s="249">
        <v>0</v>
      </c>
      <c r="L182" s="249">
        <v>0</v>
      </c>
      <c r="M182" s="249" t="s">
        <v>248</v>
      </c>
      <c r="N182" s="249" t="s">
        <v>239</v>
      </c>
      <c r="O182" s="249" t="s">
        <v>248</v>
      </c>
      <c r="P182" s="249" t="s">
        <v>248</v>
      </c>
      <c r="Q182" s="249" t="s">
        <v>239</v>
      </c>
      <c r="R182" s="248"/>
      <c r="S182" s="248"/>
    </row>
    <row r="183" spans="1:19" x14ac:dyDescent="0.35">
      <c r="A183" t="str">
        <f t="shared" si="4"/>
        <v>AccountIntegration_Source__c</v>
      </c>
      <c r="B183">
        <f t="shared" si="5"/>
        <v>255</v>
      </c>
      <c r="C183" s="248" t="s">
        <v>67</v>
      </c>
      <c r="D183" s="248" t="s">
        <v>234</v>
      </c>
      <c r="E183" s="248" t="s">
        <v>843</v>
      </c>
      <c r="F183" s="248" t="s">
        <v>844</v>
      </c>
      <c r="G183" s="248" t="s">
        <v>845</v>
      </c>
      <c r="H183" s="248" t="s">
        <v>251</v>
      </c>
      <c r="I183" s="249" t="s">
        <v>248</v>
      </c>
      <c r="J183" s="249">
        <v>255</v>
      </c>
      <c r="K183" s="249">
        <v>0</v>
      </c>
      <c r="L183" s="249">
        <v>0</v>
      </c>
      <c r="M183" s="249" t="s">
        <v>248</v>
      </c>
      <c r="N183" s="249" t="s">
        <v>239</v>
      </c>
      <c r="O183" s="249" t="s">
        <v>248</v>
      </c>
      <c r="P183" s="249" t="s">
        <v>239</v>
      </c>
      <c r="Q183" s="249" t="s">
        <v>239</v>
      </c>
      <c r="R183" s="248"/>
      <c r="S183" s="248"/>
    </row>
    <row r="184" spans="1:19" x14ac:dyDescent="0.35">
      <c r="A184" t="str">
        <f t="shared" si="4"/>
        <v>AccountLLC_BI__EngagesInInternetGambling__c</v>
      </c>
      <c r="B184">
        <f t="shared" si="5"/>
        <v>255</v>
      </c>
      <c r="C184" s="248" t="s">
        <v>67</v>
      </c>
      <c r="D184" s="248" t="s">
        <v>234</v>
      </c>
      <c r="E184" s="248" t="s">
        <v>846</v>
      </c>
      <c r="F184" s="248" t="s">
        <v>847</v>
      </c>
      <c r="G184" s="248" t="s">
        <v>848</v>
      </c>
      <c r="H184" s="248" t="s">
        <v>254</v>
      </c>
      <c r="I184" s="249" t="s">
        <v>248</v>
      </c>
      <c r="J184" s="249">
        <v>255</v>
      </c>
      <c r="K184" s="249">
        <v>0</v>
      </c>
      <c r="L184" s="249">
        <v>0</v>
      </c>
      <c r="M184" s="249" t="s">
        <v>248</v>
      </c>
      <c r="N184" s="249" t="s">
        <v>239</v>
      </c>
      <c r="O184" s="249" t="s">
        <v>248</v>
      </c>
      <c r="P184" s="249" t="s">
        <v>239</v>
      </c>
      <c r="Q184" s="249" t="s">
        <v>239</v>
      </c>
      <c r="R184" s="248"/>
      <c r="S184" s="248"/>
    </row>
    <row r="185" spans="1:19" x14ac:dyDescent="0.35">
      <c r="A185" t="str">
        <f t="shared" si="4"/>
        <v>AccountLLC_BI__Relationship_Class__c</v>
      </c>
      <c r="B185">
        <f t="shared" si="5"/>
        <v>255</v>
      </c>
      <c r="C185" s="248" t="s">
        <v>67</v>
      </c>
      <c r="D185" s="248" t="s">
        <v>234</v>
      </c>
      <c r="E185" s="248" t="s">
        <v>849</v>
      </c>
      <c r="F185" s="248" t="s">
        <v>850</v>
      </c>
      <c r="G185" s="248" t="s">
        <v>851</v>
      </c>
      <c r="H185" s="248" t="s">
        <v>254</v>
      </c>
      <c r="I185" s="249" t="s">
        <v>248</v>
      </c>
      <c r="J185" s="249">
        <v>255</v>
      </c>
      <c r="K185" s="249">
        <v>0</v>
      </c>
      <c r="L185" s="249">
        <v>0</v>
      </c>
      <c r="M185" s="249" t="s">
        <v>248</v>
      </c>
      <c r="N185" s="249" t="s">
        <v>239</v>
      </c>
      <c r="O185" s="249" t="s">
        <v>248</v>
      </c>
      <c r="P185" s="249" t="s">
        <v>239</v>
      </c>
      <c r="Q185" s="249" t="s">
        <v>239</v>
      </c>
      <c r="R185" s="248"/>
      <c r="S185" s="248"/>
    </row>
    <row r="186" spans="1:19" x14ac:dyDescent="0.35">
      <c r="A186" t="str">
        <f t="shared" si="4"/>
        <v>AccountLLC_BI__State_of_Incorporation__c</v>
      </c>
      <c r="B186">
        <f t="shared" si="5"/>
        <v>255</v>
      </c>
      <c r="C186" s="248" t="s">
        <v>67</v>
      </c>
      <c r="D186" s="248" t="s">
        <v>234</v>
      </c>
      <c r="E186" s="248" t="s">
        <v>852</v>
      </c>
      <c r="F186" s="248" t="s">
        <v>853</v>
      </c>
      <c r="G186" s="248" t="s">
        <v>854</v>
      </c>
      <c r="H186" s="248" t="s">
        <v>254</v>
      </c>
      <c r="I186" s="249" t="s">
        <v>248</v>
      </c>
      <c r="J186" s="249">
        <v>255</v>
      </c>
      <c r="K186" s="249">
        <v>0</v>
      </c>
      <c r="L186" s="249">
        <v>0</v>
      </c>
      <c r="M186" s="249" t="s">
        <v>248</v>
      </c>
      <c r="N186" s="249" t="s">
        <v>239</v>
      </c>
      <c r="O186" s="249" t="s">
        <v>248</v>
      </c>
      <c r="P186" s="249" t="s">
        <v>239</v>
      </c>
      <c r="Q186" s="249" t="s">
        <v>239</v>
      </c>
      <c r="R186" s="248"/>
      <c r="S186" s="248"/>
    </row>
    <row r="187" spans="1:19" x14ac:dyDescent="0.35">
      <c r="A187" t="str">
        <f t="shared" si="4"/>
        <v>AccountnCRED__SLA__c</v>
      </c>
      <c r="B187">
        <f t="shared" si="5"/>
        <v>255</v>
      </c>
      <c r="C187" s="248" t="s">
        <v>67</v>
      </c>
      <c r="D187" s="248" t="s">
        <v>234</v>
      </c>
      <c r="E187" s="248" t="s">
        <v>855</v>
      </c>
      <c r="F187" s="248" t="s">
        <v>856</v>
      </c>
      <c r="G187" s="248" t="s">
        <v>568</v>
      </c>
      <c r="H187" s="248" t="s">
        <v>254</v>
      </c>
      <c r="I187" s="249" t="s">
        <v>248</v>
      </c>
      <c r="J187" s="249">
        <v>255</v>
      </c>
      <c r="K187" s="249">
        <v>0</v>
      </c>
      <c r="L187" s="249">
        <v>0</v>
      </c>
      <c r="M187" s="249" t="s">
        <v>248</v>
      </c>
      <c r="N187" s="249" t="s">
        <v>239</v>
      </c>
      <c r="O187" s="249" t="s">
        <v>248</v>
      </c>
      <c r="P187" s="249" t="s">
        <v>239</v>
      </c>
      <c r="Q187" s="249" t="s">
        <v>239</v>
      </c>
      <c r="R187" s="248"/>
      <c r="S187" s="248"/>
    </row>
    <row r="188" spans="1:19" x14ac:dyDescent="0.35">
      <c r="A188" t="str">
        <f t="shared" si="4"/>
        <v>AccountLLC_BI__Total_Affiliated_Exposure__c</v>
      </c>
      <c r="B188">
        <f t="shared" si="5"/>
        <v>0</v>
      </c>
      <c r="C188" s="248" t="s">
        <v>67</v>
      </c>
      <c r="D188" s="248" t="s">
        <v>234</v>
      </c>
      <c r="E188" s="248" t="s">
        <v>857</v>
      </c>
      <c r="F188" s="248" t="s">
        <v>858</v>
      </c>
      <c r="G188" s="248" t="s">
        <v>859</v>
      </c>
      <c r="H188" s="248" t="s">
        <v>344</v>
      </c>
      <c r="I188" s="249" t="s">
        <v>248</v>
      </c>
      <c r="J188" s="249">
        <v>0</v>
      </c>
      <c r="K188" s="249">
        <v>18</v>
      </c>
      <c r="L188" s="249">
        <v>2</v>
      </c>
      <c r="M188" s="249" t="s">
        <v>248</v>
      </c>
      <c r="N188" s="249" t="s">
        <v>239</v>
      </c>
      <c r="O188" s="249" t="s">
        <v>248</v>
      </c>
      <c r="P188" s="249" t="s">
        <v>239</v>
      </c>
      <c r="Q188" s="249" t="s">
        <v>239</v>
      </c>
      <c r="R188" s="248"/>
      <c r="S188" s="248"/>
    </row>
    <row r="189" spans="1:19" x14ac:dyDescent="0.35">
      <c r="A189" t="str">
        <f t="shared" si="4"/>
        <v>AccountLLC_BI__Total_Direct_Exposure__c</v>
      </c>
      <c r="B189">
        <f t="shared" si="5"/>
        <v>0</v>
      </c>
      <c r="C189" s="248" t="s">
        <v>67</v>
      </c>
      <c r="D189" s="248" t="s">
        <v>234</v>
      </c>
      <c r="E189" s="248" t="s">
        <v>860</v>
      </c>
      <c r="F189" s="248" t="s">
        <v>861</v>
      </c>
      <c r="G189" s="248" t="s">
        <v>862</v>
      </c>
      <c r="H189" s="248" t="s">
        <v>344</v>
      </c>
      <c r="I189" s="249" t="s">
        <v>248</v>
      </c>
      <c r="J189" s="249">
        <v>0</v>
      </c>
      <c r="K189" s="249">
        <v>18</v>
      </c>
      <c r="L189" s="249">
        <v>2</v>
      </c>
      <c r="M189" s="249" t="s">
        <v>248</v>
      </c>
      <c r="N189" s="249" t="s">
        <v>239</v>
      </c>
      <c r="O189" s="249" t="s">
        <v>248</v>
      </c>
      <c r="P189" s="249" t="s">
        <v>239</v>
      </c>
      <c r="Q189" s="249" t="s">
        <v>239</v>
      </c>
      <c r="R189" s="248"/>
      <c r="S189" s="248"/>
    </row>
    <row r="190" spans="1:19" x14ac:dyDescent="0.35">
      <c r="A190" t="str">
        <f t="shared" si="4"/>
        <v>AccountLLC_BI__Total_Indirect_Exposure__c</v>
      </c>
      <c r="B190">
        <f t="shared" si="5"/>
        <v>0</v>
      </c>
      <c r="C190" s="248" t="s">
        <v>67</v>
      </c>
      <c r="D190" s="248" t="s">
        <v>234</v>
      </c>
      <c r="E190" s="248" t="s">
        <v>863</v>
      </c>
      <c r="F190" s="248" t="s">
        <v>864</v>
      </c>
      <c r="G190" s="248" t="s">
        <v>865</v>
      </c>
      <c r="H190" s="248" t="s">
        <v>344</v>
      </c>
      <c r="I190" s="249" t="s">
        <v>248</v>
      </c>
      <c r="J190" s="249">
        <v>0</v>
      </c>
      <c r="K190" s="249">
        <v>18</v>
      </c>
      <c r="L190" s="249">
        <v>2</v>
      </c>
      <c r="M190" s="249" t="s">
        <v>248</v>
      </c>
      <c r="N190" s="249" t="s">
        <v>239</v>
      </c>
      <c r="O190" s="249" t="s">
        <v>248</v>
      </c>
      <c r="P190" s="249" t="s">
        <v>239</v>
      </c>
      <c r="Q190" s="249" t="s">
        <v>239</v>
      </c>
      <c r="R190" s="248"/>
      <c r="S190" s="248" t="s">
        <v>865</v>
      </c>
    </row>
    <row r="191" spans="1:19" x14ac:dyDescent="0.35">
      <c r="A191" t="str">
        <f t="shared" si="4"/>
        <v>AccountLLC_BI__Total_Net_New_Funds__c</v>
      </c>
      <c r="B191">
        <f t="shared" si="5"/>
        <v>0</v>
      </c>
      <c r="C191" s="248" t="s">
        <v>67</v>
      </c>
      <c r="D191" s="248" t="s">
        <v>234</v>
      </c>
      <c r="E191" s="248" t="s">
        <v>866</v>
      </c>
      <c r="F191" s="248" t="s">
        <v>867</v>
      </c>
      <c r="G191" s="248" t="s">
        <v>868</v>
      </c>
      <c r="H191" s="248" t="s">
        <v>344</v>
      </c>
      <c r="I191" s="249" t="s">
        <v>248</v>
      </c>
      <c r="J191" s="249">
        <v>0</v>
      </c>
      <c r="K191" s="249">
        <v>18</v>
      </c>
      <c r="L191" s="249">
        <v>2</v>
      </c>
      <c r="M191" s="249" t="s">
        <v>248</v>
      </c>
      <c r="N191" s="249" t="s">
        <v>239</v>
      </c>
      <c r="O191" s="249" t="s">
        <v>248</v>
      </c>
      <c r="P191" s="249" t="s">
        <v>239</v>
      </c>
      <c r="Q191" s="249" t="s">
        <v>239</v>
      </c>
      <c r="R191" s="248"/>
      <c r="S191" s="248" t="s">
        <v>868</v>
      </c>
    </row>
    <row r="192" spans="1:19" x14ac:dyDescent="0.35">
      <c r="A192" t="str">
        <f t="shared" si="4"/>
        <v>AccountLLC_BI__Total_Participation_Amount__c</v>
      </c>
      <c r="B192">
        <f t="shared" si="5"/>
        <v>0</v>
      </c>
      <c r="C192" s="248" t="s">
        <v>67</v>
      </c>
      <c r="D192" s="248" t="s">
        <v>234</v>
      </c>
      <c r="E192" s="248" t="s">
        <v>869</v>
      </c>
      <c r="F192" s="248" t="s">
        <v>870</v>
      </c>
      <c r="G192" s="248" t="s">
        <v>871</v>
      </c>
      <c r="H192" s="248" t="s">
        <v>344</v>
      </c>
      <c r="I192" s="249" t="s">
        <v>248</v>
      </c>
      <c r="J192" s="249">
        <v>0</v>
      </c>
      <c r="K192" s="249">
        <v>18</v>
      </c>
      <c r="L192" s="249">
        <v>2</v>
      </c>
      <c r="M192" s="249" t="s">
        <v>248</v>
      </c>
      <c r="N192" s="249" t="s">
        <v>239</v>
      </c>
      <c r="O192" s="249" t="s">
        <v>248</v>
      </c>
      <c r="P192" s="249" t="s">
        <v>239</v>
      </c>
      <c r="Q192" s="249" t="s">
        <v>239</v>
      </c>
      <c r="R192" s="248"/>
      <c r="S192" s="248"/>
    </row>
    <row r="193" spans="1:19" x14ac:dyDescent="0.35">
      <c r="A193" t="str">
        <f t="shared" si="4"/>
        <v>AccountIs_this_a_Test__c</v>
      </c>
      <c r="B193">
        <f t="shared" si="5"/>
        <v>255</v>
      </c>
      <c r="C193" s="248" t="s">
        <v>67</v>
      </c>
      <c r="D193" s="248" t="s">
        <v>234</v>
      </c>
      <c r="E193" s="248" t="s">
        <v>872</v>
      </c>
      <c r="F193" s="248" t="s">
        <v>873</v>
      </c>
      <c r="G193" s="248" t="s">
        <v>874</v>
      </c>
      <c r="H193" s="248" t="s">
        <v>254</v>
      </c>
      <c r="I193" s="249" t="s">
        <v>248</v>
      </c>
      <c r="J193" s="249">
        <v>255</v>
      </c>
      <c r="K193" s="249">
        <v>0</v>
      </c>
      <c r="L193" s="249">
        <v>0</v>
      </c>
      <c r="M193" s="249" t="s">
        <v>248</v>
      </c>
      <c r="N193" s="249" t="s">
        <v>239</v>
      </c>
      <c r="O193" s="249" t="s">
        <v>248</v>
      </c>
      <c r="P193" s="249" t="s">
        <v>239</v>
      </c>
      <c r="Q193" s="249" t="s">
        <v>239</v>
      </c>
      <c r="R193" s="248"/>
      <c r="S193" s="248" t="s">
        <v>875</v>
      </c>
    </row>
    <row r="194" spans="1:19" x14ac:dyDescent="0.35">
      <c r="A194" t="str">
        <f t="shared" si="4"/>
        <v>AccountLLC_BI__Institution__c</v>
      </c>
      <c r="B194">
        <f t="shared" si="5"/>
        <v>18</v>
      </c>
      <c r="C194" s="248" t="s">
        <v>67</v>
      </c>
      <c r="D194" s="248" t="s">
        <v>234</v>
      </c>
      <c r="E194" s="248" t="s">
        <v>876</v>
      </c>
      <c r="F194" s="248" t="s">
        <v>877</v>
      </c>
      <c r="G194" s="248" t="s">
        <v>878</v>
      </c>
      <c r="H194" s="248" t="s">
        <v>879</v>
      </c>
      <c r="I194" s="249" t="s">
        <v>248</v>
      </c>
      <c r="J194" s="249">
        <v>18</v>
      </c>
      <c r="K194" s="249">
        <v>0</v>
      </c>
      <c r="L194" s="249">
        <v>0</v>
      </c>
      <c r="M194" s="249" t="s">
        <v>248</v>
      </c>
      <c r="N194" s="249" t="s">
        <v>239</v>
      </c>
      <c r="O194" s="249" t="s">
        <v>248</v>
      </c>
      <c r="P194" s="249" t="s">
        <v>239</v>
      </c>
      <c r="Q194" s="249" t="s">
        <v>239</v>
      </c>
      <c r="R194" s="248"/>
      <c r="S194" s="248" t="s">
        <v>880</v>
      </c>
    </row>
    <row r="195" spans="1:19" x14ac:dyDescent="0.35">
      <c r="A195" t="str">
        <f t="shared" ref="A195:A258" si="6">C195&amp;F195</f>
        <v>AccountLLC_BI__Limited_Liability_Management_Type__c</v>
      </c>
      <c r="B195">
        <f t="shared" ref="B195:B258" si="7">IF(H195="double", K195&amp;", "&amp;L195, J195)</f>
        <v>255</v>
      </c>
      <c r="C195" s="248" t="s">
        <v>67</v>
      </c>
      <c r="D195" s="248" t="s">
        <v>234</v>
      </c>
      <c r="E195" s="248" t="s">
        <v>881</v>
      </c>
      <c r="F195" s="248" t="s">
        <v>882</v>
      </c>
      <c r="G195" s="248" t="s">
        <v>883</v>
      </c>
      <c r="H195" s="248" t="s">
        <v>254</v>
      </c>
      <c r="I195" s="249" t="s">
        <v>248</v>
      </c>
      <c r="J195" s="249">
        <v>255</v>
      </c>
      <c r="K195" s="249">
        <v>0</v>
      </c>
      <c r="L195" s="249">
        <v>0</v>
      </c>
      <c r="M195" s="249" t="s">
        <v>248</v>
      </c>
      <c r="N195" s="249" t="s">
        <v>239</v>
      </c>
      <c r="O195" s="249" t="s">
        <v>248</v>
      </c>
      <c r="P195" s="249" t="s">
        <v>239</v>
      </c>
      <c r="Q195" s="249" t="s">
        <v>239</v>
      </c>
      <c r="R195" s="248"/>
      <c r="S195" s="248"/>
    </row>
    <row r="196" spans="1:19" x14ac:dyDescent="0.35">
      <c r="A196" t="str">
        <f t="shared" si="6"/>
        <v>AccountLLC_BI__MLA_Status__c</v>
      </c>
      <c r="B196">
        <f t="shared" si="7"/>
        <v>0</v>
      </c>
      <c r="C196" s="248" t="s">
        <v>67</v>
      </c>
      <c r="D196" s="248" t="s">
        <v>234</v>
      </c>
      <c r="E196" s="248" t="s">
        <v>884</v>
      </c>
      <c r="F196" s="248" t="s">
        <v>885</v>
      </c>
      <c r="G196" s="248" t="s">
        <v>886</v>
      </c>
      <c r="H196" s="248" t="s">
        <v>243</v>
      </c>
      <c r="I196" s="249" t="s">
        <v>239</v>
      </c>
      <c r="J196" s="249">
        <v>0</v>
      </c>
      <c r="K196" s="249">
        <v>0</v>
      </c>
      <c r="L196" s="249">
        <v>0</v>
      </c>
      <c r="M196" s="249" t="s">
        <v>248</v>
      </c>
      <c r="N196" s="249" t="s">
        <v>239</v>
      </c>
      <c r="O196" s="249" t="s">
        <v>248</v>
      </c>
      <c r="P196" s="249" t="s">
        <v>239</v>
      </c>
      <c r="Q196" s="249" t="s">
        <v>239</v>
      </c>
      <c r="R196" s="248"/>
      <c r="S196" s="248" t="s">
        <v>887</v>
      </c>
    </row>
    <row r="197" spans="1:19" x14ac:dyDescent="0.35">
      <c r="A197" t="str">
        <f t="shared" si="6"/>
        <v>AccountLLC_BI__Shipping_Address_County__c</v>
      </c>
      <c r="B197">
        <f t="shared" si="7"/>
        <v>40</v>
      </c>
      <c r="C197" s="248" t="s">
        <v>67</v>
      </c>
      <c r="D197" s="248" t="s">
        <v>234</v>
      </c>
      <c r="E197" s="248" t="s">
        <v>888</v>
      </c>
      <c r="F197" s="248" t="s">
        <v>889</v>
      </c>
      <c r="G197" s="248" t="s">
        <v>890</v>
      </c>
      <c r="H197" s="248" t="s">
        <v>251</v>
      </c>
      <c r="I197" s="249" t="s">
        <v>248</v>
      </c>
      <c r="J197" s="249">
        <v>40</v>
      </c>
      <c r="K197" s="249">
        <v>0</v>
      </c>
      <c r="L197" s="249">
        <v>0</v>
      </c>
      <c r="M197" s="249" t="s">
        <v>248</v>
      </c>
      <c r="N197" s="249" t="s">
        <v>239</v>
      </c>
      <c r="O197" s="249" t="s">
        <v>248</v>
      </c>
      <c r="P197" s="249" t="s">
        <v>239</v>
      </c>
      <c r="Q197" s="249" t="s">
        <v>239</v>
      </c>
      <c r="R197" s="248"/>
      <c r="S197" s="248"/>
    </row>
    <row r="198" spans="1:19" x14ac:dyDescent="0.35">
      <c r="A198" t="str">
        <f t="shared" si="6"/>
        <v>AccountLLC_BI__Is_Non_Customer__c</v>
      </c>
      <c r="B198">
        <f t="shared" si="7"/>
        <v>0</v>
      </c>
      <c r="C198" s="248" t="s">
        <v>67</v>
      </c>
      <c r="D198" s="248" t="s">
        <v>234</v>
      </c>
      <c r="E198" s="248" t="s">
        <v>891</v>
      </c>
      <c r="F198" s="248" t="s">
        <v>892</v>
      </c>
      <c r="G198" s="248" t="s">
        <v>893</v>
      </c>
      <c r="H198" s="248" t="s">
        <v>243</v>
      </c>
      <c r="I198" s="249" t="s">
        <v>239</v>
      </c>
      <c r="J198" s="249">
        <v>0</v>
      </c>
      <c r="K198" s="249">
        <v>0</v>
      </c>
      <c r="L198" s="249">
        <v>0</v>
      </c>
      <c r="M198" s="249" t="s">
        <v>248</v>
      </c>
      <c r="N198" s="249" t="s">
        <v>239</v>
      </c>
      <c r="O198" s="249" t="s">
        <v>248</v>
      </c>
      <c r="P198" s="249" t="s">
        <v>239</v>
      </c>
      <c r="Q198" s="249" t="s">
        <v>239</v>
      </c>
      <c r="R198" s="248"/>
      <c r="S198" s="248" t="s">
        <v>894</v>
      </c>
    </row>
    <row r="199" spans="1:19" x14ac:dyDescent="0.35">
      <c r="A199" t="str">
        <f t="shared" si="6"/>
        <v>AccountLLC_BI__Risk_Grade_Template__c</v>
      </c>
      <c r="B199">
        <f t="shared" si="7"/>
        <v>18</v>
      </c>
      <c r="C199" s="248" t="s">
        <v>67</v>
      </c>
      <c r="D199" s="248" t="s">
        <v>234</v>
      </c>
      <c r="E199" s="248" t="s">
        <v>895</v>
      </c>
      <c r="F199" s="248" t="s">
        <v>896</v>
      </c>
      <c r="G199" s="248" t="s">
        <v>897</v>
      </c>
      <c r="H199" s="248" t="s">
        <v>898</v>
      </c>
      <c r="I199" s="249" t="s">
        <v>248</v>
      </c>
      <c r="J199" s="249">
        <v>18</v>
      </c>
      <c r="K199" s="249">
        <v>0</v>
      </c>
      <c r="L199" s="249">
        <v>0</v>
      </c>
      <c r="M199" s="249" t="s">
        <v>248</v>
      </c>
      <c r="N199" s="249" t="s">
        <v>239</v>
      </c>
      <c r="O199" s="249" t="s">
        <v>248</v>
      </c>
      <c r="P199" s="249" t="s">
        <v>239</v>
      </c>
      <c r="Q199" s="249" t="s">
        <v>239</v>
      </c>
      <c r="R199" s="248"/>
      <c r="S199" s="248"/>
    </row>
    <row r="200" spans="1:19" x14ac:dyDescent="0.35">
      <c r="A200" t="str">
        <f t="shared" si="6"/>
        <v>AccountLLC_BI__Third_Party__c</v>
      </c>
      <c r="B200">
        <f t="shared" si="7"/>
        <v>4099</v>
      </c>
      <c r="C200" s="248" t="s">
        <v>67</v>
      </c>
      <c r="D200" s="248" t="s">
        <v>234</v>
      </c>
      <c r="E200" s="248" t="s">
        <v>899</v>
      </c>
      <c r="F200" s="248" t="s">
        <v>900</v>
      </c>
      <c r="G200" s="248" t="s">
        <v>901</v>
      </c>
      <c r="H200" s="248" t="s">
        <v>902</v>
      </c>
      <c r="I200" s="249" t="s">
        <v>248</v>
      </c>
      <c r="J200" s="249">
        <v>4099</v>
      </c>
      <c r="K200" s="249">
        <v>4</v>
      </c>
      <c r="L200" s="249">
        <v>0</v>
      </c>
      <c r="M200" s="249" t="s">
        <v>248</v>
      </c>
      <c r="N200" s="249" t="s">
        <v>239</v>
      </c>
      <c r="O200" s="249" t="s">
        <v>248</v>
      </c>
      <c r="P200" s="249" t="s">
        <v>239</v>
      </c>
      <c r="Q200" s="249" t="s">
        <v>239</v>
      </c>
      <c r="R200" s="248"/>
      <c r="S200" s="248" t="s">
        <v>903</v>
      </c>
    </row>
    <row r="201" spans="1:19" x14ac:dyDescent="0.35">
      <c r="A201" t="str">
        <f t="shared" si="6"/>
        <v>AccountLLC_BI__Filed_Trust__c</v>
      </c>
      <c r="B201">
        <f t="shared" si="7"/>
        <v>0</v>
      </c>
      <c r="C201" s="248" t="s">
        <v>67</v>
      </c>
      <c r="D201" s="248" t="s">
        <v>234</v>
      </c>
      <c r="E201" s="248" t="s">
        <v>904</v>
      </c>
      <c r="F201" s="248" t="s">
        <v>905</v>
      </c>
      <c r="G201" s="248" t="s">
        <v>906</v>
      </c>
      <c r="H201" s="248" t="s">
        <v>243</v>
      </c>
      <c r="I201" s="249" t="s">
        <v>239</v>
      </c>
      <c r="J201" s="249">
        <v>0</v>
      </c>
      <c r="K201" s="249">
        <v>0</v>
      </c>
      <c r="L201" s="249">
        <v>0</v>
      </c>
      <c r="M201" s="249" t="s">
        <v>248</v>
      </c>
      <c r="N201" s="249" t="s">
        <v>239</v>
      </c>
      <c r="O201" s="249" t="s">
        <v>248</v>
      </c>
      <c r="P201" s="249" t="s">
        <v>239</v>
      </c>
      <c r="Q201" s="249" t="s">
        <v>239</v>
      </c>
      <c r="R201" s="248"/>
      <c r="S201" s="248" t="s">
        <v>907</v>
      </c>
    </row>
    <row r="202" spans="1:19" x14ac:dyDescent="0.35">
      <c r="A202" t="str">
        <f t="shared" si="6"/>
        <v>AccountLLC_BI__Governing_Law_State__c</v>
      </c>
      <c r="B202">
        <f t="shared" si="7"/>
        <v>255</v>
      </c>
      <c r="C202" s="248" t="s">
        <v>67</v>
      </c>
      <c r="D202" s="248" t="s">
        <v>234</v>
      </c>
      <c r="E202" s="248" t="s">
        <v>908</v>
      </c>
      <c r="F202" s="248" t="s">
        <v>909</v>
      </c>
      <c r="G202" s="248" t="s">
        <v>910</v>
      </c>
      <c r="H202" s="248" t="s">
        <v>254</v>
      </c>
      <c r="I202" s="249" t="s">
        <v>248</v>
      </c>
      <c r="J202" s="249">
        <v>255</v>
      </c>
      <c r="K202" s="249">
        <v>0</v>
      </c>
      <c r="L202" s="249">
        <v>0</v>
      </c>
      <c r="M202" s="249" t="s">
        <v>248</v>
      </c>
      <c r="N202" s="249" t="s">
        <v>239</v>
      </c>
      <c r="O202" s="249" t="s">
        <v>248</v>
      </c>
      <c r="P202" s="249" t="s">
        <v>239</v>
      </c>
      <c r="Q202" s="249" t="s">
        <v>239</v>
      </c>
      <c r="R202" s="248"/>
      <c r="S202" s="248" t="s">
        <v>911</v>
      </c>
    </row>
    <row r="203" spans="1:19" x14ac:dyDescent="0.35">
      <c r="A203" t="str">
        <f t="shared" si="6"/>
        <v>AccountLLC_BI__Trust_Established_Date__c</v>
      </c>
      <c r="B203">
        <f t="shared" si="7"/>
        <v>0</v>
      </c>
      <c r="C203" s="248" t="s">
        <v>67</v>
      </c>
      <c r="D203" s="248" t="s">
        <v>234</v>
      </c>
      <c r="E203" s="248" t="s">
        <v>912</v>
      </c>
      <c r="F203" s="248" t="s">
        <v>913</v>
      </c>
      <c r="G203" s="248" t="s">
        <v>914</v>
      </c>
      <c r="H203" s="248" t="s">
        <v>372</v>
      </c>
      <c r="I203" s="249" t="s">
        <v>248</v>
      </c>
      <c r="J203" s="249">
        <v>0</v>
      </c>
      <c r="K203" s="249">
        <v>0</v>
      </c>
      <c r="L203" s="249">
        <v>0</v>
      </c>
      <c r="M203" s="249" t="s">
        <v>248</v>
      </c>
      <c r="N203" s="249" t="s">
        <v>239</v>
      </c>
      <c r="O203" s="249" t="s">
        <v>248</v>
      </c>
      <c r="P203" s="249" t="s">
        <v>239</v>
      </c>
      <c r="Q203" s="249" t="s">
        <v>239</v>
      </c>
      <c r="R203" s="248"/>
      <c r="S203" s="248" t="s">
        <v>915</v>
      </c>
    </row>
    <row r="204" spans="1:19" x14ac:dyDescent="0.35">
      <c r="A204" t="str">
        <f t="shared" si="6"/>
        <v>AccountLLC_BI__Trust_Type__c</v>
      </c>
      <c r="B204">
        <f t="shared" si="7"/>
        <v>255</v>
      </c>
      <c r="C204" s="248" t="s">
        <v>67</v>
      </c>
      <c r="D204" s="248" t="s">
        <v>234</v>
      </c>
      <c r="E204" s="248" t="s">
        <v>916</v>
      </c>
      <c r="F204" s="248" t="s">
        <v>917</v>
      </c>
      <c r="G204" s="248" t="s">
        <v>918</v>
      </c>
      <c r="H204" s="248" t="s">
        <v>254</v>
      </c>
      <c r="I204" s="249" t="s">
        <v>248</v>
      </c>
      <c r="J204" s="249">
        <v>255</v>
      </c>
      <c r="K204" s="249">
        <v>0</v>
      </c>
      <c r="L204" s="249">
        <v>0</v>
      </c>
      <c r="M204" s="249" t="s">
        <v>248</v>
      </c>
      <c r="N204" s="249" t="s">
        <v>239</v>
      </c>
      <c r="O204" s="249" t="s">
        <v>248</v>
      </c>
      <c r="P204" s="249" t="s">
        <v>239</v>
      </c>
      <c r="Q204" s="249" t="s">
        <v>239</v>
      </c>
      <c r="R204" s="248"/>
      <c r="S204" s="248" t="s">
        <v>919</v>
      </c>
    </row>
    <row r="205" spans="1:19" x14ac:dyDescent="0.35">
      <c r="A205" t="str">
        <f t="shared" si="6"/>
        <v>AccountLLC_BI__Valid_Resolution_Type__c</v>
      </c>
      <c r="B205">
        <f t="shared" si="7"/>
        <v>255</v>
      </c>
      <c r="C205" s="248" t="s">
        <v>67</v>
      </c>
      <c r="D205" s="248" t="s">
        <v>234</v>
      </c>
      <c r="E205" s="248" t="s">
        <v>920</v>
      </c>
      <c r="F205" s="248" t="s">
        <v>921</v>
      </c>
      <c r="G205" s="248" t="s">
        <v>922</v>
      </c>
      <c r="H205" s="248" t="s">
        <v>254</v>
      </c>
      <c r="I205" s="249" t="s">
        <v>248</v>
      </c>
      <c r="J205" s="249">
        <v>255</v>
      </c>
      <c r="K205" s="249">
        <v>0</v>
      </c>
      <c r="L205" s="249">
        <v>0</v>
      </c>
      <c r="M205" s="249" t="s">
        <v>248</v>
      </c>
      <c r="N205" s="249" t="s">
        <v>239</v>
      </c>
      <c r="O205" s="249" t="s">
        <v>248</v>
      </c>
      <c r="P205" s="249" t="s">
        <v>239</v>
      </c>
      <c r="Q205" s="249" t="s">
        <v>239</v>
      </c>
      <c r="R205" s="248"/>
      <c r="S205" s="248" t="s">
        <v>923</v>
      </c>
    </row>
    <row r="206" spans="1:19" x14ac:dyDescent="0.35">
      <c r="A206" t="str">
        <f t="shared" si="6"/>
        <v>AccountTotal_Secured_Exposure__c</v>
      </c>
      <c r="B206">
        <f t="shared" si="7"/>
        <v>0</v>
      </c>
      <c r="C206" s="248" t="s">
        <v>67</v>
      </c>
      <c r="D206" s="248" t="s">
        <v>234</v>
      </c>
      <c r="E206" s="248" t="s">
        <v>924</v>
      </c>
      <c r="F206" s="248" t="s">
        <v>925</v>
      </c>
      <c r="G206" s="248" t="s">
        <v>926</v>
      </c>
      <c r="H206" s="248" t="s">
        <v>344</v>
      </c>
      <c r="I206" s="249" t="s">
        <v>248</v>
      </c>
      <c r="J206" s="249">
        <v>0</v>
      </c>
      <c r="K206" s="249">
        <v>18</v>
      </c>
      <c r="L206" s="249">
        <v>2</v>
      </c>
      <c r="M206" s="249" t="s">
        <v>248</v>
      </c>
      <c r="N206" s="249" t="s">
        <v>239</v>
      </c>
      <c r="O206" s="249" t="s">
        <v>248</v>
      </c>
      <c r="P206" s="249" t="s">
        <v>239</v>
      </c>
      <c r="Q206" s="249" t="s">
        <v>239</v>
      </c>
      <c r="R206" s="248"/>
      <c r="S206" s="248"/>
    </row>
    <row r="207" spans="1:19" x14ac:dyDescent="0.35">
      <c r="A207" t="str">
        <f t="shared" si="6"/>
        <v>AccountBusiness_Mailing_Address_Same_as_Physica__c</v>
      </c>
      <c r="B207">
        <f t="shared" si="7"/>
        <v>255</v>
      </c>
      <c r="C207" s="248" t="s">
        <v>67</v>
      </c>
      <c r="D207" s="248" t="s">
        <v>234</v>
      </c>
      <c r="E207" s="248" t="s">
        <v>927</v>
      </c>
      <c r="F207" s="248" t="s">
        <v>928</v>
      </c>
      <c r="G207" s="248" t="s">
        <v>929</v>
      </c>
      <c r="H207" s="248" t="s">
        <v>254</v>
      </c>
      <c r="I207" s="249" t="s">
        <v>248</v>
      </c>
      <c r="J207" s="249">
        <v>255</v>
      </c>
      <c r="K207" s="249">
        <v>0</v>
      </c>
      <c r="L207" s="249">
        <v>0</v>
      </c>
      <c r="M207" s="249" t="s">
        <v>248</v>
      </c>
      <c r="N207" s="249" t="s">
        <v>239</v>
      </c>
      <c r="O207" s="249" t="s">
        <v>248</v>
      </c>
      <c r="P207" s="249" t="s">
        <v>239</v>
      </c>
      <c r="Q207" s="249" t="s">
        <v>239</v>
      </c>
      <c r="R207" s="248"/>
      <c r="S207" s="248" t="s">
        <v>930</v>
      </c>
    </row>
    <row r="208" spans="1:19" x14ac:dyDescent="0.35">
      <c r="A208" t="str">
        <f t="shared" si="6"/>
        <v>Accountcm_Third_Party_Type_Text__c</v>
      </c>
      <c r="B208">
        <f t="shared" si="7"/>
        <v>1300</v>
      </c>
      <c r="C208" s="248" t="s">
        <v>67</v>
      </c>
      <c r="D208" s="248" t="s">
        <v>234</v>
      </c>
      <c r="E208" s="248" t="s">
        <v>931</v>
      </c>
      <c r="F208" s="248" t="s">
        <v>932</v>
      </c>
      <c r="G208" s="248" t="s">
        <v>933</v>
      </c>
      <c r="H208" s="248" t="s">
        <v>251</v>
      </c>
      <c r="I208" s="249" t="s">
        <v>248</v>
      </c>
      <c r="J208" s="249">
        <v>1300</v>
      </c>
      <c r="K208" s="249">
        <v>0</v>
      </c>
      <c r="L208" s="249">
        <v>0</v>
      </c>
      <c r="M208" s="249" t="s">
        <v>248</v>
      </c>
      <c r="N208" s="249" t="s">
        <v>239</v>
      </c>
      <c r="O208" s="249" t="s">
        <v>239</v>
      </c>
      <c r="P208" s="249" t="s">
        <v>239</v>
      </c>
      <c r="Q208" s="249" t="s">
        <v>248</v>
      </c>
      <c r="R208" s="248" t="s">
        <v>934</v>
      </c>
      <c r="S208" s="248"/>
    </row>
    <row r="209" spans="1:19" x14ac:dyDescent="0.35">
      <c r="A209" t="str">
        <f t="shared" si="6"/>
        <v>Accountcm_Industry_Code_Lookup__c</v>
      </c>
      <c r="B209">
        <f t="shared" si="7"/>
        <v>18</v>
      </c>
      <c r="C209" s="248" t="s">
        <v>67</v>
      </c>
      <c r="D209" s="248" t="s">
        <v>234</v>
      </c>
      <c r="E209" s="248" t="s">
        <v>935</v>
      </c>
      <c r="F209" s="248" t="s">
        <v>936</v>
      </c>
      <c r="G209" s="248" t="s">
        <v>694</v>
      </c>
      <c r="H209" s="248" t="s">
        <v>695</v>
      </c>
      <c r="I209" s="249" t="s">
        <v>248</v>
      </c>
      <c r="J209" s="249">
        <v>18</v>
      </c>
      <c r="K209" s="249">
        <v>0</v>
      </c>
      <c r="L209" s="249">
        <v>0</v>
      </c>
      <c r="M209" s="249" t="s">
        <v>248</v>
      </c>
      <c r="N209" s="249" t="s">
        <v>239</v>
      </c>
      <c r="O209" s="249" t="s">
        <v>248</v>
      </c>
      <c r="P209" s="249" t="s">
        <v>239</v>
      </c>
      <c r="Q209" s="249" t="s">
        <v>239</v>
      </c>
      <c r="R209" s="248"/>
      <c r="S209" s="248"/>
    </row>
    <row r="210" spans="1:19" x14ac:dyDescent="0.35">
      <c r="A210" t="str">
        <f t="shared" si="6"/>
        <v>AccountCCS_Company_Registration_Number__c</v>
      </c>
      <c r="B210">
        <f t="shared" si="7"/>
        <v>20</v>
      </c>
      <c r="C210" s="248" t="s">
        <v>67</v>
      </c>
      <c r="D210" s="248" t="s">
        <v>234</v>
      </c>
      <c r="E210" s="248" t="s">
        <v>937</v>
      </c>
      <c r="F210" s="248" t="s">
        <v>938</v>
      </c>
      <c r="G210" s="248" t="s">
        <v>939</v>
      </c>
      <c r="H210" s="248" t="s">
        <v>251</v>
      </c>
      <c r="I210" s="249" t="s">
        <v>248</v>
      </c>
      <c r="J210" s="249">
        <v>20</v>
      </c>
      <c r="K210" s="249">
        <v>0</v>
      </c>
      <c r="L210" s="249">
        <v>0</v>
      </c>
      <c r="M210" s="249" t="s">
        <v>248</v>
      </c>
      <c r="N210" s="249" t="s">
        <v>239</v>
      </c>
      <c r="O210" s="249" t="s">
        <v>248</v>
      </c>
      <c r="P210" s="249" t="s">
        <v>239</v>
      </c>
      <c r="Q210" s="249" t="s">
        <v>239</v>
      </c>
      <c r="R210" s="248"/>
      <c r="S210" s="248"/>
    </row>
    <row r="211" spans="1:19" x14ac:dyDescent="0.35">
      <c r="A211" t="str">
        <f t="shared" si="6"/>
        <v>AccountCCS_Country_of_Incorporation__c</v>
      </c>
      <c r="B211">
        <f t="shared" si="7"/>
        <v>255</v>
      </c>
      <c r="C211" s="248" t="s">
        <v>67</v>
      </c>
      <c r="D211" s="248" t="s">
        <v>234</v>
      </c>
      <c r="E211" s="248" t="s">
        <v>940</v>
      </c>
      <c r="F211" s="248" t="s">
        <v>941</v>
      </c>
      <c r="G211" s="248" t="s">
        <v>942</v>
      </c>
      <c r="H211" s="248" t="s">
        <v>254</v>
      </c>
      <c r="I211" s="249" t="s">
        <v>248</v>
      </c>
      <c r="J211" s="249">
        <v>255</v>
      </c>
      <c r="K211" s="249">
        <v>0</v>
      </c>
      <c r="L211" s="249">
        <v>0</v>
      </c>
      <c r="M211" s="249" t="s">
        <v>248</v>
      </c>
      <c r="N211" s="249" t="s">
        <v>239</v>
      </c>
      <c r="O211" s="249" t="s">
        <v>248</v>
      </c>
      <c r="P211" s="249" t="s">
        <v>239</v>
      </c>
      <c r="Q211" s="249" t="s">
        <v>239</v>
      </c>
      <c r="R211" s="248"/>
      <c r="S211" s="248"/>
    </row>
    <row r="212" spans="1:19" x14ac:dyDescent="0.35">
      <c r="A212" t="str">
        <f t="shared" si="6"/>
        <v>AccountCCS_Customer_Status__c</v>
      </c>
      <c r="B212">
        <f t="shared" si="7"/>
        <v>255</v>
      </c>
      <c r="C212" s="248" t="s">
        <v>67</v>
      </c>
      <c r="D212" s="248" t="s">
        <v>234</v>
      </c>
      <c r="E212" s="248" t="s">
        <v>943</v>
      </c>
      <c r="F212" s="248" t="s">
        <v>944</v>
      </c>
      <c r="G212" s="248" t="s">
        <v>945</v>
      </c>
      <c r="H212" s="248" t="s">
        <v>254</v>
      </c>
      <c r="I212" s="249" t="s">
        <v>248</v>
      </c>
      <c r="J212" s="249">
        <v>255</v>
      </c>
      <c r="K212" s="249">
        <v>0</v>
      </c>
      <c r="L212" s="249">
        <v>0</v>
      </c>
      <c r="M212" s="249" t="s">
        <v>248</v>
      </c>
      <c r="N212" s="249" t="s">
        <v>239</v>
      </c>
      <c r="O212" s="249" t="s">
        <v>248</v>
      </c>
      <c r="P212" s="249" t="s">
        <v>239</v>
      </c>
      <c r="Q212" s="249" t="s">
        <v>239</v>
      </c>
      <c r="R212" s="248"/>
      <c r="S212" s="248"/>
    </row>
    <row r="213" spans="1:19" x14ac:dyDescent="0.35">
      <c r="A213" t="str">
        <f t="shared" si="6"/>
        <v>AccountCCS_LendingValue__c</v>
      </c>
      <c r="B213">
        <f t="shared" si="7"/>
        <v>0</v>
      </c>
      <c r="C213" s="248" t="s">
        <v>67</v>
      </c>
      <c r="D213" s="248" t="s">
        <v>234</v>
      </c>
      <c r="E213" s="248" t="s">
        <v>946</v>
      </c>
      <c r="F213" s="248" t="s">
        <v>947</v>
      </c>
      <c r="G213" s="248" t="s">
        <v>948</v>
      </c>
      <c r="H213" s="248" t="s">
        <v>344</v>
      </c>
      <c r="I213" s="249" t="s">
        <v>248</v>
      </c>
      <c r="J213" s="249">
        <v>0</v>
      </c>
      <c r="K213" s="249">
        <v>18</v>
      </c>
      <c r="L213" s="249">
        <v>2</v>
      </c>
      <c r="M213" s="249" t="s">
        <v>248</v>
      </c>
      <c r="N213" s="249" t="s">
        <v>239</v>
      </c>
      <c r="O213" s="249" t="s">
        <v>239</v>
      </c>
      <c r="P213" s="249" t="s">
        <v>239</v>
      </c>
      <c r="Q213" s="249" t="s">
        <v>248</v>
      </c>
      <c r="R213" s="248" t="s">
        <v>949</v>
      </c>
      <c r="S213" s="248" t="s">
        <v>950</v>
      </c>
    </row>
    <row r="214" spans="1:19" x14ac:dyDescent="0.35">
      <c r="A214" t="str">
        <f t="shared" si="6"/>
        <v>AccountCCS_RM_Name__c</v>
      </c>
      <c r="B214">
        <f t="shared" si="7"/>
        <v>1300</v>
      </c>
      <c r="C214" s="248" t="s">
        <v>67</v>
      </c>
      <c r="D214" s="248" t="s">
        <v>234</v>
      </c>
      <c r="E214" s="248" t="s">
        <v>951</v>
      </c>
      <c r="F214" s="248" t="s">
        <v>952</v>
      </c>
      <c r="G214" s="248" t="s">
        <v>953</v>
      </c>
      <c r="H214" s="248" t="s">
        <v>251</v>
      </c>
      <c r="I214" s="249" t="s">
        <v>248</v>
      </c>
      <c r="J214" s="249">
        <v>1300</v>
      </c>
      <c r="K214" s="249">
        <v>0</v>
      </c>
      <c r="L214" s="249">
        <v>0</v>
      </c>
      <c r="M214" s="249" t="s">
        <v>248</v>
      </c>
      <c r="N214" s="249" t="s">
        <v>239</v>
      </c>
      <c r="O214" s="249" t="s">
        <v>239</v>
      </c>
      <c r="P214" s="249" t="s">
        <v>239</v>
      </c>
      <c r="Q214" s="249" t="s">
        <v>248</v>
      </c>
      <c r="R214" s="248" t="s">
        <v>954</v>
      </c>
      <c r="S214" s="248"/>
    </row>
    <row r="215" spans="1:19" x14ac:dyDescent="0.35">
      <c r="A215" t="str">
        <f t="shared" si="6"/>
        <v>AccountCCS_Set_up_Actions_by_Profile_for_LG__c</v>
      </c>
      <c r="B215">
        <f t="shared" si="7"/>
        <v>0</v>
      </c>
      <c r="C215" s="248" t="s">
        <v>67</v>
      </c>
      <c r="D215" s="248" t="s">
        <v>234</v>
      </c>
      <c r="E215" s="248" t="s">
        <v>955</v>
      </c>
      <c r="F215" s="248" t="s">
        <v>956</v>
      </c>
      <c r="G215" s="248" t="s">
        <v>957</v>
      </c>
      <c r="H215" s="248" t="s">
        <v>243</v>
      </c>
      <c r="I215" s="249" t="s">
        <v>239</v>
      </c>
      <c r="J215" s="249">
        <v>0</v>
      </c>
      <c r="K215" s="249">
        <v>0</v>
      </c>
      <c r="L215" s="249">
        <v>0</v>
      </c>
      <c r="M215" s="249" t="s">
        <v>248</v>
      </c>
      <c r="N215" s="249" t="s">
        <v>239</v>
      </c>
      <c r="O215" s="249" t="s">
        <v>239</v>
      </c>
      <c r="P215" s="249" t="s">
        <v>239</v>
      </c>
      <c r="Q215" s="249" t="s">
        <v>248</v>
      </c>
      <c r="R215" s="248" t="s">
        <v>958</v>
      </c>
      <c r="S215" s="248" t="s">
        <v>959</v>
      </c>
    </row>
    <row r="216" spans="1:19" x14ac:dyDescent="0.35">
      <c r="A216" t="str">
        <f t="shared" si="6"/>
        <v>AccountCCS_BSU_RM_Name__c</v>
      </c>
      <c r="B216">
        <f t="shared" si="7"/>
        <v>18</v>
      </c>
      <c r="C216" s="248" t="s">
        <v>67</v>
      </c>
      <c r="D216" s="248" t="s">
        <v>234</v>
      </c>
      <c r="E216" s="248" t="s">
        <v>960</v>
      </c>
      <c r="F216" s="248" t="s">
        <v>961</v>
      </c>
      <c r="G216" s="248" t="s">
        <v>962</v>
      </c>
      <c r="H216" s="248" t="s">
        <v>368</v>
      </c>
      <c r="I216" s="249" t="s">
        <v>248</v>
      </c>
      <c r="J216" s="249">
        <v>18</v>
      </c>
      <c r="K216" s="249">
        <v>0</v>
      </c>
      <c r="L216" s="249">
        <v>0</v>
      </c>
      <c r="M216" s="249" t="s">
        <v>248</v>
      </c>
      <c r="N216" s="249" t="s">
        <v>239</v>
      </c>
      <c r="O216" s="249" t="s">
        <v>248</v>
      </c>
      <c r="P216" s="249" t="s">
        <v>239</v>
      </c>
      <c r="Q216" s="249" t="s">
        <v>239</v>
      </c>
      <c r="R216" s="248"/>
      <c r="S216" s="248"/>
    </row>
    <row r="217" spans="1:19" x14ac:dyDescent="0.35">
      <c r="A217" t="str">
        <f t="shared" si="6"/>
        <v>AccountCCS_Bank_Entity__c</v>
      </c>
      <c r="B217">
        <f t="shared" si="7"/>
        <v>255</v>
      </c>
      <c r="C217" s="248" t="s">
        <v>67</v>
      </c>
      <c r="D217" s="248" t="s">
        <v>234</v>
      </c>
      <c r="E217" s="248" t="s">
        <v>963</v>
      </c>
      <c r="F217" s="248" t="s">
        <v>964</v>
      </c>
      <c r="G217" s="248" t="s">
        <v>965</v>
      </c>
      <c r="H217" s="248" t="s">
        <v>254</v>
      </c>
      <c r="I217" s="249" t="s">
        <v>248</v>
      </c>
      <c r="J217" s="249">
        <v>255</v>
      </c>
      <c r="K217" s="249">
        <v>0</v>
      </c>
      <c r="L217" s="249">
        <v>0</v>
      </c>
      <c r="M217" s="249" t="s">
        <v>248</v>
      </c>
      <c r="N217" s="249" t="s">
        <v>239</v>
      </c>
      <c r="O217" s="249" t="s">
        <v>248</v>
      </c>
      <c r="P217" s="249" t="s">
        <v>239</v>
      </c>
      <c r="Q217" s="249" t="s">
        <v>239</v>
      </c>
      <c r="R217" s="248"/>
      <c r="S217" s="248"/>
    </row>
    <row r="218" spans="1:19" x14ac:dyDescent="0.35">
      <c r="A218" t="str">
        <f t="shared" si="6"/>
        <v>AccountCCS_BusinessWorkPhone__c</v>
      </c>
      <c r="B218">
        <f t="shared" si="7"/>
        <v>40</v>
      </c>
      <c r="C218" s="248" t="s">
        <v>67</v>
      </c>
      <c r="D218" s="248" t="s">
        <v>234</v>
      </c>
      <c r="E218" s="248" t="s">
        <v>966</v>
      </c>
      <c r="F218" s="248" t="s">
        <v>967</v>
      </c>
      <c r="G218" s="248" t="s">
        <v>968</v>
      </c>
      <c r="H218" s="248" t="s">
        <v>323</v>
      </c>
      <c r="I218" s="249" t="s">
        <v>248</v>
      </c>
      <c r="J218" s="249">
        <v>40</v>
      </c>
      <c r="K218" s="249">
        <v>0</v>
      </c>
      <c r="L218" s="249">
        <v>0</v>
      </c>
      <c r="M218" s="249" t="s">
        <v>248</v>
      </c>
      <c r="N218" s="249" t="s">
        <v>239</v>
      </c>
      <c r="O218" s="249" t="s">
        <v>248</v>
      </c>
      <c r="P218" s="249" t="s">
        <v>239</v>
      </c>
      <c r="Q218" s="249" t="s">
        <v>239</v>
      </c>
      <c r="R218" s="248"/>
      <c r="S218" s="248"/>
    </row>
    <row r="219" spans="1:19" x14ac:dyDescent="0.35">
      <c r="A219" t="str">
        <f t="shared" si="6"/>
        <v>AccountCCS_CMDID__c</v>
      </c>
      <c r="B219">
        <f t="shared" si="7"/>
        <v>19</v>
      </c>
      <c r="C219" s="248" t="s">
        <v>67</v>
      </c>
      <c r="D219" s="248" t="s">
        <v>234</v>
      </c>
      <c r="E219" s="248" t="s">
        <v>969</v>
      </c>
      <c r="F219" s="248" t="s">
        <v>970</v>
      </c>
      <c r="G219" s="248" t="s">
        <v>971</v>
      </c>
      <c r="H219" s="248" t="s">
        <v>251</v>
      </c>
      <c r="I219" s="249" t="s">
        <v>248</v>
      </c>
      <c r="J219" s="249">
        <v>19</v>
      </c>
      <c r="K219" s="249">
        <v>0</v>
      </c>
      <c r="L219" s="249">
        <v>0</v>
      </c>
      <c r="M219" s="249" t="s">
        <v>248</v>
      </c>
      <c r="N219" s="249" t="s">
        <v>239</v>
      </c>
      <c r="O219" s="249" t="s">
        <v>248</v>
      </c>
      <c r="P219" s="249" t="s">
        <v>239</v>
      </c>
      <c r="Q219" s="249" t="s">
        <v>239</v>
      </c>
      <c r="R219" s="248"/>
      <c r="S219" s="248"/>
    </row>
    <row r="220" spans="1:19" x14ac:dyDescent="0.35">
      <c r="A220" t="str">
        <f t="shared" si="6"/>
        <v>AccountCCS_Collections_Indicator__c</v>
      </c>
      <c r="B220">
        <f t="shared" si="7"/>
        <v>0</v>
      </c>
      <c r="C220" s="248" t="s">
        <v>67</v>
      </c>
      <c r="D220" s="248" t="s">
        <v>234</v>
      </c>
      <c r="E220" s="248" t="s">
        <v>972</v>
      </c>
      <c r="F220" s="248" t="s">
        <v>973</v>
      </c>
      <c r="G220" s="248" t="s">
        <v>974</v>
      </c>
      <c r="H220" s="248" t="s">
        <v>243</v>
      </c>
      <c r="I220" s="249" t="s">
        <v>239</v>
      </c>
      <c r="J220" s="249">
        <v>0</v>
      </c>
      <c r="K220" s="249">
        <v>0</v>
      </c>
      <c r="L220" s="249">
        <v>0</v>
      </c>
      <c r="M220" s="249" t="s">
        <v>248</v>
      </c>
      <c r="N220" s="249" t="s">
        <v>239</v>
      </c>
      <c r="O220" s="249" t="s">
        <v>248</v>
      </c>
      <c r="P220" s="249" t="s">
        <v>239</v>
      </c>
      <c r="Q220" s="249" t="s">
        <v>239</v>
      </c>
      <c r="R220" s="248"/>
      <c r="S220" s="248"/>
    </row>
    <row r="221" spans="1:19" x14ac:dyDescent="0.35">
      <c r="A221" t="str">
        <f t="shared" si="6"/>
        <v>AccountCCS_Country_of_Registration__c</v>
      </c>
      <c r="B221">
        <f t="shared" si="7"/>
        <v>255</v>
      </c>
      <c r="C221" s="248" t="s">
        <v>67</v>
      </c>
      <c r="D221" s="248" t="s">
        <v>234</v>
      </c>
      <c r="E221" s="248" t="s">
        <v>975</v>
      </c>
      <c r="F221" s="248" t="s">
        <v>976</v>
      </c>
      <c r="G221" s="248" t="s">
        <v>977</v>
      </c>
      <c r="H221" s="248" t="s">
        <v>254</v>
      </c>
      <c r="I221" s="249" t="s">
        <v>248</v>
      </c>
      <c r="J221" s="249">
        <v>255</v>
      </c>
      <c r="K221" s="249">
        <v>0</v>
      </c>
      <c r="L221" s="249">
        <v>0</v>
      </c>
      <c r="M221" s="249" t="s">
        <v>248</v>
      </c>
      <c r="N221" s="249" t="s">
        <v>239</v>
      </c>
      <c r="O221" s="249" t="s">
        <v>248</v>
      </c>
      <c r="P221" s="249" t="s">
        <v>239</v>
      </c>
      <c r="Q221" s="249" t="s">
        <v>239</v>
      </c>
      <c r="R221" s="248"/>
      <c r="S221" s="248"/>
    </row>
    <row r="222" spans="1:19" x14ac:dyDescent="0.35">
      <c r="A222" t="str">
        <f t="shared" si="6"/>
        <v>AccountCCS_Credit_Officer__c</v>
      </c>
      <c r="B222">
        <f t="shared" si="7"/>
        <v>18</v>
      </c>
      <c r="C222" s="248" t="s">
        <v>67</v>
      </c>
      <c r="D222" s="248" t="s">
        <v>234</v>
      </c>
      <c r="E222" s="248" t="s">
        <v>978</v>
      </c>
      <c r="F222" s="248" t="s">
        <v>979</v>
      </c>
      <c r="G222" s="248" t="s">
        <v>980</v>
      </c>
      <c r="H222" s="248" t="s">
        <v>368</v>
      </c>
      <c r="I222" s="249" t="s">
        <v>248</v>
      </c>
      <c r="J222" s="249">
        <v>18</v>
      </c>
      <c r="K222" s="249">
        <v>0</v>
      </c>
      <c r="L222" s="249">
        <v>0</v>
      </c>
      <c r="M222" s="249" t="s">
        <v>248</v>
      </c>
      <c r="N222" s="249" t="s">
        <v>239</v>
      </c>
      <c r="O222" s="249" t="s">
        <v>248</v>
      </c>
      <c r="P222" s="249" t="s">
        <v>239</v>
      </c>
      <c r="Q222" s="249" t="s">
        <v>239</v>
      </c>
      <c r="R222" s="248"/>
      <c r="S222" s="248"/>
    </row>
    <row r="223" spans="1:19" x14ac:dyDescent="0.35">
      <c r="A223" t="str">
        <f t="shared" si="6"/>
        <v>AccountCCS_DateOfBirth__c</v>
      </c>
      <c r="B223">
        <f t="shared" si="7"/>
        <v>0</v>
      </c>
      <c r="C223" s="248" t="s">
        <v>67</v>
      </c>
      <c r="D223" s="248" t="s">
        <v>234</v>
      </c>
      <c r="E223" s="248" t="s">
        <v>981</v>
      </c>
      <c r="F223" s="248" t="s">
        <v>982</v>
      </c>
      <c r="G223" s="248" t="s">
        <v>983</v>
      </c>
      <c r="H223" s="248" t="s">
        <v>388</v>
      </c>
      <c r="I223" s="249" t="s">
        <v>248</v>
      </c>
      <c r="J223" s="249">
        <v>0</v>
      </c>
      <c r="K223" s="249">
        <v>0</v>
      </c>
      <c r="L223" s="249">
        <v>0</v>
      </c>
      <c r="M223" s="249" t="s">
        <v>248</v>
      </c>
      <c r="N223" s="249" t="s">
        <v>239</v>
      </c>
      <c r="O223" s="249" t="s">
        <v>248</v>
      </c>
      <c r="P223" s="249" t="s">
        <v>239</v>
      </c>
      <c r="Q223" s="249" t="s">
        <v>239</v>
      </c>
      <c r="R223" s="248"/>
      <c r="S223" s="248"/>
    </row>
    <row r="224" spans="1:19" x14ac:dyDescent="0.35">
      <c r="A224" t="str">
        <f t="shared" si="6"/>
        <v>AccountCCS_Date_Commenced_Trading__c</v>
      </c>
      <c r="B224">
        <f t="shared" si="7"/>
        <v>0</v>
      </c>
      <c r="C224" s="248" t="s">
        <v>67</v>
      </c>
      <c r="D224" s="248" t="s">
        <v>234</v>
      </c>
      <c r="E224" s="248" t="s">
        <v>984</v>
      </c>
      <c r="F224" s="248" t="s">
        <v>985</v>
      </c>
      <c r="G224" s="248" t="s">
        <v>986</v>
      </c>
      <c r="H224" s="248" t="s">
        <v>388</v>
      </c>
      <c r="I224" s="249" t="s">
        <v>248</v>
      </c>
      <c r="J224" s="249">
        <v>0</v>
      </c>
      <c r="K224" s="249">
        <v>0</v>
      </c>
      <c r="L224" s="249">
        <v>0</v>
      </c>
      <c r="M224" s="249" t="s">
        <v>248</v>
      </c>
      <c r="N224" s="249" t="s">
        <v>239</v>
      </c>
      <c r="O224" s="249" t="s">
        <v>248</v>
      </c>
      <c r="P224" s="249" t="s">
        <v>239</v>
      </c>
      <c r="Q224" s="249" t="s">
        <v>239</v>
      </c>
      <c r="R224" s="248"/>
      <c r="S224" s="248"/>
    </row>
    <row r="225" spans="1:19" x14ac:dyDescent="0.35">
      <c r="A225" t="str">
        <f t="shared" si="6"/>
        <v>AccountCCS_Date_of_Association__c</v>
      </c>
      <c r="B225">
        <f t="shared" si="7"/>
        <v>0</v>
      </c>
      <c r="C225" s="248" t="s">
        <v>67</v>
      </c>
      <c r="D225" s="248" t="s">
        <v>234</v>
      </c>
      <c r="E225" s="248" t="s">
        <v>987</v>
      </c>
      <c r="F225" s="248" t="s">
        <v>988</v>
      </c>
      <c r="G225" s="248" t="s">
        <v>989</v>
      </c>
      <c r="H225" s="248" t="s">
        <v>388</v>
      </c>
      <c r="I225" s="249" t="s">
        <v>248</v>
      </c>
      <c r="J225" s="249">
        <v>0</v>
      </c>
      <c r="K225" s="249">
        <v>0</v>
      </c>
      <c r="L225" s="249">
        <v>0</v>
      </c>
      <c r="M225" s="249" t="s">
        <v>248</v>
      </c>
      <c r="N225" s="249" t="s">
        <v>239</v>
      </c>
      <c r="O225" s="249" t="s">
        <v>248</v>
      </c>
      <c r="P225" s="249" t="s">
        <v>239</v>
      </c>
      <c r="Q225" s="249" t="s">
        <v>239</v>
      </c>
      <c r="R225" s="248"/>
      <c r="S225" s="248"/>
    </row>
    <row r="226" spans="1:19" x14ac:dyDescent="0.35">
      <c r="A226" t="str">
        <f t="shared" si="6"/>
        <v>AccountCCS_Email__c</v>
      </c>
      <c r="B226">
        <f t="shared" si="7"/>
        <v>80</v>
      </c>
      <c r="C226" s="248" t="s">
        <v>67</v>
      </c>
      <c r="D226" s="248" t="s">
        <v>234</v>
      </c>
      <c r="E226" s="248" t="s">
        <v>990</v>
      </c>
      <c r="F226" s="248" t="s">
        <v>991</v>
      </c>
      <c r="G226" s="248" t="s">
        <v>992</v>
      </c>
      <c r="H226" s="248" t="s">
        <v>602</v>
      </c>
      <c r="I226" s="249" t="s">
        <v>248</v>
      </c>
      <c r="J226" s="249">
        <v>80</v>
      </c>
      <c r="K226" s="249">
        <v>0</v>
      </c>
      <c r="L226" s="249">
        <v>0</v>
      </c>
      <c r="M226" s="249" t="s">
        <v>248</v>
      </c>
      <c r="N226" s="249" t="s">
        <v>239</v>
      </c>
      <c r="O226" s="249" t="s">
        <v>248</v>
      </c>
      <c r="P226" s="249" t="s">
        <v>239</v>
      </c>
      <c r="Q226" s="249" t="s">
        <v>239</v>
      </c>
      <c r="R226" s="248"/>
      <c r="S226" s="248"/>
    </row>
    <row r="227" spans="1:19" x14ac:dyDescent="0.35">
      <c r="A227" t="str">
        <f t="shared" si="6"/>
        <v>AccountCCS_First_Name__c</v>
      </c>
      <c r="B227">
        <f t="shared" si="7"/>
        <v>225</v>
      </c>
      <c r="C227" s="248" t="s">
        <v>67</v>
      </c>
      <c r="D227" s="248" t="s">
        <v>234</v>
      </c>
      <c r="E227" s="248" t="s">
        <v>993</v>
      </c>
      <c r="F227" s="248" t="s">
        <v>994</v>
      </c>
      <c r="G227" s="248" t="s">
        <v>995</v>
      </c>
      <c r="H227" s="248" t="s">
        <v>251</v>
      </c>
      <c r="I227" s="249" t="s">
        <v>248</v>
      </c>
      <c r="J227" s="249">
        <v>225</v>
      </c>
      <c r="K227" s="249">
        <v>0</v>
      </c>
      <c r="L227" s="249">
        <v>0</v>
      </c>
      <c r="M227" s="249" t="s">
        <v>248</v>
      </c>
      <c r="N227" s="249" t="s">
        <v>239</v>
      </c>
      <c r="O227" s="249" t="s">
        <v>248</v>
      </c>
      <c r="P227" s="249" t="s">
        <v>239</v>
      </c>
      <c r="Q227" s="249" t="s">
        <v>239</v>
      </c>
      <c r="R227" s="248"/>
      <c r="S227" s="248"/>
    </row>
    <row r="228" spans="1:19" x14ac:dyDescent="0.35">
      <c r="A228" t="str">
        <f t="shared" si="6"/>
        <v>AccountCCS_HomePhone__c</v>
      </c>
      <c r="B228">
        <f t="shared" si="7"/>
        <v>40</v>
      </c>
      <c r="C228" s="248" t="s">
        <v>67</v>
      </c>
      <c r="D228" s="248" t="s">
        <v>234</v>
      </c>
      <c r="E228" s="248" t="s">
        <v>996</v>
      </c>
      <c r="F228" s="248" t="s">
        <v>997</v>
      </c>
      <c r="G228" s="248" t="s">
        <v>998</v>
      </c>
      <c r="H228" s="248" t="s">
        <v>323</v>
      </c>
      <c r="I228" s="249" t="s">
        <v>248</v>
      </c>
      <c r="J228" s="249">
        <v>40</v>
      </c>
      <c r="K228" s="249">
        <v>0</v>
      </c>
      <c r="L228" s="249">
        <v>0</v>
      </c>
      <c r="M228" s="249" t="s">
        <v>248</v>
      </c>
      <c r="N228" s="249" t="s">
        <v>239</v>
      </c>
      <c r="O228" s="249" t="s">
        <v>248</v>
      </c>
      <c r="P228" s="249" t="s">
        <v>239</v>
      </c>
      <c r="Q228" s="249" t="s">
        <v>239</v>
      </c>
      <c r="R228" s="248"/>
      <c r="S228" s="248"/>
    </row>
    <row r="229" spans="1:19" x14ac:dyDescent="0.35">
      <c r="A229" t="str">
        <f t="shared" si="6"/>
        <v>AccountCCS_KYB_Status__c</v>
      </c>
      <c r="B229">
        <f t="shared" si="7"/>
        <v>255</v>
      </c>
      <c r="C229" s="248" t="s">
        <v>67</v>
      </c>
      <c r="D229" s="248" t="s">
        <v>234</v>
      </c>
      <c r="E229" s="248" t="s">
        <v>999</v>
      </c>
      <c r="F229" s="248" t="s">
        <v>1000</v>
      </c>
      <c r="G229" s="248" t="s">
        <v>1001</v>
      </c>
      <c r="H229" s="248" t="s">
        <v>254</v>
      </c>
      <c r="I229" s="249" t="s">
        <v>248</v>
      </c>
      <c r="J229" s="249">
        <v>255</v>
      </c>
      <c r="K229" s="249">
        <v>0</v>
      </c>
      <c r="L229" s="249">
        <v>0</v>
      </c>
      <c r="M229" s="249" t="s">
        <v>248</v>
      </c>
      <c r="N229" s="249" t="s">
        <v>239</v>
      </c>
      <c r="O229" s="249" t="s">
        <v>248</v>
      </c>
      <c r="P229" s="249" t="s">
        <v>239</v>
      </c>
      <c r="Q229" s="249" t="s">
        <v>239</v>
      </c>
      <c r="R229" s="248"/>
      <c r="S229" s="248"/>
    </row>
    <row r="230" spans="1:19" x14ac:dyDescent="0.35">
      <c r="A230" t="str">
        <f t="shared" si="6"/>
        <v>AccountCCS_KYC_Status__c</v>
      </c>
      <c r="B230">
        <f t="shared" si="7"/>
        <v>255</v>
      </c>
      <c r="C230" s="248" t="s">
        <v>67</v>
      </c>
      <c r="D230" s="248" t="s">
        <v>234</v>
      </c>
      <c r="E230" s="248" t="s">
        <v>1002</v>
      </c>
      <c r="F230" s="248" t="s">
        <v>1003</v>
      </c>
      <c r="G230" s="248" t="s">
        <v>1004</v>
      </c>
      <c r="H230" s="248" t="s">
        <v>254</v>
      </c>
      <c r="I230" s="249" t="s">
        <v>248</v>
      </c>
      <c r="J230" s="249">
        <v>255</v>
      </c>
      <c r="K230" s="249">
        <v>0</v>
      </c>
      <c r="L230" s="249">
        <v>0</v>
      </c>
      <c r="M230" s="249" t="s">
        <v>248</v>
      </c>
      <c r="N230" s="249" t="s">
        <v>239</v>
      </c>
      <c r="O230" s="249" t="s">
        <v>248</v>
      </c>
      <c r="P230" s="249" t="s">
        <v>239</v>
      </c>
      <c r="Q230" s="249" t="s">
        <v>239</v>
      </c>
      <c r="R230" s="248"/>
      <c r="S230" s="248"/>
    </row>
    <row r="231" spans="1:19" x14ac:dyDescent="0.35">
      <c r="A231" t="str">
        <f t="shared" si="6"/>
        <v>AccountCCS_Last_Name__c</v>
      </c>
      <c r="B231">
        <f t="shared" si="7"/>
        <v>225</v>
      </c>
      <c r="C231" s="248" t="s">
        <v>67</v>
      </c>
      <c r="D231" s="248" t="s">
        <v>234</v>
      </c>
      <c r="E231" s="248" t="s">
        <v>1005</v>
      </c>
      <c r="F231" s="248" t="s">
        <v>1006</v>
      </c>
      <c r="G231" s="248" t="s">
        <v>1007</v>
      </c>
      <c r="H231" s="248" t="s">
        <v>251</v>
      </c>
      <c r="I231" s="249" t="s">
        <v>248</v>
      </c>
      <c r="J231" s="249">
        <v>225</v>
      </c>
      <c r="K231" s="249">
        <v>0</v>
      </c>
      <c r="L231" s="249">
        <v>0</v>
      </c>
      <c r="M231" s="249" t="s">
        <v>248</v>
      </c>
      <c r="N231" s="249" t="s">
        <v>239</v>
      </c>
      <c r="O231" s="249" t="s">
        <v>248</v>
      </c>
      <c r="P231" s="249" t="s">
        <v>239</v>
      </c>
      <c r="Q231" s="249" t="s">
        <v>239</v>
      </c>
      <c r="R231" s="248"/>
      <c r="S231" s="248"/>
    </row>
    <row r="232" spans="1:19" x14ac:dyDescent="0.35">
      <c r="A232" t="str">
        <f t="shared" si="6"/>
        <v>AccountCCS_MobilePhone__c</v>
      </c>
      <c r="B232">
        <f t="shared" si="7"/>
        <v>40</v>
      </c>
      <c r="C232" s="248" t="s">
        <v>67</v>
      </c>
      <c r="D232" s="248" t="s">
        <v>234</v>
      </c>
      <c r="E232" s="248" t="s">
        <v>1008</v>
      </c>
      <c r="F232" s="248" t="s">
        <v>1009</v>
      </c>
      <c r="G232" s="248" t="s">
        <v>1010</v>
      </c>
      <c r="H232" s="248" t="s">
        <v>323</v>
      </c>
      <c r="I232" s="249" t="s">
        <v>248</v>
      </c>
      <c r="J232" s="249">
        <v>40</v>
      </c>
      <c r="K232" s="249">
        <v>0</v>
      </c>
      <c r="L232" s="249">
        <v>0</v>
      </c>
      <c r="M232" s="249" t="s">
        <v>248</v>
      </c>
      <c r="N232" s="249" t="s">
        <v>239</v>
      </c>
      <c r="O232" s="249" t="s">
        <v>248</v>
      </c>
      <c r="P232" s="249" t="s">
        <v>239</v>
      </c>
      <c r="Q232" s="249" t="s">
        <v>239</v>
      </c>
      <c r="R232" s="248"/>
      <c r="S232" s="248"/>
    </row>
    <row r="233" spans="1:19" x14ac:dyDescent="0.35">
      <c r="A233" t="str">
        <f t="shared" si="6"/>
        <v>AccountCCS_OUCode__c</v>
      </c>
      <c r="B233">
        <f t="shared" si="7"/>
        <v>3</v>
      </c>
      <c r="C233" s="248" t="s">
        <v>67</v>
      </c>
      <c r="D233" s="248" t="s">
        <v>234</v>
      </c>
      <c r="E233" s="248" t="s">
        <v>1011</v>
      </c>
      <c r="F233" s="248" t="s">
        <v>1012</v>
      </c>
      <c r="G233" s="248" t="s">
        <v>1013</v>
      </c>
      <c r="H233" s="248" t="s">
        <v>251</v>
      </c>
      <c r="I233" s="249" t="s">
        <v>248</v>
      </c>
      <c r="J233" s="249">
        <v>3</v>
      </c>
      <c r="K233" s="249">
        <v>0</v>
      </c>
      <c r="L233" s="249">
        <v>0</v>
      </c>
      <c r="M233" s="249" t="s">
        <v>248</v>
      </c>
      <c r="N233" s="249" t="s">
        <v>239</v>
      </c>
      <c r="O233" s="249" t="s">
        <v>248</v>
      </c>
      <c r="P233" s="249" t="s">
        <v>239</v>
      </c>
      <c r="Q233" s="249" t="s">
        <v>239</v>
      </c>
      <c r="R233" s="248"/>
      <c r="S233" s="248"/>
    </row>
    <row r="234" spans="1:19" x14ac:dyDescent="0.35">
      <c r="A234" t="str">
        <f t="shared" si="6"/>
        <v>AccountCCS_OtherPhone__c</v>
      </c>
      <c r="B234">
        <f t="shared" si="7"/>
        <v>40</v>
      </c>
      <c r="C234" s="248" t="s">
        <v>67</v>
      </c>
      <c r="D234" s="248" t="s">
        <v>234</v>
      </c>
      <c r="E234" s="248" t="s">
        <v>1014</v>
      </c>
      <c r="F234" s="248" t="s">
        <v>1015</v>
      </c>
      <c r="G234" s="248" t="s">
        <v>1016</v>
      </c>
      <c r="H234" s="248" t="s">
        <v>323</v>
      </c>
      <c r="I234" s="249" t="s">
        <v>248</v>
      </c>
      <c r="J234" s="249">
        <v>40</v>
      </c>
      <c r="K234" s="249">
        <v>0</v>
      </c>
      <c r="L234" s="249">
        <v>0</v>
      </c>
      <c r="M234" s="249" t="s">
        <v>248</v>
      </c>
      <c r="N234" s="249" t="s">
        <v>239</v>
      </c>
      <c r="O234" s="249" t="s">
        <v>248</v>
      </c>
      <c r="P234" s="249" t="s">
        <v>239</v>
      </c>
      <c r="Q234" s="249" t="s">
        <v>239</v>
      </c>
      <c r="R234" s="248"/>
      <c r="S234" s="248"/>
    </row>
    <row r="235" spans="1:19" x14ac:dyDescent="0.35">
      <c r="A235" t="str">
        <f t="shared" si="6"/>
        <v>AccountCCS_RFI_Flag__c</v>
      </c>
      <c r="B235">
        <f t="shared" si="7"/>
        <v>0</v>
      </c>
      <c r="C235" s="248" t="s">
        <v>67</v>
      </c>
      <c r="D235" s="248" t="s">
        <v>234</v>
      </c>
      <c r="E235" s="248" t="s">
        <v>1017</v>
      </c>
      <c r="F235" s="248" t="s">
        <v>1018</v>
      </c>
      <c r="G235" s="248" t="s">
        <v>1019</v>
      </c>
      <c r="H235" s="248" t="s">
        <v>243</v>
      </c>
      <c r="I235" s="249" t="s">
        <v>239</v>
      </c>
      <c r="J235" s="249">
        <v>0</v>
      </c>
      <c r="K235" s="249">
        <v>0</v>
      </c>
      <c r="L235" s="249">
        <v>0</v>
      </c>
      <c r="M235" s="249" t="s">
        <v>248</v>
      </c>
      <c r="N235" s="249" t="s">
        <v>239</v>
      </c>
      <c r="O235" s="249" t="s">
        <v>248</v>
      </c>
      <c r="P235" s="249" t="s">
        <v>239</v>
      </c>
      <c r="Q235" s="249" t="s">
        <v>239</v>
      </c>
      <c r="R235" s="248"/>
      <c r="S235" s="248"/>
    </row>
    <row r="236" spans="1:19" x14ac:dyDescent="0.35">
      <c r="A236" t="str">
        <f t="shared" si="6"/>
        <v>AccountCCS_RM_FileNumber__c</v>
      </c>
      <c r="B236">
        <f t="shared" si="7"/>
        <v>255</v>
      </c>
      <c r="C236" s="248" t="s">
        <v>67</v>
      </c>
      <c r="D236" s="248" t="s">
        <v>234</v>
      </c>
      <c r="E236" s="248" t="s">
        <v>1020</v>
      </c>
      <c r="F236" s="248" t="s">
        <v>1021</v>
      </c>
      <c r="G236" s="248" t="s">
        <v>1022</v>
      </c>
      <c r="H236" s="248" t="s">
        <v>251</v>
      </c>
      <c r="I236" s="249" t="s">
        <v>248</v>
      </c>
      <c r="J236" s="249">
        <v>255</v>
      </c>
      <c r="K236" s="249">
        <v>0</v>
      </c>
      <c r="L236" s="249">
        <v>0</v>
      </c>
      <c r="M236" s="249" t="s">
        <v>248</v>
      </c>
      <c r="N236" s="249" t="s">
        <v>239</v>
      </c>
      <c r="O236" s="249" t="s">
        <v>248</v>
      </c>
      <c r="P236" s="249" t="s">
        <v>239</v>
      </c>
      <c r="Q236" s="249" t="s">
        <v>239</v>
      </c>
      <c r="R236" s="248"/>
      <c r="S236" s="248"/>
    </row>
    <row r="237" spans="1:19" x14ac:dyDescent="0.35">
      <c r="A237" t="str">
        <f t="shared" si="6"/>
        <v>AccountCCS_RM_Team__c</v>
      </c>
      <c r="B237">
        <f t="shared" si="7"/>
        <v>18</v>
      </c>
      <c r="C237" s="248" t="s">
        <v>67</v>
      </c>
      <c r="D237" s="248" t="s">
        <v>234</v>
      </c>
      <c r="E237" s="248" t="s">
        <v>1023</v>
      </c>
      <c r="F237" s="248" t="s">
        <v>1024</v>
      </c>
      <c r="G237" s="248" t="s">
        <v>1025</v>
      </c>
      <c r="H237" s="248" t="s">
        <v>1026</v>
      </c>
      <c r="I237" s="249" t="s">
        <v>248</v>
      </c>
      <c r="J237" s="249">
        <v>18</v>
      </c>
      <c r="K237" s="249">
        <v>0</v>
      </c>
      <c r="L237" s="249">
        <v>0</v>
      </c>
      <c r="M237" s="249" t="s">
        <v>248</v>
      </c>
      <c r="N237" s="249" t="s">
        <v>239</v>
      </c>
      <c r="O237" s="249" t="s">
        <v>248</v>
      </c>
      <c r="P237" s="249" t="s">
        <v>239</v>
      </c>
      <c r="Q237" s="249" t="s">
        <v>239</v>
      </c>
      <c r="R237" s="248"/>
      <c r="S237" s="248"/>
    </row>
    <row r="238" spans="1:19" x14ac:dyDescent="0.35">
      <c r="A238" t="str">
        <f t="shared" si="6"/>
        <v>AccountCCS_Registered_Charity_Number__c</v>
      </c>
      <c r="B238">
        <f t="shared" si="7"/>
        <v>10</v>
      </c>
      <c r="C238" s="248" t="s">
        <v>67</v>
      </c>
      <c r="D238" s="248" t="s">
        <v>234</v>
      </c>
      <c r="E238" s="248" t="s">
        <v>1027</v>
      </c>
      <c r="F238" s="248" t="s">
        <v>1028</v>
      </c>
      <c r="G238" s="248" t="s">
        <v>1029</v>
      </c>
      <c r="H238" s="248" t="s">
        <v>251</v>
      </c>
      <c r="I238" s="249" t="s">
        <v>248</v>
      </c>
      <c r="J238" s="249">
        <v>10</v>
      </c>
      <c r="K238" s="249">
        <v>0</v>
      </c>
      <c r="L238" s="249">
        <v>0</v>
      </c>
      <c r="M238" s="249" t="s">
        <v>248</v>
      </c>
      <c r="N238" s="249" t="s">
        <v>239</v>
      </c>
      <c r="O238" s="249" t="s">
        <v>248</v>
      </c>
      <c r="P238" s="249" t="s">
        <v>239</v>
      </c>
      <c r="Q238" s="249" t="s">
        <v>239</v>
      </c>
      <c r="R238" s="248"/>
      <c r="S238" s="248"/>
    </row>
    <row r="239" spans="1:19" x14ac:dyDescent="0.35">
      <c r="A239" t="str">
        <f t="shared" si="6"/>
        <v>AccountCCS_RelationshipTradingName__c</v>
      </c>
      <c r="B239">
        <f t="shared" si="7"/>
        <v>40</v>
      </c>
      <c r="C239" s="248" t="s">
        <v>67</v>
      </c>
      <c r="D239" s="248" t="s">
        <v>234</v>
      </c>
      <c r="E239" s="248" t="s">
        <v>1030</v>
      </c>
      <c r="F239" s="248" t="s">
        <v>1031</v>
      </c>
      <c r="G239" s="248" t="s">
        <v>1032</v>
      </c>
      <c r="H239" s="248" t="s">
        <v>251</v>
      </c>
      <c r="I239" s="249" t="s">
        <v>248</v>
      </c>
      <c r="J239" s="249">
        <v>40</v>
      </c>
      <c r="K239" s="249">
        <v>0</v>
      </c>
      <c r="L239" s="249">
        <v>0</v>
      </c>
      <c r="M239" s="249" t="s">
        <v>248</v>
      </c>
      <c r="N239" s="249" t="s">
        <v>239</v>
      </c>
      <c r="O239" s="249" t="s">
        <v>248</v>
      </c>
      <c r="P239" s="249" t="s">
        <v>239</v>
      </c>
      <c r="Q239" s="249" t="s">
        <v>239</v>
      </c>
      <c r="R239" s="248"/>
      <c r="S239" s="248"/>
    </row>
    <row r="240" spans="1:19" x14ac:dyDescent="0.35">
      <c r="A240" t="str">
        <f t="shared" si="6"/>
        <v>AccountCCS_Relationship_Record_Type_Name__c</v>
      </c>
      <c r="B240">
        <f t="shared" si="7"/>
        <v>255</v>
      </c>
      <c r="C240" s="248" t="s">
        <v>67</v>
      </c>
      <c r="D240" s="248" t="s">
        <v>234</v>
      </c>
      <c r="E240" s="248" t="s">
        <v>1033</v>
      </c>
      <c r="F240" s="248" t="s">
        <v>1034</v>
      </c>
      <c r="G240" s="248" t="s">
        <v>1035</v>
      </c>
      <c r="H240" s="248" t="s">
        <v>251</v>
      </c>
      <c r="I240" s="249" t="s">
        <v>248</v>
      </c>
      <c r="J240" s="249">
        <v>255</v>
      </c>
      <c r="K240" s="249">
        <v>0</v>
      </c>
      <c r="L240" s="249">
        <v>0</v>
      </c>
      <c r="M240" s="249" t="s">
        <v>248</v>
      </c>
      <c r="N240" s="249" t="s">
        <v>239</v>
      </c>
      <c r="O240" s="249" t="s">
        <v>248</v>
      </c>
      <c r="P240" s="249" t="s">
        <v>239</v>
      </c>
      <c r="Q240" s="249" t="s">
        <v>239</v>
      </c>
      <c r="R240" s="248"/>
      <c r="S240" s="248"/>
    </row>
    <row r="241" spans="1:19" x14ac:dyDescent="0.35">
      <c r="A241" t="str">
        <f t="shared" si="6"/>
        <v>AccountCCS_Risk_Rating__c</v>
      </c>
      <c r="B241">
        <f t="shared" si="7"/>
        <v>255</v>
      </c>
      <c r="C241" s="248" t="s">
        <v>67</v>
      </c>
      <c r="D241" s="248" t="s">
        <v>234</v>
      </c>
      <c r="E241" s="248" t="s">
        <v>1036</v>
      </c>
      <c r="F241" s="248" t="s">
        <v>1037</v>
      </c>
      <c r="G241" s="248" t="s">
        <v>1038</v>
      </c>
      <c r="H241" s="248" t="s">
        <v>251</v>
      </c>
      <c r="I241" s="249" t="s">
        <v>248</v>
      </c>
      <c r="J241" s="249">
        <v>255</v>
      </c>
      <c r="K241" s="249">
        <v>0</v>
      </c>
      <c r="L241" s="249">
        <v>0</v>
      </c>
      <c r="M241" s="249" t="s">
        <v>248</v>
      </c>
      <c r="N241" s="249" t="s">
        <v>239</v>
      </c>
      <c r="O241" s="249" t="s">
        <v>248</v>
      </c>
      <c r="P241" s="249" t="s">
        <v>239</v>
      </c>
      <c r="Q241" s="249" t="s">
        <v>239</v>
      </c>
      <c r="R241" s="248"/>
      <c r="S241" s="248"/>
    </row>
    <row r="242" spans="1:19" x14ac:dyDescent="0.35">
      <c r="A242" t="str">
        <f t="shared" si="6"/>
        <v>AccountCCS_SIC_Code_1__c</v>
      </c>
      <c r="B242">
        <f t="shared" si="7"/>
        <v>18</v>
      </c>
      <c r="C242" s="248" t="s">
        <v>67</v>
      </c>
      <c r="D242" s="248" t="s">
        <v>234</v>
      </c>
      <c r="E242" s="248" t="s">
        <v>1039</v>
      </c>
      <c r="F242" s="248" t="s">
        <v>1040</v>
      </c>
      <c r="G242" s="248" t="s">
        <v>1041</v>
      </c>
      <c r="H242" s="248" t="s">
        <v>1042</v>
      </c>
      <c r="I242" s="249" t="s">
        <v>248</v>
      </c>
      <c r="J242" s="249">
        <v>18</v>
      </c>
      <c r="K242" s="249">
        <v>0</v>
      </c>
      <c r="L242" s="249">
        <v>0</v>
      </c>
      <c r="M242" s="249" t="s">
        <v>248</v>
      </c>
      <c r="N242" s="249" t="s">
        <v>239</v>
      </c>
      <c r="O242" s="249" t="s">
        <v>248</v>
      </c>
      <c r="P242" s="249" t="s">
        <v>239</v>
      </c>
      <c r="Q242" s="249" t="s">
        <v>239</v>
      </c>
      <c r="R242" s="248"/>
      <c r="S242" s="248"/>
    </row>
    <row r="243" spans="1:19" x14ac:dyDescent="0.35">
      <c r="A243" t="str">
        <f t="shared" si="6"/>
        <v>AccountCCS_SIC_Code__c</v>
      </c>
      <c r="B243">
        <f t="shared" si="7"/>
        <v>0</v>
      </c>
      <c r="C243" s="248" t="s">
        <v>67</v>
      </c>
      <c r="D243" s="248" t="s">
        <v>234</v>
      </c>
      <c r="E243" s="248" t="s">
        <v>1043</v>
      </c>
      <c r="F243" s="248" t="s">
        <v>1044</v>
      </c>
      <c r="G243" s="248" t="s">
        <v>1045</v>
      </c>
      <c r="H243" s="248" t="s">
        <v>558</v>
      </c>
      <c r="I243" s="249" t="s">
        <v>248</v>
      </c>
      <c r="J243" s="249">
        <v>0</v>
      </c>
      <c r="K243" s="249">
        <v>18</v>
      </c>
      <c r="L243" s="249">
        <v>0</v>
      </c>
      <c r="M243" s="249" t="s">
        <v>248</v>
      </c>
      <c r="N243" s="249" t="s">
        <v>239</v>
      </c>
      <c r="O243" s="249" t="s">
        <v>248</v>
      </c>
      <c r="P243" s="249" t="s">
        <v>239</v>
      </c>
      <c r="Q243" s="249" t="s">
        <v>239</v>
      </c>
      <c r="R243" s="248"/>
      <c r="S243" s="248"/>
    </row>
    <row r="244" spans="1:19" x14ac:dyDescent="0.35">
      <c r="A244" t="str">
        <f t="shared" si="6"/>
        <v>AccountCCS_Segment__c</v>
      </c>
      <c r="B244">
        <f t="shared" si="7"/>
        <v>255</v>
      </c>
      <c r="C244" s="248" t="s">
        <v>67</v>
      </c>
      <c r="D244" s="248" t="s">
        <v>234</v>
      </c>
      <c r="E244" s="248" t="s">
        <v>1046</v>
      </c>
      <c r="F244" s="248" t="s">
        <v>1047</v>
      </c>
      <c r="G244" s="248" t="s">
        <v>1048</v>
      </c>
      <c r="H244" s="248" t="s">
        <v>254</v>
      </c>
      <c r="I244" s="249" t="s">
        <v>248</v>
      </c>
      <c r="J244" s="249">
        <v>255</v>
      </c>
      <c r="K244" s="249">
        <v>0</v>
      </c>
      <c r="L244" s="249">
        <v>0</v>
      </c>
      <c r="M244" s="249" t="s">
        <v>248</v>
      </c>
      <c r="N244" s="249" t="s">
        <v>239</v>
      </c>
      <c r="O244" s="249" t="s">
        <v>248</v>
      </c>
      <c r="P244" s="249" t="s">
        <v>239</v>
      </c>
      <c r="Q244" s="249" t="s">
        <v>239</v>
      </c>
      <c r="R244" s="248"/>
      <c r="S244" s="248"/>
    </row>
    <row r="245" spans="1:19" x14ac:dyDescent="0.35">
      <c r="A245" t="str">
        <f t="shared" si="6"/>
        <v>AccountCCS_Sort_Code__c</v>
      </c>
      <c r="B245">
        <f t="shared" si="7"/>
        <v>6</v>
      </c>
      <c r="C245" s="248" t="s">
        <v>67</v>
      </c>
      <c r="D245" s="248" t="s">
        <v>234</v>
      </c>
      <c r="E245" s="248" t="s">
        <v>1049</v>
      </c>
      <c r="F245" s="248" t="s">
        <v>1050</v>
      </c>
      <c r="G245" s="248" t="s">
        <v>1051</v>
      </c>
      <c r="H245" s="248" t="s">
        <v>251</v>
      </c>
      <c r="I245" s="249" t="s">
        <v>248</v>
      </c>
      <c r="J245" s="249">
        <v>6</v>
      </c>
      <c r="K245" s="249">
        <v>0</v>
      </c>
      <c r="L245" s="249">
        <v>0</v>
      </c>
      <c r="M245" s="249" t="s">
        <v>248</v>
      </c>
      <c r="N245" s="249" t="s">
        <v>239</v>
      </c>
      <c r="O245" s="249" t="s">
        <v>248</v>
      </c>
      <c r="P245" s="249" t="s">
        <v>239</v>
      </c>
      <c r="Q245" s="249" t="s">
        <v>239</v>
      </c>
      <c r="R245" s="248"/>
      <c r="S245" s="248"/>
    </row>
    <row r="246" spans="1:19" x14ac:dyDescent="0.35">
      <c r="A246" t="str">
        <f t="shared" si="6"/>
        <v>AccountCCS_Sub_type__c</v>
      </c>
      <c r="B246">
        <f t="shared" si="7"/>
        <v>255</v>
      </c>
      <c r="C246" s="248" t="s">
        <v>67</v>
      </c>
      <c r="D246" s="248" t="s">
        <v>234</v>
      </c>
      <c r="E246" s="248" t="s">
        <v>1052</v>
      </c>
      <c r="F246" s="248" t="s">
        <v>1053</v>
      </c>
      <c r="G246" s="248" t="s">
        <v>1054</v>
      </c>
      <c r="H246" s="248" t="s">
        <v>254</v>
      </c>
      <c r="I246" s="249" t="s">
        <v>248</v>
      </c>
      <c r="J246" s="249">
        <v>255</v>
      </c>
      <c r="K246" s="249">
        <v>0</v>
      </c>
      <c r="L246" s="249">
        <v>0</v>
      </c>
      <c r="M246" s="249" t="s">
        <v>248</v>
      </c>
      <c r="N246" s="249" t="s">
        <v>239</v>
      </c>
      <c r="O246" s="249" t="s">
        <v>248</v>
      </c>
      <c r="P246" s="249" t="s">
        <v>239</v>
      </c>
      <c r="Q246" s="249" t="s">
        <v>239</v>
      </c>
      <c r="R246" s="248"/>
      <c r="S246" s="248"/>
    </row>
    <row r="247" spans="1:19" x14ac:dyDescent="0.35">
      <c r="A247" t="str">
        <f t="shared" si="6"/>
        <v>AccountCCS_Support_Indicator__c</v>
      </c>
      <c r="B247">
        <f t="shared" si="7"/>
        <v>255</v>
      </c>
      <c r="C247" s="248" t="s">
        <v>67</v>
      </c>
      <c r="D247" s="248" t="s">
        <v>234</v>
      </c>
      <c r="E247" s="248" t="s">
        <v>1055</v>
      </c>
      <c r="F247" s="248" t="s">
        <v>1056</v>
      </c>
      <c r="G247" s="248" t="s">
        <v>1057</v>
      </c>
      <c r="H247" s="248" t="s">
        <v>251</v>
      </c>
      <c r="I247" s="249" t="s">
        <v>248</v>
      </c>
      <c r="J247" s="249">
        <v>255</v>
      </c>
      <c r="K247" s="249">
        <v>0</v>
      </c>
      <c r="L247" s="249">
        <v>0</v>
      </c>
      <c r="M247" s="249" t="s">
        <v>248</v>
      </c>
      <c r="N247" s="249" t="s">
        <v>239</v>
      </c>
      <c r="O247" s="249" t="s">
        <v>248</v>
      </c>
      <c r="P247" s="249" t="s">
        <v>239</v>
      </c>
      <c r="Q247" s="249" t="s">
        <v>239</v>
      </c>
      <c r="R247" s="248"/>
      <c r="S247" s="248"/>
    </row>
    <row r="248" spans="1:19" x14ac:dyDescent="0.35">
      <c r="A248" t="str">
        <f t="shared" si="6"/>
        <v>AccountCCS_Support_Needed__c</v>
      </c>
      <c r="B248">
        <f t="shared" si="7"/>
        <v>0</v>
      </c>
      <c r="C248" s="248" t="s">
        <v>67</v>
      </c>
      <c r="D248" s="248" t="s">
        <v>234</v>
      </c>
      <c r="E248" s="248" t="s">
        <v>1058</v>
      </c>
      <c r="F248" s="248" t="s">
        <v>1059</v>
      </c>
      <c r="G248" s="248" t="s">
        <v>1060</v>
      </c>
      <c r="H248" s="248" t="s">
        <v>243</v>
      </c>
      <c r="I248" s="249" t="s">
        <v>239</v>
      </c>
      <c r="J248" s="249">
        <v>0</v>
      </c>
      <c r="K248" s="249">
        <v>0</v>
      </c>
      <c r="L248" s="249">
        <v>0</v>
      </c>
      <c r="M248" s="249" t="s">
        <v>248</v>
      </c>
      <c r="N248" s="249" t="s">
        <v>239</v>
      </c>
      <c r="O248" s="249" t="s">
        <v>248</v>
      </c>
      <c r="P248" s="249" t="s">
        <v>239</v>
      </c>
      <c r="Q248" s="249" t="s">
        <v>239</v>
      </c>
      <c r="R248" s="248"/>
      <c r="S248" s="248"/>
    </row>
    <row r="249" spans="1:19" x14ac:dyDescent="0.35">
      <c r="A249" t="str">
        <f t="shared" si="6"/>
        <v>AccountCCS_TotalHardBankLimits__c</v>
      </c>
      <c r="B249">
        <f t="shared" si="7"/>
        <v>0</v>
      </c>
      <c r="C249" s="248" t="s">
        <v>67</v>
      </c>
      <c r="D249" s="248" t="s">
        <v>234</v>
      </c>
      <c r="E249" s="248" t="s">
        <v>1061</v>
      </c>
      <c r="F249" s="248" t="s">
        <v>1062</v>
      </c>
      <c r="G249" s="248" t="s">
        <v>1063</v>
      </c>
      <c r="H249" s="248" t="s">
        <v>344</v>
      </c>
      <c r="I249" s="249" t="s">
        <v>248</v>
      </c>
      <c r="J249" s="249">
        <v>0</v>
      </c>
      <c r="K249" s="249">
        <v>18</v>
      </c>
      <c r="L249" s="249">
        <v>2</v>
      </c>
      <c r="M249" s="249" t="s">
        <v>248</v>
      </c>
      <c r="N249" s="249" t="s">
        <v>239</v>
      </c>
      <c r="O249" s="249" t="s">
        <v>248</v>
      </c>
      <c r="P249" s="249" t="s">
        <v>239</v>
      </c>
      <c r="Q249" s="249" t="s">
        <v>239</v>
      </c>
      <c r="R249" s="248"/>
      <c r="S249" s="248"/>
    </row>
    <row r="250" spans="1:19" x14ac:dyDescent="0.35">
      <c r="A250" t="str">
        <f t="shared" si="6"/>
        <v>AccountCCS_TotalHardLBCMLimits__c</v>
      </c>
      <c r="B250">
        <f t="shared" si="7"/>
        <v>0</v>
      </c>
      <c r="C250" s="248" t="s">
        <v>67</v>
      </c>
      <c r="D250" s="248" t="s">
        <v>234</v>
      </c>
      <c r="E250" s="248" t="s">
        <v>1064</v>
      </c>
      <c r="F250" s="248" t="s">
        <v>1065</v>
      </c>
      <c r="G250" s="248" t="s">
        <v>1066</v>
      </c>
      <c r="H250" s="248" t="s">
        <v>344</v>
      </c>
      <c r="I250" s="249" t="s">
        <v>248</v>
      </c>
      <c r="J250" s="249">
        <v>0</v>
      </c>
      <c r="K250" s="249">
        <v>18</v>
      </c>
      <c r="L250" s="249">
        <v>2</v>
      </c>
      <c r="M250" s="249" t="s">
        <v>248</v>
      </c>
      <c r="N250" s="249" t="s">
        <v>239</v>
      </c>
      <c r="O250" s="249" t="s">
        <v>248</v>
      </c>
      <c r="P250" s="249" t="s">
        <v>239</v>
      </c>
      <c r="Q250" s="249" t="s">
        <v>239</v>
      </c>
      <c r="R250" s="248"/>
      <c r="S250" s="248"/>
    </row>
    <row r="251" spans="1:19" x14ac:dyDescent="0.35">
      <c r="A251" t="str">
        <f t="shared" si="6"/>
        <v>AccountCCS_TotalSoftBankLimits__c</v>
      </c>
      <c r="B251">
        <f t="shared" si="7"/>
        <v>0</v>
      </c>
      <c r="C251" s="248" t="s">
        <v>67</v>
      </c>
      <c r="D251" s="248" t="s">
        <v>234</v>
      </c>
      <c r="E251" s="248" t="s">
        <v>1067</v>
      </c>
      <c r="F251" s="248" t="s">
        <v>1068</v>
      </c>
      <c r="G251" s="248" t="s">
        <v>1069</v>
      </c>
      <c r="H251" s="248" t="s">
        <v>344</v>
      </c>
      <c r="I251" s="249" t="s">
        <v>248</v>
      </c>
      <c r="J251" s="249">
        <v>0</v>
      </c>
      <c r="K251" s="249">
        <v>18</v>
      </c>
      <c r="L251" s="249">
        <v>2</v>
      </c>
      <c r="M251" s="249" t="s">
        <v>248</v>
      </c>
      <c r="N251" s="249" t="s">
        <v>239</v>
      </c>
      <c r="O251" s="249" t="s">
        <v>248</v>
      </c>
      <c r="P251" s="249" t="s">
        <v>239</v>
      </c>
      <c r="Q251" s="249" t="s">
        <v>239</v>
      </c>
      <c r="R251" s="248"/>
      <c r="S251" s="248"/>
    </row>
    <row r="252" spans="1:19" x14ac:dyDescent="0.35">
      <c r="A252" t="str">
        <f t="shared" si="6"/>
        <v>AccountCCS_TotalSoftLBCMLimits__c</v>
      </c>
      <c r="B252">
        <f t="shared" si="7"/>
        <v>0</v>
      </c>
      <c r="C252" s="248" t="s">
        <v>67</v>
      </c>
      <c r="D252" s="248" t="s">
        <v>234</v>
      </c>
      <c r="E252" s="248" t="s">
        <v>1070</v>
      </c>
      <c r="F252" s="248" t="s">
        <v>1071</v>
      </c>
      <c r="G252" s="248" t="s">
        <v>1072</v>
      </c>
      <c r="H252" s="248" t="s">
        <v>344</v>
      </c>
      <c r="I252" s="249" t="s">
        <v>248</v>
      </c>
      <c r="J252" s="249">
        <v>0</v>
      </c>
      <c r="K252" s="249">
        <v>18</v>
      </c>
      <c r="L252" s="249">
        <v>2</v>
      </c>
      <c r="M252" s="249" t="s">
        <v>248</v>
      </c>
      <c r="N252" s="249" t="s">
        <v>239</v>
      </c>
      <c r="O252" s="249" t="s">
        <v>248</v>
      </c>
      <c r="P252" s="249" t="s">
        <v>239</v>
      </c>
      <c r="Q252" s="249" t="s">
        <v>239</v>
      </c>
      <c r="R252" s="248"/>
      <c r="S252" s="248"/>
    </row>
    <row r="253" spans="1:19" x14ac:dyDescent="0.35">
      <c r="A253" t="str">
        <f t="shared" si="6"/>
        <v>Accountzz_CCS_RM_Name__c</v>
      </c>
      <c r="B253">
        <f t="shared" si="7"/>
        <v>18</v>
      </c>
      <c r="C253" s="248" t="s">
        <v>67</v>
      </c>
      <c r="D253" s="248" t="s">
        <v>234</v>
      </c>
      <c r="E253" s="248" t="s">
        <v>1073</v>
      </c>
      <c r="F253" s="248" t="s">
        <v>1074</v>
      </c>
      <c r="G253" s="248" t="s">
        <v>1075</v>
      </c>
      <c r="H253" s="248" t="s">
        <v>368</v>
      </c>
      <c r="I253" s="249" t="s">
        <v>248</v>
      </c>
      <c r="J253" s="249">
        <v>18</v>
      </c>
      <c r="K253" s="249">
        <v>0</v>
      </c>
      <c r="L253" s="249">
        <v>0</v>
      </c>
      <c r="M253" s="249" t="s">
        <v>248</v>
      </c>
      <c r="N253" s="249" t="s">
        <v>239</v>
      </c>
      <c r="O253" s="249" t="s">
        <v>248</v>
      </c>
      <c r="P253" s="249" t="s">
        <v>239</v>
      </c>
      <c r="Q253" s="249" t="s">
        <v>239</v>
      </c>
      <c r="R253" s="248"/>
      <c r="S253" s="248"/>
    </row>
    <row r="254" spans="1:19" x14ac:dyDescent="0.35">
      <c r="A254" t="str">
        <f t="shared" si="6"/>
        <v>AccountCCS_NPLE_Type_1__c</v>
      </c>
      <c r="B254">
        <f t="shared" si="7"/>
        <v>255</v>
      </c>
      <c r="C254" s="248" t="s">
        <v>67</v>
      </c>
      <c r="D254" s="248" t="s">
        <v>234</v>
      </c>
      <c r="E254" s="248" t="s">
        <v>1076</v>
      </c>
      <c r="F254" s="248" t="s">
        <v>1077</v>
      </c>
      <c r="G254" s="248" t="s">
        <v>1078</v>
      </c>
      <c r="H254" s="248" t="s">
        <v>254</v>
      </c>
      <c r="I254" s="249" t="s">
        <v>248</v>
      </c>
      <c r="J254" s="249">
        <v>255</v>
      </c>
      <c r="K254" s="249">
        <v>0</v>
      </c>
      <c r="L254" s="249">
        <v>0</v>
      </c>
      <c r="M254" s="249" t="s">
        <v>248</v>
      </c>
      <c r="N254" s="249" t="s">
        <v>239</v>
      </c>
      <c r="O254" s="249" t="s">
        <v>248</v>
      </c>
      <c r="P254" s="249" t="s">
        <v>239</v>
      </c>
      <c r="Q254" s="249" t="s">
        <v>239</v>
      </c>
      <c r="R254" s="248"/>
      <c r="S254" s="248"/>
    </row>
    <row r="255" spans="1:19" x14ac:dyDescent="0.35">
      <c r="A255" t="str">
        <f t="shared" si="6"/>
        <v>AccountCCS_SIC_Description__c</v>
      </c>
      <c r="B255">
        <f t="shared" si="7"/>
        <v>1300</v>
      </c>
      <c r="C255" s="248" t="s">
        <v>67</v>
      </c>
      <c r="D255" s="248" t="s">
        <v>234</v>
      </c>
      <c r="E255" s="248" t="s">
        <v>1079</v>
      </c>
      <c r="F255" s="248" t="s">
        <v>1080</v>
      </c>
      <c r="G255" s="248" t="s">
        <v>1081</v>
      </c>
      <c r="H255" s="248" t="s">
        <v>251</v>
      </c>
      <c r="I255" s="249" t="s">
        <v>248</v>
      </c>
      <c r="J255" s="249">
        <v>1300</v>
      </c>
      <c r="K255" s="249">
        <v>0</v>
      </c>
      <c r="L255" s="249">
        <v>0</v>
      </c>
      <c r="M255" s="249" t="s">
        <v>248</v>
      </c>
      <c r="N255" s="249" t="s">
        <v>239</v>
      </c>
      <c r="O255" s="249" t="s">
        <v>239</v>
      </c>
      <c r="P255" s="249" t="s">
        <v>239</v>
      </c>
      <c r="Q255" s="249" t="s">
        <v>248</v>
      </c>
      <c r="R255" s="248" t="s">
        <v>1082</v>
      </c>
      <c r="S255" s="248"/>
    </row>
    <row r="256" spans="1:19" x14ac:dyDescent="0.35">
      <c r="A256" t="str">
        <f t="shared" si="6"/>
        <v>AccountCCS_TotalCombinedExposure__c</v>
      </c>
      <c r="B256">
        <f t="shared" si="7"/>
        <v>0</v>
      </c>
      <c r="C256" s="248" t="s">
        <v>67</v>
      </c>
      <c r="D256" s="248" t="s">
        <v>234</v>
      </c>
      <c r="E256" s="248" t="s">
        <v>1083</v>
      </c>
      <c r="F256" s="248" t="s">
        <v>1084</v>
      </c>
      <c r="G256" s="248" t="s">
        <v>1085</v>
      </c>
      <c r="H256" s="248" t="s">
        <v>344</v>
      </c>
      <c r="I256" s="249" t="s">
        <v>248</v>
      </c>
      <c r="J256" s="249">
        <v>0</v>
      </c>
      <c r="K256" s="249">
        <v>18</v>
      </c>
      <c r="L256" s="249">
        <v>2</v>
      </c>
      <c r="M256" s="249" t="s">
        <v>248</v>
      </c>
      <c r="N256" s="249" t="s">
        <v>239</v>
      </c>
      <c r="O256" s="249" t="s">
        <v>239</v>
      </c>
      <c r="P256" s="249" t="s">
        <v>239</v>
      </c>
      <c r="Q256" s="249" t="s">
        <v>248</v>
      </c>
      <c r="R256" s="248" t="s">
        <v>1086</v>
      </c>
      <c r="S256" s="248"/>
    </row>
    <row r="257" spans="1:19" x14ac:dyDescent="0.35">
      <c r="A257" t="str">
        <f t="shared" si="6"/>
        <v>AccountCCS_TotalHardLBGLimits__c</v>
      </c>
      <c r="B257">
        <f t="shared" si="7"/>
        <v>0</v>
      </c>
      <c r="C257" s="248" t="s">
        <v>67</v>
      </c>
      <c r="D257" s="248" t="s">
        <v>234</v>
      </c>
      <c r="E257" s="248" t="s">
        <v>1087</v>
      </c>
      <c r="F257" s="248" t="s">
        <v>1088</v>
      </c>
      <c r="G257" s="248" t="s">
        <v>1089</v>
      </c>
      <c r="H257" s="248" t="s">
        <v>344</v>
      </c>
      <c r="I257" s="249" t="s">
        <v>248</v>
      </c>
      <c r="J257" s="249">
        <v>0</v>
      </c>
      <c r="K257" s="249">
        <v>18</v>
      </c>
      <c r="L257" s="249">
        <v>2</v>
      </c>
      <c r="M257" s="249" t="s">
        <v>248</v>
      </c>
      <c r="N257" s="249" t="s">
        <v>239</v>
      </c>
      <c r="O257" s="249" t="s">
        <v>239</v>
      </c>
      <c r="P257" s="249" t="s">
        <v>239</v>
      </c>
      <c r="Q257" s="249" t="s">
        <v>248</v>
      </c>
      <c r="R257" s="248" t="s">
        <v>1090</v>
      </c>
      <c r="S257" s="248"/>
    </row>
    <row r="258" spans="1:19" x14ac:dyDescent="0.35">
      <c r="A258" t="str">
        <f t="shared" si="6"/>
        <v>AccountCCS_TotalSoftLBGLimits__c</v>
      </c>
      <c r="B258">
        <f t="shared" si="7"/>
        <v>0</v>
      </c>
      <c r="C258" s="248" t="s">
        <v>67</v>
      </c>
      <c r="D258" s="248" t="s">
        <v>234</v>
      </c>
      <c r="E258" s="248" t="s">
        <v>1091</v>
      </c>
      <c r="F258" s="248" t="s">
        <v>1092</v>
      </c>
      <c r="G258" s="248" t="s">
        <v>1093</v>
      </c>
      <c r="H258" s="248" t="s">
        <v>344</v>
      </c>
      <c r="I258" s="249" t="s">
        <v>248</v>
      </c>
      <c r="J258" s="249">
        <v>0</v>
      </c>
      <c r="K258" s="249">
        <v>18</v>
      </c>
      <c r="L258" s="249">
        <v>2</v>
      </c>
      <c r="M258" s="249" t="s">
        <v>248</v>
      </c>
      <c r="N258" s="249" t="s">
        <v>239</v>
      </c>
      <c r="O258" s="249" t="s">
        <v>239</v>
      </c>
      <c r="P258" s="249" t="s">
        <v>239</v>
      </c>
      <c r="Q258" s="249" t="s">
        <v>248</v>
      </c>
      <c r="R258" s="248" t="s">
        <v>1094</v>
      </c>
      <c r="S258" s="248"/>
    </row>
    <row r="259" spans="1:19" x14ac:dyDescent="0.35">
      <c r="A259" t="str">
        <f t="shared" ref="A259:A322" si="8">C259&amp;F259</f>
        <v>AccountCCS_Total_Current_Bank_Limits__c</v>
      </c>
      <c r="B259">
        <f t="shared" ref="B259:B322" si="9">IF(H259="double", K259&amp;", "&amp;L259, J259)</f>
        <v>0</v>
      </c>
      <c r="C259" s="248" t="s">
        <v>67</v>
      </c>
      <c r="D259" s="248" t="s">
        <v>234</v>
      </c>
      <c r="E259" s="248" t="s">
        <v>1095</v>
      </c>
      <c r="F259" s="248" t="s">
        <v>1096</v>
      </c>
      <c r="G259" s="248" t="s">
        <v>1097</v>
      </c>
      <c r="H259" s="248" t="s">
        <v>344</v>
      </c>
      <c r="I259" s="249" t="s">
        <v>248</v>
      </c>
      <c r="J259" s="249">
        <v>0</v>
      </c>
      <c r="K259" s="249">
        <v>18</v>
      </c>
      <c r="L259" s="249">
        <v>2</v>
      </c>
      <c r="M259" s="249" t="s">
        <v>248</v>
      </c>
      <c r="N259" s="249" t="s">
        <v>239</v>
      </c>
      <c r="O259" s="249" t="s">
        <v>239</v>
      </c>
      <c r="P259" s="249" t="s">
        <v>239</v>
      </c>
      <c r="Q259" s="249" t="s">
        <v>248</v>
      </c>
      <c r="R259" s="248" t="s">
        <v>1098</v>
      </c>
      <c r="S259" s="248"/>
    </row>
    <row r="260" spans="1:19" x14ac:dyDescent="0.35">
      <c r="A260" t="str">
        <f t="shared" si="8"/>
        <v>AccountCCS_Relationship_Hyperlink__c</v>
      </c>
      <c r="B260">
        <f t="shared" si="9"/>
        <v>1300</v>
      </c>
      <c r="C260" s="248" t="s">
        <v>67</v>
      </c>
      <c r="D260" s="248" t="s">
        <v>234</v>
      </c>
      <c r="E260" s="248" t="s">
        <v>1099</v>
      </c>
      <c r="F260" s="248" t="s">
        <v>1100</v>
      </c>
      <c r="G260" s="248" t="s">
        <v>1101</v>
      </c>
      <c r="H260" s="248" t="s">
        <v>251</v>
      </c>
      <c r="I260" s="249" t="s">
        <v>248</v>
      </c>
      <c r="J260" s="249">
        <v>1300</v>
      </c>
      <c r="K260" s="249">
        <v>0</v>
      </c>
      <c r="L260" s="249">
        <v>0</v>
      </c>
      <c r="M260" s="249" t="s">
        <v>248</v>
      </c>
      <c r="N260" s="249" t="s">
        <v>239</v>
      </c>
      <c r="O260" s="249" t="s">
        <v>239</v>
      </c>
      <c r="P260" s="249" t="s">
        <v>239</v>
      </c>
      <c r="Q260" s="249" t="s">
        <v>248</v>
      </c>
      <c r="R260" s="248" t="s">
        <v>1102</v>
      </c>
      <c r="S260" s="248"/>
    </row>
    <row r="261" spans="1:19" x14ac:dyDescent="0.35">
      <c r="A261" t="str">
        <f t="shared" si="8"/>
        <v>AccountCCS_Relationship_Name_Hyper__c</v>
      </c>
      <c r="B261">
        <f t="shared" si="9"/>
        <v>1300</v>
      </c>
      <c r="C261" s="248" t="s">
        <v>67</v>
      </c>
      <c r="D261" s="248" t="s">
        <v>234</v>
      </c>
      <c r="E261" s="248" t="s">
        <v>1103</v>
      </c>
      <c r="F261" s="248" t="s">
        <v>1104</v>
      </c>
      <c r="G261" s="248" t="s">
        <v>1105</v>
      </c>
      <c r="H261" s="248" t="s">
        <v>251</v>
      </c>
      <c r="I261" s="249" t="s">
        <v>248</v>
      </c>
      <c r="J261" s="249">
        <v>1300</v>
      </c>
      <c r="K261" s="249">
        <v>0</v>
      </c>
      <c r="L261" s="249">
        <v>0</v>
      </c>
      <c r="M261" s="249" t="s">
        <v>248</v>
      </c>
      <c r="N261" s="249" t="s">
        <v>239</v>
      </c>
      <c r="O261" s="249" t="s">
        <v>239</v>
      </c>
      <c r="P261" s="249" t="s">
        <v>239</v>
      </c>
      <c r="Q261" s="249" t="s">
        <v>248</v>
      </c>
      <c r="R261" s="248" t="s">
        <v>1106</v>
      </c>
      <c r="S261" s="248"/>
    </row>
    <row r="262" spans="1:19" x14ac:dyDescent="0.35">
      <c r="A262" t="str">
        <f t="shared" si="8"/>
        <v>AccountCCS_Set_up_Create_OGSA_Profiles__c</v>
      </c>
      <c r="B262">
        <f t="shared" si="9"/>
        <v>0</v>
      </c>
      <c r="C262" s="248" t="s">
        <v>67</v>
      </c>
      <c r="D262" s="248" t="s">
        <v>234</v>
      </c>
      <c r="E262" s="248" t="s">
        <v>1107</v>
      </c>
      <c r="F262" s="248" t="s">
        <v>1108</v>
      </c>
      <c r="G262" s="248" t="s">
        <v>1109</v>
      </c>
      <c r="H262" s="248" t="s">
        <v>243</v>
      </c>
      <c r="I262" s="249" t="s">
        <v>239</v>
      </c>
      <c r="J262" s="249">
        <v>0</v>
      </c>
      <c r="K262" s="249">
        <v>0</v>
      </c>
      <c r="L262" s="249">
        <v>0</v>
      </c>
      <c r="M262" s="249" t="s">
        <v>248</v>
      </c>
      <c r="N262" s="249" t="s">
        <v>239</v>
      </c>
      <c r="O262" s="249" t="s">
        <v>239</v>
      </c>
      <c r="P262" s="249" t="s">
        <v>239</v>
      </c>
      <c r="Q262" s="249" t="s">
        <v>248</v>
      </c>
      <c r="R262" s="248" t="s">
        <v>1110</v>
      </c>
      <c r="S262" s="248"/>
    </row>
    <row r="263" spans="1:19" x14ac:dyDescent="0.35">
      <c r="A263" t="str">
        <f t="shared" si="8"/>
        <v>AccountAverage_BDCS_Rating__c</v>
      </c>
      <c r="B263" t="str">
        <f t="shared" si="9"/>
        <v>4, 2</v>
      </c>
      <c r="C263" s="248" t="s">
        <v>67</v>
      </c>
      <c r="D263" s="248" t="s">
        <v>234</v>
      </c>
      <c r="E263" s="248" t="s">
        <v>1111</v>
      </c>
      <c r="F263" s="248" t="s">
        <v>1112</v>
      </c>
      <c r="G263" s="248" t="s">
        <v>1113</v>
      </c>
      <c r="H263" s="248" t="s">
        <v>282</v>
      </c>
      <c r="I263" s="249" t="s">
        <v>248</v>
      </c>
      <c r="J263" s="249">
        <v>0</v>
      </c>
      <c r="K263" s="249">
        <v>4</v>
      </c>
      <c r="L263" s="249">
        <v>2</v>
      </c>
      <c r="M263" s="249" t="s">
        <v>248</v>
      </c>
      <c r="N263" s="249" t="s">
        <v>239</v>
      </c>
      <c r="O263" s="249" t="s">
        <v>248</v>
      </c>
      <c r="P263" s="249" t="s">
        <v>239</v>
      </c>
      <c r="Q263" s="249" t="s">
        <v>239</v>
      </c>
      <c r="R263" s="248"/>
      <c r="S263" s="248"/>
    </row>
    <row r="264" spans="1:19" x14ac:dyDescent="0.35">
      <c r="A264" t="str">
        <f t="shared" si="8"/>
        <v>AccountCCS_ARI_Flag__c</v>
      </c>
      <c r="B264">
        <f t="shared" si="9"/>
        <v>255</v>
      </c>
      <c r="C264" s="248" t="s">
        <v>67</v>
      </c>
      <c r="D264" s="248" t="s">
        <v>234</v>
      </c>
      <c r="E264" s="248" t="s">
        <v>1114</v>
      </c>
      <c r="F264" s="248" t="s">
        <v>1115</v>
      </c>
      <c r="G264" s="248" t="s">
        <v>1116</v>
      </c>
      <c r="H264" s="248" t="s">
        <v>254</v>
      </c>
      <c r="I264" s="249" t="s">
        <v>248</v>
      </c>
      <c r="J264" s="249">
        <v>255</v>
      </c>
      <c r="K264" s="249">
        <v>0</v>
      </c>
      <c r="L264" s="249">
        <v>0</v>
      </c>
      <c r="M264" s="249" t="s">
        <v>248</v>
      </c>
      <c r="N264" s="249" t="s">
        <v>239</v>
      </c>
      <c r="O264" s="249" t="s">
        <v>248</v>
      </c>
      <c r="P264" s="249" t="s">
        <v>239</v>
      </c>
      <c r="Q264" s="249" t="s">
        <v>239</v>
      </c>
      <c r="R264" s="248"/>
      <c r="S264" s="248"/>
    </row>
    <row r="265" spans="1:19" x14ac:dyDescent="0.35">
      <c r="A265" t="str">
        <f t="shared" si="8"/>
        <v>AccountCCS_Account_Type_for_Duplicate_Rule_del__c</v>
      </c>
      <c r="B265">
        <f t="shared" si="9"/>
        <v>100</v>
      </c>
      <c r="C265" s="248" t="s">
        <v>67</v>
      </c>
      <c r="D265" s="248" t="s">
        <v>234</v>
      </c>
      <c r="E265" s="248" t="s">
        <v>1117</v>
      </c>
      <c r="F265" s="248" t="s">
        <v>1118</v>
      </c>
      <c r="G265" s="248" t="s">
        <v>1119</v>
      </c>
      <c r="H265" s="248" t="s">
        <v>251</v>
      </c>
      <c r="I265" s="249" t="s">
        <v>248</v>
      </c>
      <c r="J265" s="249">
        <v>100</v>
      </c>
      <c r="K265" s="249">
        <v>0</v>
      </c>
      <c r="L265" s="249">
        <v>0</v>
      </c>
      <c r="M265" s="249" t="s">
        <v>248</v>
      </c>
      <c r="N265" s="249" t="s">
        <v>239</v>
      </c>
      <c r="O265" s="249" t="s">
        <v>248</v>
      </c>
      <c r="P265" s="249" t="s">
        <v>239</v>
      </c>
      <c r="Q265" s="249" t="s">
        <v>239</v>
      </c>
      <c r="R265" s="248"/>
      <c r="S265" s="248"/>
    </row>
    <row r="266" spans="1:19" x14ac:dyDescent="0.35">
      <c r="A266" t="str">
        <f t="shared" si="8"/>
        <v>AccountCCS_Available_Overdraft__c</v>
      </c>
      <c r="B266" t="str">
        <f t="shared" si="9"/>
        <v>7, 0</v>
      </c>
      <c r="C266" s="248" t="s">
        <v>67</v>
      </c>
      <c r="D266" s="248" t="s">
        <v>234</v>
      </c>
      <c r="E266" s="248" t="s">
        <v>1120</v>
      </c>
      <c r="F266" s="248" t="s">
        <v>1121</v>
      </c>
      <c r="G266" s="248" t="s">
        <v>1122</v>
      </c>
      <c r="H266" s="248" t="s">
        <v>282</v>
      </c>
      <c r="I266" s="249" t="s">
        <v>248</v>
      </c>
      <c r="J266" s="249">
        <v>0</v>
      </c>
      <c r="K266" s="249">
        <v>7</v>
      </c>
      <c r="L266" s="249">
        <v>0</v>
      </c>
      <c r="M266" s="249" t="s">
        <v>248</v>
      </c>
      <c r="N266" s="249" t="s">
        <v>239</v>
      </c>
      <c r="O266" s="249" t="s">
        <v>248</v>
      </c>
      <c r="P266" s="249" t="s">
        <v>239</v>
      </c>
      <c r="Q266" s="249" t="s">
        <v>239</v>
      </c>
      <c r="R266" s="248"/>
      <c r="S266" s="248"/>
    </row>
    <row r="267" spans="1:19" x14ac:dyDescent="0.35">
      <c r="A267" t="str">
        <f t="shared" si="8"/>
        <v>AccountCCS_BDCS_Rating_del__c</v>
      </c>
      <c r="B267">
        <f t="shared" si="9"/>
        <v>2</v>
      </c>
      <c r="C267" s="248" t="s">
        <v>67</v>
      </c>
      <c r="D267" s="248" t="s">
        <v>234</v>
      </c>
      <c r="E267" s="248" t="s">
        <v>1123</v>
      </c>
      <c r="F267" s="248" t="s">
        <v>1124</v>
      </c>
      <c r="G267" s="248" t="s">
        <v>1125</v>
      </c>
      <c r="H267" s="248" t="s">
        <v>251</v>
      </c>
      <c r="I267" s="249" t="s">
        <v>248</v>
      </c>
      <c r="J267" s="249">
        <v>2</v>
      </c>
      <c r="K267" s="249">
        <v>0</v>
      </c>
      <c r="L267" s="249">
        <v>0</v>
      </c>
      <c r="M267" s="249" t="s">
        <v>248</v>
      </c>
      <c r="N267" s="249" t="s">
        <v>239</v>
      </c>
      <c r="O267" s="249" t="s">
        <v>248</v>
      </c>
      <c r="P267" s="249" t="s">
        <v>239</v>
      </c>
      <c r="Q267" s="249" t="s">
        <v>239</v>
      </c>
      <c r="R267" s="248"/>
      <c r="S267" s="248"/>
    </row>
    <row r="268" spans="1:19" x14ac:dyDescent="0.35">
      <c r="A268" t="str">
        <f t="shared" si="8"/>
        <v>AccountCCS_CountryOfRiskLimitHeld__c</v>
      </c>
      <c r="B268">
        <f t="shared" si="9"/>
        <v>20</v>
      </c>
      <c r="C268" s="248" t="s">
        <v>67</v>
      </c>
      <c r="D268" s="248" t="s">
        <v>234</v>
      </c>
      <c r="E268" s="248" t="s">
        <v>1126</v>
      </c>
      <c r="F268" s="248" t="s">
        <v>1127</v>
      </c>
      <c r="G268" s="248" t="s">
        <v>1128</v>
      </c>
      <c r="H268" s="248" t="s">
        <v>251</v>
      </c>
      <c r="I268" s="249" t="s">
        <v>248</v>
      </c>
      <c r="J268" s="249">
        <v>20</v>
      </c>
      <c r="K268" s="249">
        <v>0</v>
      </c>
      <c r="L268" s="249">
        <v>0</v>
      </c>
      <c r="M268" s="249" t="s">
        <v>248</v>
      </c>
      <c r="N268" s="249" t="s">
        <v>239</v>
      </c>
      <c r="O268" s="249" t="s">
        <v>248</v>
      </c>
      <c r="P268" s="249" t="s">
        <v>239</v>
      </c>
      <c r="Q268" s="249" t="s">
        <v>239</v>
      </c>
      <c r="R268" s="248"/>
      <c r="S268" s="248"/>
    </row>
    <row r="269" spans="1:19" x14ac:dyDescent="0.35">
      <c r="A269" t="str">
        <f t="shared" si="8"/>
        <v>AccountCCS_Credit_Risk_Classification__c</v>
      </c>
      <c r="B269">
        <f t="shared" si="9"/>
        <v>20</v>
      </c>
      <c r="C269" s="248" t="s">
        <v>67</v>
      </c>
      <c r="D269" s="248" t="s">
        <v>234</v>
      </c>
      <c r="E269" s="248" t="s">
        <v>1129</v>
      </c>
      <c r="F269" s="248" t="s">
        <v>1130</v>
      </c>
      <c r="G269" s="248" t="s">
        <v>1131</v>
      </c>
      <c r="H269" s="248" t="s">
        <v>251</v>
      </c>
      <c r="I269" s="249" t="s">
        <v>248</v>
      </c>
      <c r="J269" s="249">
        <v>20</v>
      </c>
      <c r="K269" s="249">
        <v>0</v>
      </c>
      <c r="L269" s="249">
        <v>0</v>
      </c>
      <c r="M269" s="249" t="s">
        <v>248</v>
      </c>
      <c r="N269" s="249" t="s">
        <v>239</v>
      </c>
      <c r="O269" s="249" t="s">
        <v>248</v>
      </c>
      <c r="P269" s="249" t="s">
        <v>239</v>
      </c>
      <c r="Q269" s="249" t="s">
        <v>239</v>
      </c>
      <c r="R269" s="248"/>
      <c r="S269" s="248"/>
    </row>
    <row r="270" spans="1:19" x14ac:dyDescent="0.35">
      <c r="A270" t="str">
        <f t="shared" si="8"/>
        <v>AccountCCS_DefaultFlag__c</v>
      </c>
      <c r="B270">
        <f t="shared" si="9"/>
        <v>0</v>
      </c>
      <c r="C270" s="248" t="s">
        <v>67</v>
      </c>
      <c r="D270" s="248" t="s">
        <v>234</v>
      </c>
      <c r="E270" s="248" t="s">
        <v>1132</v>
      </c>
      <c r="F270" s="248" t="s">
        <v>1133</v>
      </c>
      <c r="G270" s="248" t="s">
        <v>1134</v>
      </c>
      <c r="H270" s="248" t="s">
        <v>243</v>
      </c>
      <c r="I270" s="249" t="s">
        <v>239</v>
      </c>
      <c r="J270" s="249">
        <v>0</v>
      </c>
      <c r="K270" s="249">
        <v>0</v>
      </c>
      <c r="L270" s="249">
        <v>0</v>
      </c>
      <c r="M270" s="249" t="s">
        <v>248</v>
      </c>
      <c r="N270" s="249" t="s">
        <v>239</v>
      </c>
      <c r="O270" s="249" t="s">
        <v>248</v>
      </c>
      <c r="P270" s="249" t="s">
        <v>239</v>
      </c>
      <c r="Q270" s="249" t="s">
        <v>239</v>
      </c>
      <c r="R270" s="248"/>
      <c r="S270" s="248"/>
    </row>
    <row r="271" spans="1:19" x14ac:dyDescent="0.35">
      <c r="A271" t="str">
        <f t="shared" si="8"/>
        <v>AccountCCS_Final_Slotted_IRDC_Rating__c</v>
      </c>
      <c r="B271" t="str">
        <f t="shared" si="9"/>
        <v>2, 0</v>
      </c>
      <c r="C271" s="248" t="s">
        <v>67</v>
      </c>
      <c r="D271" s="248" t="s">
        <v>234</v>
      </c>
      <c r="E271" s="248" t="s">
        <v>1135</v>
      </c>
      <c r="F271" s="248" t="s">
        <v>1136</v>
      </c>
      <c r="G271" s="248" t="s">
        <v>1137</v>
      </c>
      <c r="H271" s="248" t="s">
        <v>282</v>
      </c>
      <c r="I271" s="249" t="s">
        <v>248</v>
      </c>
      <c r="J271" s="249">
        <v>0</v>
      </c>
      <c r="K271" s="249">
        <v>2</v>
      </c>
      <c r="L271" s="249">
        <v>0</v>
      </c>
      <c r="M271" s="249" t="s">
        <v>248</v>
      </c>
      <c r="N271" s="249" t="s">
        <v>239</v>
      </c>
      <c r="O271" s="249" t="s">
        <v>248</v>
      </c>
      <c r="P271" s="249" t="s">
        <v>239</v>
      </c>
      <c r="Q271" s="249" t="s">
        <v>239</v>
      </c>
      <c r="R271" s="248"/>
      <c r="S271" s="248"/>
    </row>
    <row r="272" spans="1:19" x14ac:dyDescent="0.35">
      <c r="A272" t="str">
        <f t="shared" si="8"/>
        <v>AccountCCS_IRDC_Rating__c</v>
      </c>
      <c r="B272" t="str">
        <f t="shared" si="9"/>
        <v>2, 0</v>
      </c>
      <c r="C272" s="248" t="s">
        <v>67</v>
      </c>
      <c r="D272" s="248" t="s">
        <v>234</v>
      </c>
      <c r="E272" s="248" t="s">
        <v>1138</v>
      </c>
      <c r="F272" s="248" t="s">
        <v>1139</v>
      </c>
      <c r="G272" s="248" t="s">
        <v>1140</v>
      </c>
      <c r="H272" s="248" t="s">
        <v>282</v>
      </c>
      <c r="I272" s="249" t="s">
        <v>248</v>
      </c>
      <c r="J272" s="249">
        <v>0</v>
      </c>
      <c r="K272" s="249">
        <v>2</v>
      </c>
      <c r="L272" s="249">
        <v>0</v>
      </c>
      <c r="M272" s="249" t="s">
        <v>248</v>
      </c>
      <c r="N272" s="249" t="s">
        <v>239</v>
      </c>
      <c r="O272" s="249" t="s">
        <v>248</v>
      </c>
      <c r="P272" s="249" t="s">
        <v>239</v>
      </c>
      <c r="Q272" s="249" t="s">
        <v>239</v>
      </c>
      <c r="R272" s="248"/>
      <c r="S272" s="248"/>
    </row>
    <row r="273" spans="1:19" x14ac:dyDescent="0.35">
      <c r="A273" t="str">
        <f t="shared" si="8"/>
        <v>AccountCCS_Is_part_of_ORG__c</v>
      </c>
      <c r="B273">
        <f t="shared" si="9"/>
        <v>0</v>
      </c>
      <c r="C273" s="248" t="s">
        <v>67</v>
      </c>
      <c r="D273" s="248" t="s">
        <v>234</v>
      </c>
      <c r="E273" s="248" t="s">
        <v>1141</v>
      </c>
      <c r="F273" s="248" t="s">
        <v>1142</v>
      </c>
      <c r="G273" s="248" t="s">
        <v>1143</v>
      </c>
      <c r="H273" s="248" t="s">
        <v>243</v>
      </c>
      <c r="I273" s="249" t="s">
        <v>239</v>
      </c>
      <c r="J273" s="249">
        <v>0</v>
      </c>
      <c r="K273" s="249">
        <v>0</v>
      </c>
      <c r="L273" s="249">
        <v>0</v>
      </c>
      <c r="M273" s="249" t="s">
        <v>248</v>
      </c>
      <c r="N273" s="249" t="s">
        <v>239</v>
      </c>
      <c r="O273" s="249" t="s">
        <v>248</v>
      </c>
      <c r="P273" s="249" t="s">
        <v>239</v>
      </c>
      <c r="Q273" s="249" t="s">
        <v>239</v>
      </c>
      <c r="R273" s="248"/>
      <c r="S273" s="248"/>
    </row>
    <row r="274" spans="1:19" x14ac:dyDescent="0.35">
      <c r="A274" t="str">
        <f t="shared" si="8"/>
        <v>AccountCCS_Monthly_Batch_Decision__c</v>
      </c>
      <c r="B274">
        <f t="shared" si="9"/>
        <v>20</v>
      </c>
      <c r="C274" s="248" t="s">
        <v>67</v>
      </c>
      <c r="D274" s="248" t="s">
        <v>234</v>
      </c>
      <c r="E274" s="248" t="s">
        <v>1144</v>
      </c>
      <c r="F274" s="248" t="s">
        <v>1145</v>
      </c>
      <c r="G274" s="248" t="s">
        <v>1146</v>
      </c>
      <c r="H274" s="248" t="s">
        <v>251</v>
      </c>
      <c r="I274" s="249" t="s">
        <v>248</v>
      </c>
      <c r="J274" s="249">
        <v>20</v>
      </c>
      <c r="K274" s="249">
        <v>0</v>
      </c>
      <c r="L274" s="249">
        <v>0</v>
      </c>
      <c r="M274" s="249" t="s">
        <v>248</v>
      </c>
      <c r="N274" s="249" t="s">
        <v>239</v>
      </c>
      <c r="O274" s="249" t="s">
        <v>248</v>
      </c>
      <c r="P274" s="249" t="s">
        <v>239</v>
      </c>
      <c r="Q274" s="249" t="s">
        <v>239</v>
      </c>
      <c r="R274" s="248"/>
      <c r="S274" s="248"/>
    </row>
    <row r="275" spans="1:19" x14ac:dyDescent="0.35">
      <c r="A275" t="str">
        <f t="shared" si="8"/>
        <v>AccountCCS_Monthly_Loan_Repayment_Amount__c</v>
      </c>
      <c r="B275">
        <f t="shared" si="9"/>
        <v>0</v>
      </c>
      <c r="C275" s="248" t="s">
        <v>67</v>
      </c>
      <c r="D275" s="248" t="s">
        <v>234</v>
      </c>
      <c r="E275" s="248" t="s">
        <v>1147</v>
      </c>
      <c r="F275" s="248" t="s">
        <v>1148</v>
      </c>
      <c r="G275" s="248" t="s">
        <v>1149</v>
      </c>
      <c r="H275" s="248" t="s">
        <v>344</v>
      </c>
      <c r="I275" s="249" t="s">
        <v>248</v>
      </c>
      <c r="J275" s="249">
        <v>0</v>
      </c>
      <c r="K275" s="249">
        <v>18</v>
      </c>
      <c r="L275" s="249">
        <v>2</v>
      </c>
      <c r="M275" s="249" t="s">
        <v>248</v>
      </c>
      <c r="N275" s="249" t="s">
        <v>239</v>
      </c>
      <c r="O275" s="249" t="s">
        <v>248</v>
      </c>
      <c r="P275" s="249" t="s">
        <v>239</v>
      </c>
      <c r="Q275" s="249" t="s">
        <v>239</v>
      </c>
      <c r="R275" s="248"/>
      <c r="S275" s="248"/>
    </row>
    <row r="276" spans="1:19" x14ac:dyDescent="0.35">
      <c r="A276" t="str">
        <f t="shared" si="8"/>
        <v>AccountCCS_Monthly_Loan_Repayment_Limit__c</v>
      </c>
      <c r="B276" t="str">
        <f t="shared" si="9"/>
        <v>5, 0</v>
      </c>
      <c r="C276" s="248" t="s">
        <v>67</v>
      </c>
      <c r="D276" s="248" t="s">
        <v>234</v>
      </c>
      <c r="E276" s="248" t="s">
        <v>1150</v>
      </c>
      <c r="F276" s="248" t="s">
        <v>1151</v>
      </c>
      <c r="G276" s="248" t="s">
        <v>1152</v>
      </c>
      <c r="H276" s="248" t="s">
        <v>282</v>
      </c>
      <c r="I276" s="249" t="s">
        <v>248</v>
      </c>
      <c r="J276" s="249">
        <v>0</v>
      </c>
      <c r="K276" s="249">
        <v>5</v>
      </c>
      <c r="L276" s="249">
        <v>0</v>
      </c>
      <c r="M276" s="249" t="s">
        <v>248</v>
      </c>
      <c r="N276" s="249" t="s">
        <v>239</v>
      </c>
      <c r="O276" s="249" t="s">
        <v>248</v>
      </c>
      <c r="P276" s="249" t="s">
        <v>239</v>
      </c>
      <c r="Q276" s="249" t="s">
        <v>239</v>
      </c>
      <c r="R276" s="248"/>
      <c r="S276" s="248"/>
    </row>
    <row r="277" spans="1:19" x14ac:dyDescent="0.35">
      <c r="A277" t="str">
        <f t="shared" si="8"/>
        <v>AccountCCS_OGSA__c</v>
      </c>
      <c r="B277">
        <f t="shared" si="9"/>
        <v>18</v>
      </c>
      <c r="C277" s="248" t="s">
        <v>67</v>
      </c>
      <c r="D277" s="248" t="s">
        <v>234</v>
      </c>
      <c r="E277" s="248" t="s">
        <v>1153</v>
      </c>
      <c r="F277" s="248" t="s">
        <v>1154</v>
      </c>
      <c r="G277" s="248" t="s">
        <v>1155</v>
      </c>
      <c r="H277" s="248" t="s">
        <v>1156</v>
      </c>
      <c r="I277" s="249" t="s">
        <v>248</v>
      </c>
      <c r="J277" s="249">
        <v>18</v>
      </c>
      <c r="K277" s="249">
        <v>0</v>
      </c>
      <c r="L277" s="249">
        <v>0</v>
      </c>
      <c r="M277" s="249" t="s">
        <v>248</v>
      </c>
      <c r="N277" s="249" t="s">
        <v>239</v>
      </c>
      <c r="O277" s="249" t="s">
        <v>248</v>
      </c>
      <c r="P277" s="249" t="s">
        <v>239</v>
      </c>
      <c r="Q277" s="249" t="s">
        <v>239</v>
      </c>
      <c r="R277" s="248"/>
      <c r="S277" s="248"/>
    </row>
    <row r="278" spans="1:19" x14ac:dyDescent="0.35">
      <c r="A278" t="str">
        <f t="shared" si="8"/>
        <v>AccountCCS_Overdraft_Limit__c</v>
      </c>
      <c r="B278">
        <f t="shared" si="9"/>
        <v>0</v>
      </c>
      <c r="C278" s="248" t="s">
        <v>67</v>
      </c>
      <c r="D278" s="248" t="s">
        <v>234</v>
      </c>
      <c r="E278" s="248" t="s">
        <v>1157</v>
      </c>
      <c r="F278" s="248" t="s">
        <v>1158</v>
      </c>
      <c r="G278" s="248" t="s">
        <v>1159</v>
      </c>
      <c r="H278" s="248" t="s">
        <v>344</v>
      </c>
      <c r="I278" s="249" t="s">
        <v>248</v>
      </c>
      <c r="J278" s="249">
        <v>0</v>
      </c>
      <c r="K278" s="249">
        <v>18</v>
      </c>
      <c r="L278" s="249">
        <v>2</v>
      </c>
      <c r="M278" s="249" t="s">
        <v>248</v>
      </c>
      <c r="N278" s="249" t="s">
        <v>239</v>
      </c>
      <c r="O278" s="249" t="s">
        <v>248</v>
      </c>
      <c r="P278" s="249" t="s">
        <v>239</v>
      </c>
      <c r="Q278" s="249" t="s">
        <v>239</v>
      </c>
      <c r="R278" s="248"/>
      <c r="S278" s="248"/>
    </row>
    <row r="279" spans="1:19" x14ac:dyDescent="0.35">
      <c r="A279" t="str">
        <f t="shared" si="8"/>
        <v>AccountCCS_Reason_Codes__c</v>
      </c>
      <c r="B279">
        <f t="shared" si="9"/>
        <v>255</v>
      </c>
      <c r="C279" s="248" t="s">
        <v>67</v>
      </c>
      <c r="D279" s="248" t="s">
        <v>234</v>
      </c>
      <c r="E279" s="248" t="s">
        <v>1160</v>
      </c>
      <c r="F279" s="248" t="s">
        <v>1161</v>
      </c>
      <c r="G279" s="248" t="s">
        <v>1162</v>
      </c>
      <c r="H279" s="248" t="s">
        <v>254</v>
      </c>
      <c r="I279" s="249" t="s">
        <v>248</v>
      </c>
      <c r="J279" s="249">
        <v>255</v>
      </c>
      <c r="K279" s="249">
        <v>0</v>
      </c>
      <c r="L279" s="249">
        <v>0</v>
      </c>
      <c r="M279" s="249" t="s">
        <v>248</v>
      </c>
      <c r="N279" s="249" t="s">
        <v>239</v>
      </c>
      <c r="O279" s="249" t="s">
        <v>248</v>
      </c>
      <c r="P279" s="249" t="s">
        <v>239</v>
      </c>
      <c r="Q279" s="249" t="s">
        <v>239</v>
      </c>
      <c r="R279" s="248"/>
      <c r="S279" s="248"/>
    </row>
    <row r="280" spans="1:19" x14ac:dyDescent="0.35">
      <c r="A280" t="str">
        <f t="shared" si="8"/>
        <v>AccountCCS_Total_Lending_Value__c</v>
      </c>
      <c r="B280" t="str">
        <f t="shared" si="9"/>
        <v>18, 2</v>
      </c>
      <c r="C280" s="248" t="s">
        <v>67</v>
      </c>
      <c r="D280" s="248" t="s">
        <v>234</v>
      </c>
      <c r="E280" s="248" t="s">
        <v>1163</v>
      </c>
      <c r="F280" s="248" t="s">
        <v>1164</v>
      </c>
      <c r="G280" s="248" t="s">
        <v>1165</v>
      </c>
      <c r="H280" s="248" t="s">
        <v>282</v>
      </c>
      <c r="I280" s="249" t="s">
        <v>248</v>
      </c>
      <c r="J280" s="249">
        <v>0</v>
      </c>
      <c r="K280" s="249">
        <v>18</v>
      </c>
      <c r="L280" s="249">
        <v>2</v>
      </c>
      <c r="M280" s="249" t="s">
        <v>248</v>
      </c>
      <c r="N280" s="249" t="s">
        <v>239</v>
      </c>
      <c r="O280" s="249" t="s">
        <v>248</v>
      </c>
      <c r="P280" s="249" t="s">
        <v>239</v>
      </c>
      <c r="Q280" s="249" t="s">
        <v>239</v>
      </c>
      <c r="R280" s="248"/>
      <c r="S280" s="248"/>
    </row>
    <row r="281" spans="1:19" x14ac:dyDescent="0.35">
      <c r="A281" t="str">
        <f t="shared" si="8"/>
        <v>AccountCCS_Trading_Address__c</v>
      </c>
      <c r="B281">
        <f t="shared" si="9"/>
        <v>32768</v>
      </c>
      <c r="C281" s="248" t="s">
        <v>67</v>
      </c>
      <c r="D281" s="248" t="s">
        <v>234</v>
      </c>
      <c r="E281" s="248" t="s">
        <v>1166</v>
      </c>
      <c r="F281" s="248" t="s">
        <v>1167</v>
      </c>
      <c r="G281" s="248" t="s">
        <v>1168</v>
      </c>
      <c r="H281" s="248" t="s">
        <v>266</v>
      </c>
      <c r="I281" s="249" t="s">
        <v>248</v>
      </c>
      <c r="J281" s="249">
        <v>32768</v>
      </c>
      <c r="K281" s="249">
        <v>0</v>
      </c>
      <c r="L281" s="249">
        <v>0</v>
      </c>
      <c r="M281" s="249" t="s">
        <v>248</v>
      </c>
      <c r="N281" s="249" t="s">
        <v>239</v>
      </c>
      <c r="O281" s="249" t="s">
        <v>248</v>
      </c>
      <c r="P281" s="249" t="s">
        <v>239</v>
      </c>
      <c r="Q281" s="249" t="s">
        <v>239</v>
      </c>
      <c r="R281" s="248"/>
      <c r="S281" s="248"/>
    </row>
    <row r="282" spans="1:19" x14ac:dyDescent="0.35">
      <c r="A282" t="str">
        <f t="shared" si="8"/>
        <v>LLC_BI__Connection_Role__cId</v>
      </c>
      <c r="B282">
        <f t="shared" si="9"/>
        <v>18</v>
      </c>
      <c r="C282" s="248" t="s">
        <v>1169</v>
      </c>
      <c r="D282" s="248" t="s">
        <v>1170</v>
      </c>
      <c r="E282" s="248" t="s">
        <v>1171</v>
      </c>
      <c r="F282" s="248" t="s">
        <v>236</v>
      </c>
      <c r="G282" s="248" t="s">
        <v>1172</v>
      </c>
      <c r="H282" s="248" t="s">
        <v>238</v>
      </c>
      <c r="I282" s="249" t="s">
        <v>239</v>
      </c>
      <c r="J282" s="249">
        <v>18</v>
      </c>
      <c r="K282" s="249">
        <v>0</v>
      </c>
      <c r="L282" s="249">
        <v>0</v>
      </c>
      <c r="M282" s="249" t="s">
        <v>239</v>
      </c>
      <c r="N282" s="249" t="s">
        <v>239</v>
      </c>
      <c r="O282" s="249" t="s">
        <v>239</v>
      </c>
      <c r="P282" s="249" t="s">
        <v>239</v>
      </c>
      <c r="Q282" s="249" t="s">
        <v>239</v>
      </c>
      <c r="R282" s="248"/>
      <c r="S282" s="248"/>
    </row>
    <row r="283" spans="1:19" x14ac:dyDescent="0.35">
      <c r="A283" t="str">
        <f t="shared" si="8"/>
        <v>LLC_BI__Connection_Role__cOwnerId</v>
      </c>
      <c r="B283">
        <f t="shared" si="9"/>
        <v>18</v>
      </c>
      <c r="C283" s="248" t="s">
        <v>1169</v>
      </c>
      <c r="D283" s="248" t="s">
        <v>1170</v>
      </c>
      <c r="E283" s="248" t="s">
        <v>1173</v>
      </c>
      <c r="F283" s="248" t="s">
        <v>366</v>
      </c>
      <c r="G283" s="248" t="s">
        <v>1174</v>
      </c>
      <c r="H283" s="248" t="s">
        <v>1175</v>
      </c>
      <c r="I283" s="249" t="s">
        <v>239</v>
      </c>
      <c r="J283" s="249">
        <v>18</v>
      </c>
      <c r="K283" s="249">
        <v>0</v>
      </c>
      <c r="L283" s="249">
        <v>0</v>
      </c>
      <c r="M283" s="249" t="s">
        <v>239</v>
      </c>
      <c r="N283" s="249" t="s">
        <v>239</v>
      </c>
      <c r="O283" s="249" t="s">
        <v>248</v>
      </c>
      <c r="P283" s="249" t="s">
        <v>239</v>
      </c>
      <c r="Q283" s="249" t="s">
        <v>239</v>
      </c>
      <c r="R283" s="248"/>
      <c r="S283" s="248"/>
    </row>
    <row r="284" spans="1:19" x14ac:dyDescent="0.35">
      <c r="A284" t="str">
        <f t="shared" si="8"/>
        <v>LLC_BI__Connection_Role__cIsDeleted</v>
      </c>
      <c r="B284">
        <f t="shared" si="9"/>
        <v>0</v>
      </c>
      <c r="C284" s="248" t="s">
        <v>1169</v>
      </c>
      <c r="D284" s="248" t="s">
        <v>1170</v>
      </c>
      <c r="E284" s="248" t="s">
        <v>1176</v>
      </c>
      <c r="F284" s="248" t="s">
        <v>241</v>
      </c>
      <c r="G284" s="248" t="s">
        <v>242</v>
      </c>
      <c r="H284" s="248" t="s">
        <v>243</v>
      </c>
      <c r="I284" s="249" t="s">
        <v>239</v>
      </c>
      <c r="J284" s="249">
        <v>0</v>
      </c>
      <c r="K284" s="249">
        <v>0</v>
      </c>
      <c r="L284" s="249">
        <v>0</v>
      </c>
      <c r="M284" s="249" t="s">
        <v>239</v>
      </c>
      <c r="N284" s="249" t="s">
        <v>239</v>
      </c>
      <c r="O284" s="249" t="s">
        <v>239</v>
      </c>
      <c r="P284" s="249" t="s">
        <v>239</v>
      </c>
      <c r="Q284" s="249" t="s">
        <v>239</v>
      </c>
      <c r="R284" s="248"/>
      <c r="S284" s="248"/>
    </row>
    <row r="285" spans="1:19" x14ac:dyDescent="0.35">
      <c r="A285" t="str">
        <f t="shared" si="8"/>
        <v>LLC_BI__Connection_Role__cName</v>
      </c>
      <c r="B285">
        <f t="shared" si="9"/>
        <v>80</v>
      </c>
      <c r="C285" s="248" t="s">
        <v>1169</v>
      </c>
      <c r="D285" s="248" t="s">
        <v>1170</v>
      </c>
      <c r="E285" s="248" t="s">
        <v>1177</v>
      </c>
      <c r="F285" s="248" t="s">
        <v>29</v>
      </c>
      <c r="G285" s="248" t="s">
        <v>30</v>
      </c>
      <c r="H285" s="248" t="s">
        <v>251</v>
      </c>
      <c r="I285" s="249" t="s">
        <v>248</v>
      </c>
      <c r="J285" s="249">
        <v>80</v>
      </c>
      <c r="K285" s="249">
        <v>0</v>
      </c>
      <c r="L285" s="249">
        <v>0</v>
      </c>
      <c r="M285" s="249" t="s">
        <v>239</v>
      </c>
      <c r="N285" s="249" t="s">
        <v>239</v>
      </c>
      <c r="O285" s="249" t="s">
        <v>248</v>
      </c>
      <c r="P285" s="249" t="s">
        <v>239</v>
      </c>
      <c r="Q285" s="249" t="s">
        <v>239</v>
      </c>
      <c r="R285" s="248"/>
      <c r="S285" s="248"/>
    </row>
    <row r="286" spans="1:19" x14ac:dyDescent="0.35">
      <c r="A286" t="str">
        <f t="shared" si="8"/>
        <v>LLC_BI__Connection_Role__cCurrencyIsoCode</v>
      </c>
      <c r="B286">
        <f t="shared" si="9"/>
        <v>3</v>
      </c>
      <c r="C286" s="248" t="s">
        <v>1169</v>
      </c>
      <c r="D286" s="248" t="s">
        <v>1170</v>
      </c>
      <c r="E286" s="248" t="s">
        <v>1178</v>
      </c>
      <c r="F286" s="248" t="s">
        <v>363</v>
      </c>
      <c r="G286" s="248" t="s">
        <v>1179</v>
      </c>
      <c r="H286" s="248" t="s">
        <v>254</v>
      </c>
      <c r="I286" s="249" t="s">
        <v>248</v>
      </c>
      <c r="J286" s="249">
        <v>3</v>
      </c>
      <c r="K286" s="249">
        <v>0</v>
      </c>
      <c r="L286" s="249">
        <v>0</v>
      </c>
      <c r="M286" s="249" t="s">
        <v>239</v>
      </c>
      <c r="N286" s="249" t="s">
        <v>239</v>
      </c>
      <c r="O286" s="249" t="s">
        <v>248</v>
      </c>
      <c r="P286" s="249" t="s">
        <v>239</v>
      </c>
      <c r="Q286" s="249" t="s">
        <v>239</v>
      </c>
      <c r="R286" s="248"/>
      <c r="S286" s="248"/>
    </row>
    <row r="287" spans="1:19" x14ac:dyDescent="0.35">
      <c r="A287" t="str">
        <f t="shared" si="8"/>
        <v>LLC_BI__Connection_Role__cCreatedDate</v>
      </c>
      <c r="B287">
        <f t="shared" si="9"/>
        <v>0</v>
      </c>
      <c r="C287" s="248" t="s">
        <v>1169</v>
      </c>
      <c r="D287" s="248" t="s">
        <v>1170</v>
      </c>
      <c r="E287" s="248" t="s">
        <v>1180</v>
      </c>
      <c r="F287" s="248" t="s">
        <v>370</v>
      </c>
      <c r="G287" s="248" t="s">
        <v>371</v>
      </c>
      <c r="H287" s="248" t="s">
        <v>372</v>
      </c>
      <c r="I287" s="249" t="s">
        <v>239</v>
      </c>
      <c r="J287" s="249">
        <v>0</v>
      </c>
      <c r="K287" s="249">
        <v>0</v>
      </c>
      <c r="L287" s="249">
        <v>0</v>
      </c>
      <c r="M287" s="249" t="s">
        <v>239</v>
      </c>
      <c r="N287" s="249" t="s">
        <v>239</v>
      </c>
      <c r="O287" s="249" t="s">
        <v>239</v>
      </c>
      <c r="P287" s="249" t="s">
        <v>239</v>
      </c>
      <c r="Q287" s="249" t="s">
        <v>239</v>
      </c>
      <c r="R287" s="248"/>
      <c r="S287" s="248"/>
    </row>
    <row r="288" spans="1:19" x14ac:dyDescent="0.35">
      <c r="A288" t="str">
        <f t="shared" si="8"/>
        <v>LLC_BI__Connection_Role__cCreatedById</v>
      </c>
      <c r="B288">
        <f t="shared" si="9"/>
        <v>18</v>
      </c>
      <c r="C288" s="248" t="s">
        <v>1169</v>
      </c>
      <c r="D288" s="248" t="s">
        <v>1170</v>
      </c>
      <c r="E288" s="248" t="s">
        <v>1181</v>
      </c>
      <c r="F288" s="248" t="s">
        <v>374</v>
      </c>
      <c r="G288" s="248" t="s">
        <v>375</v>
      </c>
      <c r="H288" s="248" t="s">
        <v>368</v>
      </c>
      <c r="I288" s="249" t="s">
        <v>239</v>
      </c>
      <c r="J288" s="249">
        <v>18</v>
      </c>
      <c r="K288" s="249">
        <v>0</v>
      </c>
      <c r="L288" s="249">
        <v>0</v>
      </c>
      <c r="M288" s="249" t="s">
        <v>239</v>
      </c>
      <c r="N288" s="249" t="s">
        <v>239</v>
      </c>
      <c r="O288" s="249" t="s">
        <v>239</v>
      </c>
      <c r="P288" s="249" t="s">
        <v>239</v>
      </c>
      <c r="Q288" s="249" t="s">
        <v>239</v>
      </c>
      <c r="R288" s="248"/>
      <c r="S288" s="248"/>
    </row>
    <row r="289" spans="1:19" x14ac:dyDescent="0.35">
      <c r="A289" t="str">
        <f t="shared" si="8"/>
        <v>LLC_BI__Connection_Role__cLastModifiedDate</v>
      </c>
      <c r="B289">
        <f t="shared" si="9"/>
        <v>0</v>
      </c>
      <c r="C289" s="248" t="s">
        <v>1169</v>
      </c>
      <c r="D289" s="248" t="s">
        <v>1170</v>
      </c>
      <c r="E289" s="248" t="s">
        <v>1182</v>
      </c>
      <c r="F289" s="248" t="s">
        <v>377</v>
      </c>
      <c r="G289" s="248" t="s">
        <v>378</v>
      </c>
      <c r="H289" s="248" t="s">
        <v>372</v>
      </c>
      <c r="I289" s="249" t="s">
        <v>239</v>
      </c>
      <c r="J289" s="249">
        <v>0</v>
      </c>
      <c r="K289" s="249">
        <v>0</v>
      </c>
      <c r="L289" s="249">
        <v>0</v>
      </c>
      <c r="M289" s="249" t="s">
        <v>239</v>
      </c>
      <c r="N289" s="249" t="s">
        <v>239</v>
      </c>
      <c r="O289" s="249" t="s">
        <v>239</v>
      </c>
      <c r="P289" s="249" t="s">
        <v>239</v>
      </c>
      <c r="Q289" s="249" t="s">
        <v>239</v>
      </c>
      <c r="R289" s="248"/>
      <c r="S289" s="248"/>
    </row>
    <row r="290" spans="1:19" x14ac:dyDescent="0.35">
      <c r="A290" t="str">
        <f t="shared" si="8"/>
        <v>LLC_BI__Connection_Role__cLastModifiedById</v>
      </c>
      <c r="B290">
        <f t="shared" si="9"/>
        <v>18</v>
      </c>
      <c r="C290" s="248" t="s">
        <v>1169</v>
      </c>
      <c r="D290" s="248" t="s">
        <v>1170</v>
      </c>
      <c r="E290" s="248" t="s">
        <v>1183</v>
      </c>
      <c r="F290" s="248" t="s">
        <v>380</v>
      </c>
      <c r="G290" s="248" t="s">
        <v>381</v>
      </c>
      <c r="H290" s="248" t="s">
        <v>368</v>
      </c>
      <c r="I290" s="249" t="s">
        <v>239</v>
      </c>
      <c r="J290" s="249">
        <v>18</v>
      </c>
      <c r="K290" s="249">
        <v>0</v>
      </c>
      <c r="L290" s="249">
        <v>0</v>
      </c>
      <c r="M290" s="249" t="s">
        <v>239</v>
      </c>
      <c r="N290" s="249" t="s">
        <v>239</v>
      </c>
      <c r="O290" s="249" t="s">
        <v>239</v>
      </c>
      <c r="P290" s="249" t="s">
        <v>239</v>
      </c>
      <c r="Q290" s="249" t="s">
        <v>239</v>
      </c>
      <c r="R290" s="248"/>
      <c r="S290" s="248"/>
    </row>
    <row r="291" spans="1:19" x14ac:dyDescent="0.35">
      <c r="A291" t="str">
        <f t="shared" si="8"/>
        <v>LLC_BI__Connection_Role__cSystemModstamp</v>
      </c>
      <c r="B291">
        <f t="shared" si="9"/>
        <v>0</v>
      </c>
      <c r="C291" s="248" t="s">
        <v>1169</v>
      </c>
      <c r="D291" s="248" t="s">
        <v>1170</v>
      </c>
      <c r="E291" s="248" t="s">
        <v>1184</v>
      </c>
      <c r="F291" s="248" t="s">
        <v>383</v>
      </c>
      <c r="G291" s="248" t="s">
        <v>384</v>
      </c>
      <c r="H291" s="248" t="s">
        <v>372</v>
      </c>
      <c r="I291" s="249" t="s">
        <v>239</v>
      </c>
      <c r="J291" s="249">
        <v>0</v>
      </c>
      <c r="K291" s="249">
        <v>0</v>
      </c>
      <c r="L291" s="249">
        <v>0</v>
      </c>
      <c r="M291" s="249" t="s">
        <v>239</v>
      </c>
      <c r="N291" s="249" t="s">
        <v>239</v>
      </c>
      <c r="O291" s="249" t="s">
        <v>239</v>
      </c>
      <c r="P291" s="249" t="s">
        <v>239</v>
      </c>
      <c r="Q291" s="249" t="s">
        <v>239</v>
      </c>
      <c r="R291" s="248"/>
      <c r="S291" s="248"/>
    </row>
    <row r="292" spans="1:19" x14ac:dyDescent="0.35">
      <c r="A292" t="str">
        <f t="shared" si="8"/>
        <v>LLC_BI__Connection_Role__cLastViewedDate</v>
      </c>
      <c r="B292">
        <f t="shared" si="9"/>
        <v>0</v>
      </c>
      <c r="C292" s="248" t="s">
        <v>1169</v>
      </c>
      <c r="D292" s="248" t="s">
        <v>1170</v>
      </c>
      <c r="E292" s="248" t="s">
        <v>1185</v>
      </c>
      <c r="F292" s="248" t="s">
        <v>390</v>
      </c>
      <c r="G292" s="248" t="s">
        <v>391</v>
      </c>
      <c r="H292" s="248" t="s">
        <v>372</v>
      </c>
      <c r="I292" s="249" t="s">
        <v>248</v>
      </c>
      <c r="J292" s="249">
        <v>0</v>
      </c>
      <c r="K292" s="249">
        <v>0</v>
      </c>
      <c r="L292" s="249">
        <v>0</v>
      </c>
      <c r="M292" s="249" t="s">
        <v>239</v>
      </c>
      <c r="N292" s="249" t="s">
        <v>239</v>
      </c>
      <c r="O292" s="249" t="s">
        <v>239</v>
      </c>
      <c r="P292" s="249" t="s">
        <v>239</v>
      </c>
      <c r="Q292" s="249" t="s">
        <v>239</v>
      </c>
      <c r="R292" s="248"/>
      <c r="S292" s="248"/>
    </row>
    <row r="293" spans="1:19" x14ac:dyDescent="0.35">
      <c r="A293" t="str">
        <f t="shared" si="8"/>
        <v>LLC_BI__Connection_Role__cLastReferencedDate</v>
      </c>
      <c r="B293">
        <f t="shared" si="9"/>
        <v>0</v>
      </c>
      <c r="C293" s="248" t="s">
        <v>1169</v>
      </c>
      <c r="D293" s="248" t="s">
        <v>1170</v>
      </c>
      <c r="E293" s="248" t="s">
        <v>1186</v>
      </c>
      <c r="F293" s="248" t="s">
        <v>393</v>
      </c>
      <c r="G293" s="248" t="s">
        <v>394</v>
      </c>
      <c r="H293" s="248" t="s">
        <v>372</v>
      </c>
      <c r="I293" s="249" t="s">
        <v>248</v>
      </c>
      <c r="J293" s="249">
        <v>0</v>
      </c>
      <c r="K293" s="249">
        <v>0</v>
      </c>
      <c r="L293" s="249">
        <v>0</v>
      </c>
      <c r="M293" s="249" t="s">
        <v>239</v>
      </c>
      <c r="N293" s="249" t="s">
        <v>239</v>
      </c>
      <c r="O293" s="249" t="s">
        <v>239</v>
      </c>
      <c r="P293" s="249" t="s">
        <v>239</v>
      </c>
      <c r="Q293" s="249" t="s">
        <v>239</v>
      </c>
      <c r="R293" s="248"/>
      <c r="S293" s="248"/>
    </row>
    <row r="294" spans="1:19" x14ac:dyDescent="0.35">
      <c r="A294" t="str">
        <f t="shared" si="8"/>
        <v>LLC_BI__Connection_Role__cConnectionReceivedId</v>
      </c>
      <c r="B294">
        <f t="shared" si="9"/>
        <v>18</v>
      </c>
      <c r="C294" s="248" t="s">
        <v>1169</v>
      </c>
      <c r="D294" s="248" t="s">
        <v>1170</v>
      </c>
      <c r="E294" s="248" t="s">
        <v>1187</v>
      </c>
      <c r="F294" s="248" t="s">
        <v>420</v>
      </c>
      <c r="G294" s="248" t="s">
        <v>421</v>
      </c>
      <c r="H294" s="248" t="s">
        <v>422</v>
      </c>
      <c r="I294" s="249" t="s">
        <v>248</v>
      </c>
      <c r="J294" s="249">
        <v>18</v>
      </c>
      <c r="K294" s="249">
        <v>0</v>
      </c>
      <c r="L294" s="249">
        <v>0</v>
      </c>
      <c r="M294" s="249" t="s">
        <v>239</v>
      </c>
      <c r="N294" s="249" t="s">
        <v>239</v>
      </c>
      <c r="O294" s="249" t="s">
        <v>239</v>
      </c>
      <c r="P294" s="249" t="s">
        <v>239</v>
      </c>
      <c r="Q294" s="249" t="s">
        <v>239</v>
      </c>
      <c r="R294" s="248"/>
      <c r="S294" s="248"/>
    </row>
    <row r="295" spans="1:19" x14ac:dyDescent="0.35">
      <c r="A295" t="str">
        <f t="shared" si="8"/>
        <v>LLC_BI__Connection_Role__cConnectionSentId</v>
      </c>
      <c r="B295">
        <f t="shared" si="9"/>
        <v>18</v>
      </c>
      <c r="C295" s="248" t="s">
        <v>1169</v>
      </c>
      <c r="D295" s="248" t="s">
        <v>1170</v>
      </c>
      <c r="E295" s="248" t="s">
        <v>1188</v>
      </c>
      <c r="F295" s="248" t="s">
        <v>424</v>
      </c>
      <c r="G295" s="248" t="s">
        <v>425</v>
      </c>
      <c r="H295" s="248" t="s">
        <v>422</v>
      </c>
      <c r="I295" s="249" t="s">
        <v>248</v>
      </c>
      <c r="J295" s="249">
        <v>18</v>
      </c>
      <c r="K295" s="249">
        <v>0</v>
      </c>
      <c r="L295" s="249">
        <v>0</v>
      </c>
      <c r="M295" s="249" t="s">
        <v>239</v>
      </c>
      <c r="N295" s="249" t="s">
        <v>239</v>
      </c>
      <c r="O295" s="249" t="s">
        <v>239</v>
      </c>
      <c r="P295" s="249" t="s">
        <v>239</v>
      </c>
      <c r="Q295" s="249" t="s">
        <v>239</v>
      </c>
      <c r="R295" s="248"/>
      <c r="S295" s="248"/>
    </row>
    <row r="296" spans="1:19" x14ac:dyDescent="0.35">
      <c r="A296" t="str">
        <f t="shared" si="8"/>
        <v>LLC_BI__Connection_Role__cLLC_BI__Reciprocal_Role__c</v>
      </c>
      <c r="B296">
        <f t="shared" si="9"/>
        <v>18</v>
      </c>
      <c r="C296" s="248" t="s">
        <v>1169</v>
      </c>
      <c r="D296" s="248" t="s">
        <v>1170</v>
      </c>
      <c r="E296" s="248" t="s">
        <v>1189</v>
      </c>
      <c r="F296" s="248" t="s">
        <v>1190</v>
      </c>
      <c r="G296" s="248" t="s">
        <v>1191</v>
      </c>
      <c r="H296" s="248" t="s">
        <v>1192</v>
      </c>
      <c r="I296" s="249" t="s">
        <v>248</v>
      </c>
      <c r="J296" s="249">
        <v>18</v>
      </c>
      <c r="K296" s="249">
        <v>0</v>
      </c>
      <c r="L296" s="249">
        <v>0</v>
      </c>
      <c r="M296" s="249" t="s">
        <v>248</v>
      </c>
      <c r="N296" s="249" t="s">
        <v>239</v>
      </c>
      <c r="O296" s="249" t="s">
        <v>248</v>
      </c>
      <c r="P296" s="249" t="s">
        <v>239</v>
      </c>
      <c r="Q296" s="249" t="s">
        <v>239</v>
      </c>
      <c r="R296" s="248"/>
      <c r="S296" s="248"/>
    </row>
    <row r="297" spans="1:19" x14ac:dyDescent="0.35">
      <c r="A297" t="str">
        <f t="shared" si="8"/>
        <v>LLC_BI__Connection_Role__cLLC_BI__Self_Reciprocating__c</v>
      </c>
      <c r="B297">
        <f t="shared" si="9"/>
        <v>0</v>
      </c>
      <c r="C297" s="248" t="s">
        <v>1169</v>
      </c>
      <c r="D297" s="248" t="s">
        <v>1170</v>
      </c>
      <c r="E297" s="248" t="s">
        <v>1193</v>
      </c>
      <c r="F297" s="248" t="s">
        <v>1194</v>
      </c>
      <c r="G297" s="248" t="s">
        <v>1195</v>
      </c>
      <c r="H297" s="248" t="s">
        <v>243</v>
      </c>
      <c r="I297" s="249" t="s">
        <v>239</v>
      </c>
      <c r="J297" s="249">
        <v>0</v>
      </c>
      <c r="K297" s="249">
        <v>0</v>
      </c>
      <c r="L297" s="249">
        <v>0</v>
      </c>
      <c r="M297" s="249" t="s">
        <v>248</v>
      </c>
      <c r="N297" s="249" t="s">
        <v>239</v>
      </c>
      <c r="O297" s="249" t="s">
        <v>248</v>
      </c>
      <c r="P297" s="249" t="s">
        <v>239</v>
      </c>
      <c r="Q297" s="249" t="s">
        <v>239</v>
      </c>
      <c r="R297" s="248"/>
      <c r="S297" s="248" t="s">
        <v>1196</v>
      </c>
    </row>
    <row r="298" spans="1:19" x14ac:dyDescent="0.35">
      <c r="A298" t="str">
        <f t="shared" si="8"/>
        <v>LLC_BI__Connection_Role__cLLC_BI__Sort_Order__c</v>
      </c>
      <c r="B298" t="str">
        <f t="shared" si="9"/>
        <v>18, 0</v>
      </c>
      <c r="C298" s="248" t="s">
        <v>1169</v>
      </c>
      <c r="D298" s="248" t="s">
        <v>1170</v>
      </c>
      <c r="E298" s="248" t="s">
        <v>1197</v>
      </c>
      <c r="F298" s="248" t="s">
        <v>1198</v>
      </c>
      <c r="G298" s="248" t="s">
        <v>1199</v>
      </c>
      <c r="H298" s="248" t="s">
        <v>282</v>
      </c>
      <c r="I298" s="249" t="s">
        <v>239</v>
      </c>
      <c r="J298" s="249">
        <v>0</v>
      </c>
      <c r="K298" s="249">
        <v>18</v>
      </c>
      <c r="L298" s="249">
        <v>0</v>
      </c>
      <c r="M298" s="249" t="s">
        <v>248</v>
      </c>
      <c r="N298" s="249" t="s">
        <v>239</v>
      </c>
      <c r="O298" s="249" t="s">
        <v>248</v>
      </c>
      <c r="P298" s="249" t="s">
        <v>239</v>
      </c>
      <c r="Q298" s="249" t="s">
        <v>239</v>
      </c>
      <c r="R298" s="248"/>
      <c r="S298" s="248"/>
    </row>
    <row r="299" spans="1:19" x14ac:dyDescent="0.35">
      <c r="A299" t="str">
        <f t="shared" si="8"/>
        <v>LLC_BI__Connection_Role__cLLC_BI__Role_Type__c</v>
      </c>
      <c r="B299">
        <f t="shared" si="9"/>
        <v>255</v>
      </c>
      <c r="C299" s="248" t="s">
        <v>1169</v>
      </c>
      <c r="D299" s="248" t="s">
        <v>1170</v>
      </c>
      <c r="E299" s="248" t="s">
        <v>1200</v>
      </c>
      <c r="F299" s="248" t="s">
        <v>1201</v>
      </c>
      <c r="G299" s="248" t="s">
        <v>1202</v>
      </c>
      <c r="H299" s="248" t="s">
        <v>254</v>
      </c>
      <c r="I299" s="249" t="s">
        <v>248</v>
      </c>
      <c r="J299" s="249">
        <v>255</v>
      </c>
      <c r="K299" s="249">
        <v>0</v>
      </c>
      <c r="L299" s="249">
        <v>0</v>
      </c>
      <c r="M299" s="249" t="s">
        <v>248</v>
      </c>
      <c r="N299" s="249" t="s">
        <v>239</v>
      </c>
      <c r="O299" s="249" t="s">
        <v>248</v>
      </c>
      <c r="P299" s="249" t="s">
        <v>239</v>
      </c>
      <c r="Q299" s="249" t="s">
        <v>239</v>
      </c>
      <c r="R299" s="248"/>
      <c r="S299" s="248"/>
    </row>
    <row r="300" spans="1:19" x14ac:dyDescent="0.35">
      <c r="A300" t="str">
        <f t="shared" si="8"/>
        <v>LLC_BI__Connection_Role__cLLC_HI__Manage_Reciprocal_Involvements__c</v>
      </c>
      <c r="B300">
        <f t="shared" si="9"/>
        <v>0</v>
      </c>
      <c r="C300" s="248" t="s">
        <v>1169</v>
      </c>
      <c r="D300" s="248" t="s">
        <v>1170</v>
      </c>
      <c r="E300" s="248" t="s">
        <v>1203</v>
      </c>
      <c r="F300" s="248" t="s">
        <v>1204</v>
      </c>
      <c r="G300" s="248" t="s">
        <v>1205</v>
      </c>
      <c r="H300" s="248" t="s">
        <v>243</v>
      </c>
      <c r="I300" s="249" t="s">
        <v>239</v>
      </c>
      <c r="J300" s="249">
        <v>0</v>
      </c>
      <c r="K300" s="249">
        <v>0</v>
      </c>
      <c r="L300" s="249">
        <v>0</v>
      </c>
      <c r="M300" s="249" t="s">
        <v>248</v>
      </c>
      <c r="N300" s="249" t="s">
        <v>239</v>
      </c>
      <c r="O300" s="249" t="s">
        <v>248</v>
      </c>
      <c r="P300" s="249" t="s">
        <v>239</v>
      </c>
      <c r="Q300" s="249" t="s">
        <v>239</v>
      </c>
      <c r="R300" s="248"/>
      <c r="S300" s="248" t="s">
        <v>1206</v>
      </c>
    </row>
    <row r="301" spans="1:19" x14ac:dyDescent="0.35">
      <c r="A301" t="str">
        <f t="shared" si="8"/>
        <v>LLC_BI__Connection_Role__cLLC_BI__lookupKey__c</v>
      </c>
      <c r="B301">
        <f t="shared" si="9"/>
        <v>255</v>
      </c>
      <c r="C301" s="248" t="s">
        <v>1169</v>
      </c>
      <c r="D301" s="248" t="s">
        <v>1170</v>
      </c>
      <c r="E301" s="248" t="s">
        <v>1207</v>
      </c>
      <c r="F301" s="248" t="s">
        <v>588</v>
      </c>
      <c r="G301" s="248" t="s">
        <v>1208</v>
      </c>
      <c r="H301" s="248" t="s">
        <v>251</v>
      </c>
      <c r="I301" s="249" t="s">
        <v>248</v>
      </c>
      <c r="J301" s="249">
        <v>255</v>
      </c>
      <c r="K301" s="249">
        <v>0</v>
      </c>
      <c r="L301" s="249">
        <v>0</v>
      </c>
      <c r="M301" s="249" t="s">
        <v>248</v>
      </c>
      <c r="N301" s="249" t="s">
        <v>248</v>
      </c>
      <c r="O301" s="249" t="s">
        <v>248</v>
      </c>
      <c r="P301" s="249" t="s">
        <v>248</v>
      </c>
      <c r="Q301" s="249" t="s">
        <v>239</v>
      </c>
      <c r="R301" s="248"/>
      <c r="S301" s="248"/>
    </row>
    <row r="302" spans="1:19" x14ac:dyDescent="0.35">
      <c r="A302" t="str">
        <f t="shared" si="8"/>
        <v>LLC_BI__Connection_Role__cLLC_BI__Is_Household_Member__c</v>
      </c>
      <c r="B302">
        <f t="shared" si="9"/>
        <v>0</v>
      </c>
      <c r="C302" s="248" t="s">
        <v>1169</v>
      </c>
      <c r="D302" s="248" t="s">
        <v>1170</v>
      </c>
      <c r="E302" s="248" t="s">
        <v>1209</v>
      </c>
      <c r="F302" s="248" t="s">
        <v>1210</v>
      </c>
      <c r="G302" s="248" t="s">
        <v>1211</v>
      </c>
      <c r="H302" s="248" t="s">
        <v>243</v>
      </c>
      <c r="I302" s="249" t="s">
        <v>239</v>
      </c>
      <c r="J302" s="249">
        <v>0</v>
      </c>
      <c r="K302" s="249">
        <v>0</v>
      </c>
      <c r="L302" s="249">
        <v>0</v>
      </c>
      <c r="M302" s="249" t="s">
        <v>248</v>
      </c>
      <c r="N302" s="249" t="s">
        <v>239</v>
      </c>
      <c r="O302" s="249" t="s">
        <v>248</v>
      </c>
      <c r="P302" s="249" t="s">
        <v>239</v>
      </c>
      <c r="Q302" s="249" t="s">
        <v>239</v>
      </c>
      <c r="R302" s="248"/>
      <c r="S302" s="248"/>
    </row>
    <row r="303" spans="1:19" x14ac:dyDescent="0.35">
      <c r="A303" t="str">
        <f t="shared" si="8"/>
        <v>LLC_BI__Connection_Role__cLLC_BI__Use_in_NCC__c</v>
      </c>
      <c r="B303">
        <f t="shared" si="9"/>
        <v>0</v>
      </c>
      <c r="C303" s="248" t="s">
        <v>1169</v>
      </c>
      <c r="D303" s="248" t="s">
        <v>1170</v>
      </c>
      <c r="E303" s="248" t="s">
        <v>1212</v>
      </c>
      <c r="F303" s="248" t="s">
        <v>1213</v>
      </c>
      <c r="G303" s="248" t="s">
        <v>1214</v>
      </c>
      <c r="H303" s="248" t="s">
        <v>243</v>
      </c>
      <c r="I303" s="249" t="s">
        <v>239</v>
      </c>
      <c r="J303" s="249">
        <v>0</v>
      </c>
      <c r="K303" s="249">
        <v>0</v>
      </c>
      <c r="L303" s="249">
        <v>0</v>
      </c>
      <c r="M303" s="249" t="s">
        <v>248</v>
      </c>
      <c r="N303" s="249" t="s">
        <v>239</v>
      </c>
      <c r="O303" s="249" t="s">
        <v>248</v>
      </c>
      <c r="P303" s="249" t="s">
        <v>239</v>
      </c>
      <c r="Q303" s="249" t="s">
        <v>239</v>
      </c>
      <c r="R303" s="248"/>
      <c r="S303" s="248" t="s">
        <v>1215</v>
      </c>
    </row>
    <row r="304" spans="1:19" x14ac:dyDescent="0.35">
      <c r="A304" t="str">
        <f t="shared" si="8"/>
        <v>LLC_BI__Connection_Role__cLLC_BI__Enable_Treasury_Maintenance_Display__c</v>
      </c>
      <c r="B304">
        <f t="shared" si="9"/>
        <v>0</v>
      </c>
      <c r="C304" s="248" t="s">
        <v>1169</v>
      </c>
      <c r="D304" s="248" t="s">
        <v>1170</v>
      </c>
      <c r="E304" s="248" t="s">
        <v>1216</v>
      </c>
      <c r="F304" s="248" t="s">
        <v>1217</v>
      </c>
      <c r="G304" s="248" t="s">
        <v>1218</v>
      </c>
      <c r="H304" s="248" t="s">
        <v>243</v>
      </c>
      <c r="I304" s="249" t="s">
        <v>239</v>
      </c>
      <c r="J304" s="249">
        <v>0</v>
      </c>
      <c r="K304" s="249">
        <v>0</v>
      </c>
      <c r="L304" s="249">
        <v>0</v>
      </c>
      <c r="M304" s="249" t="s">
        <v>248</v>
      </c>
      <c r="N304" s="249" t="s">
        <v>239</v>
      </c>
      <c r="O304" s="249" t="s">
        <v>248</v>
      </c>
      <c r="P304" s="249" t="s">
        <v>239</v>
      </c>
      <c r="Q304" s="249" t="s">
        <v>239</v>
      </c>
      <c r="R304" s="248"/>
      <c r="S304" s="248" t="s">
        <v>1219</v>
      </c>
    </row>
    <row r="305" spans="1:19" x14ac:dyDescent="0.35">
      <c r="A305" t="str">
        <f t="shared" si="8"/>
        <v>LLC_BI__Connection_Role__cLLC_BI__Screen_Section__c</v>
      </c>
      <c r="B305">
        <f t="shared" si="9"/>
        <v>18</v>
      </c>
      <c r="C305" s="248" t="s">
        <v>1169</v>
      </c>
      <c r="D305" s="248" t="s">
        <v>1170</v>
      </c>
      <c r="E305" s="248" t="s">
        <v>1220</v>
      </c>
      <c r="F305" s="248" t="s">
        <v>1221</v>
      </c>
      <c r="G305" s="248" t="s">
        <v>1222</v>
      </c>
      <c r="H305" s="248" t="s">
        <v>1223</v>
      </c>
      <c r="I305" s="249" t="s">
        <v>248</v>
      </c>
      <c r="J305" s="249">
        <v>18</v>
      </c>
      <c r="K305" s="249">
        <v>0</v>
      </c>
      <c r="L305" s="249">
        <v>0</v>
      </c>
      <c r="M305" s="249" t="s">
        <v>248</v>
      </c>
      <c r="N305" s="249" t="s">
        <v>239</v>
      </c>
      <c r="O305" s="249" t="s">
        <v>248</v>
      </c>
      <c r="P305" s="249" t="s">
        <v>239</v>
      </c>
      <c r="Q305" s="249" t="s">
        <v>239</v>
      </c>
      <c r="R305" s="248"/>
      <c r="S305" s="248" t="s">
        <v>1224</v>
      </c>
    </row>
    <row r="306" spans="1:19" x14ac:dyDescent="0.35">
      <c r="A306" t="str">
        <f t="shared" si="8"/>
        <v>LLC_BI__Connection__cId</v>
      </c>
      <c r="B306">
        <f t="shared" si="9"/>
        <v>18</v>
      </c>
      <c r="C306" s="248" t="s">
        <v>70</v>
      </c>
      <c r="D306" s="248" t="s">
        <v>71</v>
      </c>
      <c r="E306" s="248" t="s">
        <v>1225</v>
      </c>
      <c r="F306" s="248" t="s">
        <v>236</v>
      </c>
      <c r="G306" s="248" t="s">
        <v>1172</v>
      </c>
      <c r="H306" s="248" t="s">
        <v>238</v>
      </c>
      <c r="I306" s="249" t="s">
        <v>239</v>
      </c>
      <c r="J306" s="249">
        <v>18</v>
      </c>
      <c r="K306" s="249">
        <v>0</v>
      </c>
      <c r="L306" s="249">
        <v>0</v>
      </c>
      <c r="M306" s="249" t="s">
        <v>239</v>
      </c>
      <c r="N306" s="249" t="s">
        <v>239</v>
      </c>
      <c r="O306" s="249" t="s">
        <v>239</v>
      </c>
      <c r="P306" s="249" t="s">
        <v>239</v>
      </c>
      <c r="Q306" s="249" t="s">
        <v>239</v>
      </c>
      <c r="R306" s="248"/>
      <c r="S306" s="248"/>
    </row>
    <row r="307" spans="1:19" x14ac:dyDescent="0.35">
      <c r="A307" t="str">
        <f t="shared" si="8"/>
        <v>LLC_BI__Connection__cIsDeleted</v>
      </c>
      <c r="B307">
        <f t="shared" si="9"/>
        <v>0</v>
      </c>
      <c r="C307" s="248" t="s">
        <v>70</v>
      </c>
      <c r="D307" s="248" t="s">
        <v>71</v>
      </c>
      <c r="E307" s="248" t="s">
        <v>1226</v>
      </c>
      <c r="F307" s="248" t="s">
        <v>241</v>
      </c>
      <c r="G307" s="248" t="s">
        <v>242</v>
      </c>
      <c r="H307" s="248" t="s">
        <v>243</v>
      </c>
      <c r="I307" s="249" t="s">
        <v>239</v>
      </c>
      <c r="J307" s="249">
        <v>0</v>
      </c>
      <c r="K307" s="249">
        <v>0</v>
      </c>
      <c r="L307" s="249">
        <v>0</v>
      </c>
      <c r="M307" s="249" t="s">
        <v>239</v>
      </c>
      <c r="N307" s="249" t="s">
        <v>239</v>
      </c>
      <c r="O307" s="249" t="s">
        <v>239</v>
      </c>
      <c r="P307" s="249" t="s">
        <v>239</v>
      </c>
      <c r="Q307" s="249" t="s">
        <v>239</v>
      </c>
      <c r="R307" s="248"/>
      <c r="S307" s="248"/>
    </row>
    <row r="308" spans="1:19" x14ac:dyDescent="0.35">
      <c r="A308" t="str">
        <f t="shared" si="8"/>
        <v>LLC_BI__Connection__cName</v>
      </c>
      <c r="B308">
        <f t="shared" si="9"/>
        <v>80</v>
      </c>
      <c r="C308" s="248" t="s">
        <v>70</v>
      </c>
      <c r="D308" s="248" t="s">
        <v>71</v>
      </c>
      <c r="E308" s="248" t="s">
        <v>1227</v>
      </c>
      <c r="F308" s="248" t="s">
        <v>29</v>
      </c>
      <c r="G308" s="248" t="s">
        <v>1228</v>
      </c>
      <c r="H308" s="248" t="s">
        <v>251</v>
      </c>
      <c r="I308" s="249" t="s">
        <v>239</v>
      </c>
      <c r="J308" s="249">
        <v>80</v>
      </c>
      <c r="K308" s="249">
        <v>0</v>
      </c>
      <c r="L308" s="249">
        <v>0</v>
      </c>
      <c r="M308" s="249" t="s">
        <v>239</v>
      </c>
      <c r="N308" s="249" t="s">
        <v>239</v>
      </c>
      <c r="O308" s="249" t="s">
        <v>239</v>
      </c>
      <c r="P308" s="249" t="s">
        <v>239</v>
      </c>
      <c r="Q308" s="249" t="s">
        <v>239</v>
      </c>
      <c r="R308" s="248"/>
      <c r="S308" s="248"/>
    </row>
    <row r="309" spans="1:19" x14ac:dyDescent="0.35">
      <c r="A309" t="str">
        <f t="shared" si="8"/>
        <v>LLC_BI__Connection__cCurrencyIsoCode</v>
      </c>
      <c r="B309">
        <f t="shared" si="9"/>
        <v>3</v>
      </c>
      <c r="C309" s="248" t="s">
        <v>70</v>
      </c>
      <c r="D309" s="248" t="s">
        <v>71</v>
      </c>
      <c r="E309" s="248" t="s">
        <v>1229</v>
      </c>
      <c r="F309" s="248" t="s">
        <v>363</v>
      </c>
      <c r="G309" s="248" t="s">
        <v>1179</v>
      </c>
      <c r="H309" s="248" t="s">
        <v>254</v>
      </c>
      <c r="I309" s="249" t="s">
        <v>248</v>
      </c>
      <c r="J309" s="249">
        <v>3</v>
      </c>
      <c r="K309" s="249">
        <v>0</v>
      </c>
      <c r="L309" s="249">
        <v>0</v>
      </c>
      <c r="M309" s="249" t="s">
        <v>239</v>
      </c>
      <c r="N309" s="249" t="s">
        <v>239</v>
      </c>
      <c r="O309" s="249" t="s">
        <v>248</v>
      </c>
      <c r="P309" s="249" t="s">
        <v>239</v>
      </c>
      <c r="Q309" s="249" t="s">
        <v>239</v>
      </c>
      <c r="R309" s="248"/>
      <c r="S309" s="248"/>
    </row>
    <row r="310" spans="1:19" x14ac:dyDescent="0.35">
      <c r="A310" t="str">
        <f t="shared" si="8"/>
        <v>LLC_BI__Connection__cCreatedDate</v>
      </c>
      <c r="B310">
        <f t="shared" si="9"/>
        <v>0</v>
      </c>
      <c r="C310" s="248" t="s">
        <v>70</v>
      </c>
      <c r="D310" s="248" t="s">
        <v>71</v>
      </c>
      <c r="E310" s="248" t="s">
        <v>1230</v>
      </c>
      <c r="F310" s="248" t="s">
        <v>370</v>
      </c>
      <c r="G310" s="248" t="s">
        <v>371</v>
      </c>
      <c r="H310" s="248" t="s">
        <v>372</v>
      </c>
      <c r="I310" s="249" t="s">
        <v>239</v>
      </c>
      <c r="J310" s="249">
        <v>0</v>
      </c>
      <c r="K310" s="249">
        <v>0</v>
      </c>
      <c r="L310" s="249">
        <v>0</v>
      </c>
      <c r="M310" s="249" t="s">
        <v>239</v>
      </c>
      <c r="N310" s="249" t="s">
        <v>239</v>
      </c>
      <c r="O310" s="249" t="s">
        <v>239</v>
      </c>
      <c r="P310" s="249" t="s">
        <v>239</v>
      </c>
      <c r="Q310" s="249" t="s">
        <v>239</v>
      </c>
      <c r="R310" s="248"/>
      <c r="S310" s="248"/>
    </row>
    <row r="311" spans="1:19" x14ac:dyDescent="0.35">
      <c r="A311" t="str">
        <f t="shared" si="8"/>
        <v>LLC_BI__Connection__cCreatedById</v>
      </c>
      <c r="B311">
        <f t="shared" si="9"/>
        <v>18</v>
      </c>
      <c r="C311" s="248" t="s">
        <v>70</v>
      </c>
      <c r="D311" s="248" t="s">
        <v>71</v>
      </c>
      <c r="E311" s="248" t="s">
        <v>1231</v>
      </c>
      <c r="F311" s="248" t="s">
        <v>374</v>
      </c>
      <c r="G311" s="248" t="s">
        <v>375</v>
      </c>
      <c r="H311" s="248" t="s">
        <v>368</v>
      </c>
      <c r="I311" s="249" t="s">
        <v>239</v>
      </c>
      <c r="J311" s="249">
        <v>18</v>
      </c>
      <c r="K311" s="249">
        <v>0</v>
      </c>
      <c r="L311" s="249">
        <v>0</v>
      </c>
      <c r="M311" s="249" t="s">
        <v>239</v>
      </c>
      <c r="N311" s="249" t="s">
        <v>239</v>
      </c>
      <c r="O311" s="249" t="s">
        <v>239</v>
      </c>
      <c r="P311" s="249" t="s">
        <v>239</v>
      </c>
      <c r="Q311" s="249" t="s">
        <v>239</v>
      </c>
      <c r="R311" s="248"/>
      <c r="S311" s="248"/>
    </row>
    <row r="312" spans="1:19" x14ac:dyDescent="0.35">
      <c r="A312" t="str">
        <f t="shared" si="8"/>
        <v>LLC_BI__Connection__cLastModifiedDate</v>
      </c>
      <c r="B312">
        <f t="shared" si="9"/>
        <v>0</v>
      </c>
      <c r="C312" s="248" t="s">
        <v>70</v>
      </c>
      <c r="D312" s="248" t="s">
        <v>71</v>
      </c>
      <c r="E312" s="248" t="s">
        <v>1232</v>
      </c>
      <c r="F312" s="248" t="s">
        <v>377</v>
      </c>
      <c r="G312" s="248" t="s">
        <v>378</v>
      </c>
      <c r="H312" s="248" t="s">
        <v>372</v>
      </c>
      <c r="I312" s="249" t="s">
        <v>239</v>
      </c>
      <c r="J312" s="249">
        <v>0</v>
      </c>
      <c r="K312" s="249">
        <v>0</v>
      </c>
      <c r="L312" s="249">
        <v>0</v>
      </c>
      <c r="M312" s="249" t="s">
        <v>239</v>
      </c>
      <c r="N312" s="249" t="s">
        <v>239</v>
      </c>
      <c r="O312" s="249" t="s">
        <v>239</v>
      </c>
      <c r="P312" s="249" t="s">
        <v>239</v>
      </c>
      <c r="Q312" s="249" t="s">
        <v>239</v>
      </c>
      <c r="R312" s="248"/>
      <c r="S312" s="248"/>
    </row>
    <row r="313" spans="1:19" x14ac:dyDescent="0.35">
      <c r="A313" t="str">
        <f t="shared" si="8"/>
        <v>LLC_BI__Connection__cLastModifiedById</v>
      </c>
      <c r="B313">
        <f t="shared" si="9"/>
        <v>18</v>
      </c>
      <c r="C313" s="248" t="s">
        <v>70</v>
      </c>
      <c r="D313" s="248" t="s">
        <v>71</v>
      </c>
      <c r="E313" s="248" t="s">
        <v>1233</v>
      </c>
      <c r="F313" s="248" t="s">
        <v>380</v>
      </c>
      <c r="G313" s="248" t="s">
        <v>381</v>
      </c>
      <c r="H313" s="248" t="s">
        <v>368</v>
      </c>
      <c r="I313" s="249" t="s">
        <v>239</v>
      </c>
      <c r="J313" s="249">
        <v>18</v>
      </c>
      <c r="K313" s="249">
        <v>0</v>
      </c>
      <c r="L313" s="249">
        <v>0</v>
      </c>
      <c r="M313" s="249" t="s">
        <v>239</v>
      </c>
      <c r="N313" s="249" t="s">
        <v>239</v>
      </c>
      <c r="O313" s="249" t="s">
        <v>239</v>
      </c>
      <c r="P313" s="249" t="s">
        <v>239</v>
      </c>
      <c r="Q313" s="249" t="s">
        <v>239</v>
      </c>
      <c r="R313" s="248"/>
      <c r="S313" s="248"/>
    </row>
    <row r="314" spans="1:19" x14ac:dyDescent="0.35">
      <c r="A314" t="str">
        <f t="shared" si="8"/>
        <v>LLC_BI__Connection__cSystemModstamp</v>
      </c>
      <c r="B314">
        <f t="shared" si="9"/>
        <v>0</v>
      </c>
      <c r="C314" s="248" t="s">
        <v>70</v>
      </c>
      <c r="D314" s="248" t="s">
        <v>71</v>
      </c>
      <c r="E314" s="248" t="s">
        <v>1234</v>
      </c>
      <c r="F314" s="248" t="s">
        <v>383</v>
      </c>
      <c r="G314" s="248" t="s">
        <v>384</v>
      </c>
      <c r="H314" s="248" t="s">
        <v>372</v>
      </c>
      <c r="I314" s="249" t="s">
        <v>239</v>
      </c>
      <c r="J314" s="249">
        <v>0</v>
      </c>
      <c r="K314" s="249">
        <v>0</v>
      </c>
      <c r="L314" s="249">
        <v>0</v>
      </c>
      <c r="M314" s="249" t="s">
        <v>239</v>
      </c>
      <c r="N314" s="249" t="s">
        <v>239</v>
      </c>
      <c r="O314" s="249" t="s">
        <v>239</v>
      </c>
      <c r="P314" s="249" t="s">
        <v>239</v>
      </c>
      <c r="Q314" s="249" t="s">
        <v>239</v>
      </c>
      <c r="R314" s="248"/>
      <c r="S314" s="248"/>
    </row>
    <row r="315" spans="1:19" x14ac:dyDescent="0.35">
      <c r="A315" t="str">
        <f t="shared" si="8"/>
        <v>LLC_BI__Connection__cConnectionReceivedId</v>
      </c>
      <c r="B315">
        <f t="shared" si="9"/>
        <v>18</v>
      </c>
      <c r="C315" s="248" t="s">
        <v>70</v>
      </c>
      <c r="D315" s="248" t="s">
        <v>71</v>
      </c>
      <c r="E315" s="248" t="s">
        <v>1235</v>
      </c>
      <c r="F315" s="248" t="s">
        <v>420</v>
      </c>
      <c r="G315" s="248" t="s">
        <v>421</v>
      </c>
      <c r="H315" s="248" t="s">
        <v>422</v>
      </c>
      <c r="I315" s="249" t="s">
        <v>248</v>
      </c>
      <c r="J315" s="249">
        <v>18</v>
      </c>
      <c r="K315" s="249">
        <v>0</v>
      </c>
      <c r="L315" s="249">
        <v>0</v>
      </c>
      <c r="M315" s="249" t="s">
        <v>239</v>
      </c>
      <c r="N315" s="249" t="s">
        <v>239</v>
      </c>
      <c r="O315" s="249" t="s">
        <v>239</v>
      </c>
      <c r="P315" s="249" t="s">
        <v>239</v>
      </c>
      <c r="Q315" s="249" t="s">
        <v>239</v>
      </c>
      <c r="R315" s="248"/>
      <c r="S315" s="248"/>
    </row>
    <row r="316" spans="1:19" x14ac:dyDescent="0.35">
      <c r="A316" t="str">
        <f t="shared" si="8"/>
        <v>LLC_BI__Connection__cConnectionSentId</v>
      </c>
      <c r="B316">
        <f t="shared" si="9"/>
        <v>18</v>
      </c>
      <c r="C316" s="248" t="s">
        <v>70</v>
      </c>
      <c r="D316" s="248" t="s">
        <v>71</v>
      </c>
      <c r="E316" s="248" t="s">
        <v>1236</v>
      </c>
      <c r="F316" s="248" t="s">
        <v>424</v>
      </c>
      <c r="G316" s="248" t="s">
        <v>425</v>
      </c>
      <c r="H316" s="248" t="s">
        <v>422</v>
      </c>
      <c r="I316" s="249" t="s">
        <v>248</v>
      </c>
      <c r="J316" s="249">
        <v>18</v>
      </c>
      <c r="K316" s="249">
        <v>0</v>
      </c>
      <c r="L316" s="249">
        <v>0</v>
      </c>
      <c r="M316" s="249" t="s">
        <v>239</v>
      </c>
      <c r="N316" s="249" t="s">
        <v>239</v>
      </c>
      <c r="O316" s="249" t="s">
        <v>239</v>
      </c>
      <c r="P316" s="249" t="s">
        <v>239</v>
      </c>
      <c r="Q316" s="249" t="s">
        <v>239</v>
      </c>
      <c r="R316" s="248"/>
      <c r="S316" s="248"/>
    </row>
    <row r="317" spans="1:19" x14ac:dyDescent="0.35">
      <c r="A317" t="str">
        <f t="shared" si="8"/>
        <v>LLC_BI__Connection__cLLC_BI__Connected_From__c</v>
      </c>
      <c r="B317">
        <f t="shared" si="9"/>
        <v>18</v>
      </c>
      <c r="C317" s="248" t="s">
        <v>70</v>
      </c>
      <c r="D317" s="248" t="s">
        <v>71</v>
      </c>
      <c r="E317" s="248" t="s">
        <v>1237</v>
      </c>
      <c r="F317" s="248" t="s">
        <v>1238</v>
      </c>
      <c r="G317" s="248" t="s">
        <v>234</v>
      </c>
      <c r="H317" s="248" t="s">
        <v>247</v>
      </c>
      <c r="I317" s="249" t="s">
        <v>239</v>
      </c>
      <c r="J317" s="249">
        <v>18</v>
      </c>
      <c r="K317" s="249">
        <v>0</v>
      </c>
      <c r="L317" s="249">
        <v>0</v>
      </c>
      <c r="M317" s="249" t="s">
        <v>248</v>
      </c>
      <c r="N317" s="249" t="s">
        <v>239</v>
      </c>
      <c r="O317" s="249" t="s">
        <v>248</v>
      </c>
      <c r="P317" s="249" t="s">
        <v>239</v>
      </c>
      <c r="Q317" s="249" t="s">
        <v>239</v>
      </c>
      <c r="R317" s="248"/>
      <c r="S317" s="248"/>
    </row>
    <row r="318" spans="1:19" x14ac:dyDescent="0.35">
      <c r="A318" t="str">
        <f t="shared" si="8"/>
        <v>LLC_BI__Connection__cLLC_BI__Connected_To__c</v>
      </c>
      <c r="B318">
        <f t="shared" si="9"/>
        <v>18</v>
      </c>
      <c r="C318" s="248" t="s">
        <v>70</v>
      </c>
      <c r="D318" s="248" t="s">
        <v>71</v>
      </c>
      <c r="E318" s="248" t="s">
        <v>1239</v>
      </c>
      <c r="F318" s="248" t="s">
        <v>1240</v>
      </c>
      <c r="G318" s="248" t="s">
        <v>234</v>
      </c>
      <c r="H318" s="248" t="s">
        <v>247</v>
      </c>
      <c r="I318" s="249" t="s">
        <v>239</v>
      </c>
      <c r="J318" s="249">
        <v>18</v>
      </c>
      <c r="K318" s="249">
        <v>0</v>
      </c>
      <c r="L318" s="249">
        <v>0</v>
      </c>
      <c r="M318" s="249" t="s">
        <v>248</v>
      </c>
      <c r="N318" s="249" t="s">
        <v>239</v>
      </c>
      <c r="O318" s="249" t="s">
        <v>248</v>
      </c>
      <c r="P318" s="249" t="s">
        <v>239</v>
      </c>
      <c r="Q318" s="249" t="s">
        <v>239</v>
      </c>
      <c r="R318" s="248"/>
      <c r="S318" s="248"/>
    </row>
    <row r="319" spans="1:19" x14ac:dyDescent="0.35">
      <c r="A319" t="str">
        <f t="shared" si="8"/>
        <v>LLC_BI__Connection__cLLC_BI__Description__c</v>
      </c>
      <c r="B319">
        <f t="shared" si="9"/>
        <v>255</v>
      </c>
      <c r="C319" s="248" t="s">
        <v>70</v>
      </c>
      <c r="D319" s="248" t="s">
        <v>71</v>
      </c>
      <c r="E319" s="248" t="s">
        <v>1241</v>
      </c>
      <c r="F319" s="248" t="s">
        <v>1242</v>
      </c>
      <c r="G319" s="248" t="s">
        <v>1</v>
      </c>
      <c r="H319" s="248" t="s">
        <v>266</v>
      </c>
      <c r="I319" s="249" t="s">
        <v>248</v>
      </c>
      <c r="J319" s="249">
        <v>255</v>
      </c>
      <c r="K319" s="249">
        <v>0</v>
      </c>
      <c r="L319" s="249">
        <v>0</v>
      </c>
      <c r="M319" s="249" t="s">
        <v>248</v>
      </c>
      <c r="N319" s="249" t="s">
        <v>239</v>
      </c>
      <c r="O319" s="249" t="s">
        <v>248</v>
      </c>
      <c r="P319" s="249" t="s">
        <v>239</v>
      </c>
      <c r="Q319" s="249" t="s">
        <v>239</v>
      </c>
      <c r="R319" s="248"/>
      <c r="S319" s="248"/>
    </row>
    <row r="320" spans="1:19" x14ac:dyDescent="0.35">
      <c r="A320" t="str">
        <f t="shared" si="8"/>
        <v>LLC_BI__Connection__cLLC_BI__Reciprocal_Role__c</v>
      </c>
      <c r="B320">
        <f t="shared" si="9"/>
        <v>255</v>
      </c>
      <c r="C320" s="248" t="s">
        <v>70</v>
      </c>
      <c r="D320" s="248" t="s">
        <v>71</v>
      </c>
      <c r="E320" s="248" t="s">
        <v>1243</v>
      </c>
      <c r="F320" s="248" t="s">
        <v>1190</v>
      </c>
      <c r="G320" s="248" t="s">
        <v>1244</v>
      </c>
      <c r="H320" s="248" t="s">
        <v>254</v>
      </c>
      <c r="I320" s="249" t="s">
        <v>248</v>
      </c>
      <c r="J320" s="249">
        <v>255</v>
      </c>
      <c r="K320" s="249">
        <v>0</v>
      </c>
      <c r="L320" s="249">
        <v>0</v>
      </c>
      <c r="M320" s="249" t="s">
        <v>248</v>
      </c>
      <c r="N320" s="249" t="s">
        <v>239</v>
      </c>
      <c r="O320" s="249" t="s">
        <v>248</v>
      </c>
      <c r="P320" s="249" t="s">
        <v>239</v>
      </c>
      <c r="Q320" s="249" t="s">
        <v>239</v>
      </c>
      <c r="R320" s="248"/>
      <c r="S320" s="248"/>
    </row>
    <row r="321" spans="1:19" x14ac:dyDescent="0.35">
      <c r="A321" t="str">
        <f t="shared" si="8"/>
        <v>LLC_BI__Connection__cLLC_BI__Role__c</v>
      </c>
      <c r="B321">
        <f t="shared" si="9"/>
        <v>255</v>
      </c>
      <c r="C321" s="248" t="s">
        <v>70</v>
      </c>
      <c r="D321" s="248" t="s">
        <v>71</v>
      </c>
      <c r="E321" s="248" t="s">
        <v>1245</v>
      </c>
      <c r="F321" s="248" t="s">
        <v>1246</v>
      </c>
      <c r="G321" s="248" t="s">
        <v>1247</v>
      </c>
      <c r="H321" s="248" t="s">
        <v>254</v>
      </c>
      <c r="I321" s="249" t="s">
        <v>248</v>
      </c>
      <c r="J321" s="249">
        <v>255</v>
      </c>
      <c r="K321" s="249">
        <v>0</v>
      </c>
      <c r="L321" s="249">
        <v>0</v>
      </c>
      <c r="M321" s="249" t="s">
        <v>248</v>
      </c>
      <c r="N321" s="249" t="s">
        <v>239</v>
      </c>
      <c r="O321" s="249" t="s">
        <v>248</v>
      </c>
      <c r="P321" s="249" t="s">
        <v>239</v>
      </c>
      <c r="Q321" s="249" t="s">
        <v>239</v>
      </c>
      <c r="R321" s="248"/>
      <c r="S321" s="248"/>
    </row>
    <row r="322" spans="1:19" x14ac:dyDescent="0.35">
      <c r="A322" t="str">
        <f t="shared" si="8"/>
        <v>LLC_BI__Connection__cLLC_BI__Status__c</v>
      </c>
      <c r="B322">
        <f t="shared" si="9"/>
        <v>1300</v>
      </c>
      <c r="C322" s="248" t="s">
        <v>70</v>
      </c>
      <c r="D322" s="248" t="s">
        <v>71</v>
      </c>
      <c r="E322" s="248" t="s">
        <v>1248</v>
      </c>
      <c r="F322" s="248" t="s">
        <v>578</v>
      </c>
      <c r="G322" s="248" t="s">
        <v>579</v>
      </c>
      <c r="H322" s="248" t="s">
        <v>251</v>
      </c>
      <c r="I322" s="249" t="s">
        <v>248</v>
      </c>
      <c r="J322" s="249">
        <v>1300</v>
      </c>
      <c r="K322" s="249">
        <v>0</v>
      </c>
      <c r="L322" s="249">
        <v>0</v>
      </c>
      <c r="M322" s="249" t="s">
        <v>248</v>
      </c>
      <c r="N322" s="249" t="s">
        <v>239</v>
      </c>
      <c r="O322" s="249" t="s">
        <v>239</v>
      </c>
      <c r="P322" s="249" t="s">
        <v>239</v>
      </c>
      <c r="Q322" s="249" t="s">
        <v>248</v>
      </c>
      <c r="R322" s="248" t="s">
        <v>1249</v>
      </c>
      <c r="S322" s="248"/>
    </row>
    <row r="323" spans="1:19" x14ac:dyDescent="0.35">
      <c r="A323" t="str">
        <f t="shared" ref="A323:A352" si="10">C323&amp;F323</f>
        <v>LLC_BI__Connection__cLLC_BI__Type__c</v>
      </c>
      <c r="B323">
        <f t="shared" ref="B323:B352" si="11">IF(H323="double", K323&amp;", "&amp;L323, J323)</f>
        <v>1300</v>
      </c>
      <c r="C323" s="248" t="s">
        <v>70</v>
      </c>
      <c r="D323" s="248" t="s">
        <v>71</v>
      </c>
      <c r="E323" s="248" t="s">
        <v>1250</v>
      </c>
      <c r="F323" s="248" t="s">
        <v>1251</v>
      </c>
      <c r="G323" s="248" t="s">
        <v>143</v>
      </c>
      <c r="H323" s="248" t="s">
        <v>251</v>
      </c>
      <c r="I323" s="249" t="s">
        <v>248</v>
      </c>
      <c r="J323" s="249">
        <v>1300</v>
      </c>
      <c r="K323" s="249">
        <v>0</v>
      </c>
      <c r="L323" s="249">
        <v>0</v>
      </c>
      <c r="M323" s="249" t="s">
        <v>248</v>
      </c>
      <c r="N323" s="249" t="s">
        <v>239</v>
      </c>
      <c r="O323" s="249" t="s">
        <v>239</v>
      </c>
      <c r="P323" s="249" t="s">
        <v>239</v>
      </c>
      <c r="Q323" s="249" t="s">
        <v>248</v>
      </c>
      <c r="R323" s="248" t="s">
        <v>1252</v>
      </c>
      <c r="S323" s="248"/>
    </row>
    <row r="324" spans="1:19" x14ac:dyDescent="0.35">
      <c r="A324" t="str">
        <f t="shared" si="10"/>
        <v>LLC_BI__Connection__cLLC_BI__Connection_Role__c</v>
      </c>
      <c r="B324">
        <f t="shared" si="11"/>
        <v>18</v>
      </c>
      <c r="C324" s="248" t="s">
        <v>70</v>
      </c>
      <c r="D324" s="248" t="s">
        <v>71</v>
      </c>
      <c r="E324" s="248" t="s">
        <v>1253</v>
      </c>
      <c r="F324" s="248" t="s">
        <v>1169</v>
      </c>
      <c r="G324" s="248" t="s">
        <v>30</v>
      </c>
      <c r="H324" s="248" t="s">
        <v>1192</v>
      </c>
      <c r="I324" s="249" t="s">
        <v>248</v>
      </c>
      <c r="J324" s="249">
        <v>18</v>
      </c>
      <c r="K324" s="249">
        <v>0</v>
      </c>
      <c r="L324" s="249">
        <v>0</v>
      </c>
      <c r="M324" s="249" t="s">
        <v>248</v>
      </c>
      <c r="N324" s="249" t="s">
        <v>239</v>
      </c>
      <c r="O324" s="249" t="s">
        <v>248</v>
      </c>
      <c r="P324" s="249" t="s">
        <v>239</v>
      </c>
      <c r="Q324" s="249" t="s">
        <v>239</v>
      </c>
      <c r="R324" s="248"/>
      <c r="S324" s="248"/>
    </row>
    <row r="325" spans="1:19" x14ac:dyDescent="0.35">
      <c r="A325" t="str">
        <f t="shared" si="10"/>
        <v>LLC_BI__Connection__cLLC_BI__UID__c</v>
      </c>
      <c r="B325">
        <f t="shared" si="11"/>
        <v>54</v>
      </c>
      <c r="C325" s="248" t="s">
        <v>70</v>
      </c>
      <c r="D325" s="248" t="s">
        <v>71</v>
      </c>
      <c r="E325" s="248" t="s">
        <v>1254</v>
      </c>
      <c r="F325" s="248" t="s">
        <v>1255</v>
      </c>
      <c r="G325" s="248" t="s">
        <v>1256</v>
      </c>
      <c r="H325" s="248" t="s">
        <v>251</v>
      </c>
      <c r="I325" s="249" t="s">
        <v>248</v>
      </c>
      <c r="J325" s="249">
        <v>54</v>
      </c>
      <c r="K325" s="249">
        <v>0</v>
      </c>
      <c r="L325" s="249">
        <v>0</v>
      </c>
      <c r="M325" s="249" t="s">
        <v>248</v>
      </c>
      <c r="N325" s="249" t="s">
        <v>248</v>
      </c>
      <c r="O325" s="249" t="s">
        <v>248</v>
      </c>
      <c r="P325" s="249" t="s">
        <v>248</v>
      </c>
      <c r="Q325" s="249" t="s">
        <v>239</v>
      </c>
      <c r="R325" s="248"/>
      <c r="S325" s="248" t="s">
        <v>1257</v>
      </c>
    </row>
    <row r="326" spans="1:19" x14ac:dyDescent="0.35">
      <c r="A326" t="str">
        <f t="shared" si="10"/>
        <v>LLC_BI__Connection__cLLC_BI__Ownership_Percent__c</v>
      </c>
      <c r="B326">
        <f t="shared" si="11"/>
        <v>0</v>
      </c>
      <c r="C326" s="248" t="s">
        <v>70</v>
      </c>
      <c r="D326" s="248" t="s">
        <v>71</v>
      </c>
      <c r="E326" s="248" t="s">
        <v>1258</v>
      </c>
      <c r="F326" s="248" t="s">
        <v>1259</v>
      </c>
      <c r="G326" s="248" t="s">
        <v>1260</v>
      </c>
      <c r="H326" s="248" t="s">
        <v>558</v>
      </c>
      <c r="I326" s="249" t="s">
        <v>248</v>
      </c>
      <c r="J326" s="249">
        <v>0</v>
      </c>
      <c r="K326" s="249">
        <v>6</v>
      </c>
      <c r="L326" s="249">
        <v>3</v>
      </c>
      <c r="M326" s="249" t="s">
        <v>248</v>
      </c>
      <c r="N326" s="249" t="s">
        <v>239</v>
      </c>
      <c r="O326" s="249" t="s">
        <v>248</v>
      </c>
      <c r="P326" s="249" t="s">
        <v>239</v>
      </c>
      <c r="Q326" s="249" t="s">
        <v>239</v>
      </c>
      <c r="R326" s="248"/>
      <c r="S326" s="248"/>
    </row>
    <row r="327" spans="1:19" x14ac:dyDescent="0.35">
      <c r="A327" t="str">
        <f t="shared" si="10"/>
        <v>LLC_BI__Connection__cLLC_BI__Certifying_Individual__c</v>
      </c>
      <c r="B327">
        <f t="shared" si="11"/>
        <v>0</v>
      </c>
      <c r="C327" s="248" t="s">
        <v>70</v>
      </c>
      <c r="D327" s="248" t="s">
        <v>71</v>
      </c>
      <c r="E327" s="248" t="s">
        <v>1261</v>
      </c>
      <c r="F327" s="248" t="s">
        <v>1262</v>
      </c>
      <c r="G327" s="248" t="s">
        <v>1263</v>
      </c>
      <c r="H327" s="248" t="s">
        <v>243</v>
      </c>
      <c r="I327" s="249" t="s">
        <v>239</v>
      </c>
      <c r="J327" s="249">
        <v>0</v>
      </c>
      <c r="K327" s="249">
        <v>0</v>
      </c>
      <c r="L327" s="249">
        <v>0</v>
      </c>
      <c r="M327" s="249" t="s">
        <v>248</v>
      </c>
      <c r="N327" s="249" t="s">
        <v>239</v>
      </c>
      <c r="O327" s="249" t="s">
        <v>248</v>
      </c>
      <c r="P327" s="249" t="s">
        <v>239</v>
      </c>
      <c r="Q327" s="249" t="s">
        <v>239</v>
      </c>
      <c r="R327" s="248"/>
      <c r="S327" s="248"/>
    </row>
    <row r="328" spans="1:19" x14ac:dyDescent="0.35">
      <c r="A328" t="str">
        <f t="shared" si="10"/>
        <v>LLC_BI__Connection__cLLC_BI__Controlling_Individual__c</v>
      </c>
      <c r="B328">
        <f t="shared" si="11"/>
        <v>255</v>
      </c>
      <c r="C328" s="248" t="s">
        <v>70</v>
      </c>
      <c r="D328" s="248" t="s">
        <v>71</v>
      </c>
      <c r="E328" s="248" t="s">
        <v>1264</v>
      </c>
      <c r="F328" s="248" t="s">
        <v>1265</v>
      </c>
      <c r="G328" s="248" t="s">
        <v>1266</v>
      </c>
      <c r="H328" s="248" t="s">
        <v>254</v>
      </c>
      <c r="I328" s="249" t="s">
        <v>248</v>
      </c>
      <c r="J328" s="249">
        <v>255</v>
      </c>
      <c r="K328" s="249">
        <v>0</v>
      </c>
      <c r="L328" s="249">
        <v>0</v>
      </c>
      <c r="M328" s="249" t="s">
        <v>248</v>
      </c>
      <c r="N328" s="249" t="s">
        <v>239</v>
      </c>
      <c r="O328" s="249" t="s">
        <v>248</v>
      </c>
      <c r="P328" s="249" t="s">
        <v>239</v>
      </c>
      <c r="Q328" s="249" t="s">
        <v>239</v>
      </c>
      <c r="R328" s="248"/>
      <c r="S328" s="248"/>
    </row>
    <row r="329" spans="1:19" x14ac:dyDescent="0.35">
      <c r="A329" t="str">
        <f t="shared" si="10"/>
        <v>LLC_BI__Connection__cLLC_BI__Indirect_Ownership_Percent__c</v>
      </c>
      <c r="B329">
        <f t="shared" si="11"/>
        <v>0</v>
      </c>
      <c r="C329" s="248" t="s">
        <v>70</v>
      </c>
      <c r="D329" s="248" t="s">
        <v>71</v>
      </c>
      <c r="E329" s="248" t="s">
        <v>1267</v>
      </c>
      <c r="F329" s="248" t="s">
        <v>1268</v>
      </c>
      <c r="G329" s="248" t="s">
        <v>1269</v>
      </c>
      <c r="H329" s="248" t="s">
        <v>558</v>
      </c>
      <c r="I329" s="249" t="s">
        <v>248</v>
      </c>
      <c r="J329" s="249">
        <v>0</v>
      </c>
      <c r="K329" s="249">
        <v>6</v>
      </c>
      <c r="L329" s="249">
        <v>3</v>
      </c>
      <c r="M329" s="249" t="s">
        <v>248</v>
      </c>
      <c r="N329" s="249" t="s">
        <v>239</v>
      </c>
      <c r="O329" s="249" t="s">
        <v>248</v>
      </c>
      <c r="P329" s="249" t="s">
        <v>239</v>
      </c>
      <c r="Q329" s="249" t="s">
        <v>239</v>
      </c>
      <c r="R329" s="248"/>
      <c r="S329" s="248"/>
    </row>
    <row r="330" spans="1:19" x14ac:dyDescent="0.35">
      <c r="A330" t="str">
        <f t="shared" si="10"/>
        <v>LLC_BI__Connection__cLLC_BI__Official_Title__c</v>
      </c>
      <c r="B330">
        <f t="shared" si="11"/>
        <v>80</v>
      </c>
      <c r="C330" s="248" t="s">
        <v>70</v>
      </c>
      <c r="D330" s="248" t="s">
        <v>71</v>
      </c>
      <c r="E330" s="248" t="s">
        <v>1270</v>
      </c>
      <c r="F330" s="248" t="s">
        <v>1271</v>
      </c>
      <c r="G330" s="248" t="s">
        <v>1272</v>
      </c>
      <c r="H330" s="248" t="s">
        <v>251</v>
      </c>
      <c r="I330" s="249" t="s">
        <v>248</v>
      </c>
      <c r="J330" s="249">
        <v>80</v>
      </c>
      <c r="K330" s="249">
        <v>0</v>
      </c>
      <c r="L330" s="249">
        <v>0</v>
      </c>
      <c r="M330" s="249" t="s">
        <v>248</v>
      </c>
      <c r="N330" s="249" t="s">
        <v>239</v>
      </c>
      <c r="O330" s="249" t="s">
        <v>248</v>
      </c>
      <c r="P330" s="249" t="s">
        <v>239</v>
      </c>
      <c r="Q330" s="249" t="s">
        <v>239</v>
      </c>
      <c r="R330" s="248"/>
      <c r="S330" s="248"/>
    </row>
    <row r="331" spans="1:19" x14ac:dyDescent="0.35">
      <c r="A331" t="str">
        <f t="shared" si="10"/>
        <v>LLC_BI__Connection__cLLC_BI__Total_Direct_Indirect_Ownership_Percent__c</v>
      </c>
      <c r="B331">
        <f t="shared" si="11"/>
        <v>0</v>
      </c>
      <c r="C331" s="248" t="s">
        <v>70</v>
      </c>
      <c r="D331" s="248" t="s">
        <v>71</v>
      </c>
      <c r="E331" s="248" t="s">
        <v>1273</v>
      </c>
      <c r="F331" s="248" t="s">
        <v>1274</v>
      </c>
      <c r="G331" s="248" t="s">
        <v>1275</v>
      </c>
      <c r="H331" s="248" t="s">
        <v>558</v>
      </c>
      <c r="I331" s="249" t="s">
        <v>248</v>
      </c>
      <c r="J331" s="249">
        <v>0</v>
      </c>
      <c r="K331" s="249">
        <v>18</v>
      </c>
      <c r="L331" s="249">
        <v>3</v>
      </c>
      <c r="M331" s="249" t="s">
        <v>248</v>
      </c>
      <c r="N331" s="249" t="s">
        <v>239</v>
      </c>
      <c r="O331" s="249" t="s">
        <v>239</v>
      </c>
      <c r="P331" s="249" t="s">
        <v>239</v>
      </c>
      <c r="Q331" s="249" t="s">
        <v>248</v>
      </c>
      <c r="R331" s="248" t="s">
        <v>1276</v>
      </c>
      <c r="S331" s="248"/>
    </row>
    <row r="332" spans="1:19" x14ac:dyDescent="0.35">
      <c r="A332" t="str">
        <f t="shared" si="10"/>
        <v>LLC_BI__Connection__cLLC_BI__Is_Active__c</v>
      </c>
      <c r="B332">
        <f t="shared" si="11"/>
        <v>0</v>
      </c>
      <c r="C332" s="248" t="s">
        <v>70</v>
      </c>
      <c r="D332" s="248" t="s">
        <v>71</v>
      </c>
      <c r="E332" s="248" t="s">
        <v>1277</v>
      </c>
      <c r="F332" s="248" t="s">
        <v>1278</v>
      </c>
      <c r="G332" s="248" t="s">
        <v>1279</v>
      </c>
      <c r="H332" s="248" t="s">
        <v>243</v>
      </c>
      <c r="I332" s="249" t="s">
        <v>239</v>
      </c>
      <c r="J332" s="249">
        <v>0</v>
      </c>
      <c r="K332" s="249">
        <v>0</v>
      </c>
      <c r="L332" s="249">
        <v>0</v>
      </c>
      <c r="M332" s="249" t="s">
        <v>248</v>
      </c>
      <c r="N332" s="249" t="s">
        <v>239</v>
      </c>
      <c r="O332" s="249" t="s">
        <v>248</v>
      </c>
      <c r="P332" s="249" t="s">
        <v>239</v>
      </c>
      <c r="Q332" s="249" t="s">
        <v>239</v>
      </c>
      <c r="R332" s="248"/>
      <c r="S332" s="248" t="s">
        <v>1280</v>
      </c>
    </row>
    <row r="333" spans="1:19" x14ac:dyDescent="0.35">
      <c r="A333" t="str">
        <f t="shared" si="10"/>
        <v>LLC_BI__Connection__cCCS_Record_Type__c</v>
      </c>
      <c r="B333">
        <f t="shared" si="11"/>
        <v>1300</v>
      </c>
      <c r="C333" s="248" t="s">
        <v>70</v>
      </c>
      <c r="D333" s="248" t="s">
        <v>71</v>
      </c>
      <c r="E333" s="248" t="s">
        <v>1281</v>
      </c>
      <c r="F333" s="248" t="s">
        <v>1282</v>
      </c>
      <c r="G333" s="248" t="s">
        <v>1283</v>
      </c>
      <c r="H333" s="248" t="s">
        <v>251</v>
      </c>
      <c r="I333" s="249" t="s">
        <v>248</v>
      </c>
      <c r="J333" s="249">
        <v>1300</v>
      </c>
      <c r="K333" s="249">
        <v>0</v>
      </c>
      <c r="L333" s="249">
        <v>0</v>
      </c>
      <c r="M333" s="249" t="s">
        <v>248</v>
      </c>
      <c r="N333" s="249" t="s">
        <v>239</v>
      </c>
      <c r="O333" s="249" t="s">
        <v>239</v>
      </c>
      <c r="P333" s="249" t="s">
        <v>239</v>
      </c>
      <c r="Q333" s="249" t="s">
        <v>248</v>
      </c>
      <c r="R333" s="248" t="s">
        <v>1284</v>
      </c>
      <c r="S333" s="248"/>
    </row>
    <row r="334" spans="1:19" x14ac:dyDescent="0.35">
      <c r="A334" t="str">
        <f t="shared" si="10"/>
        <v>LLC_BI__Connection__cCCS_Relationship_Name__c</v>
      </c>
      <c r="B334">
        <f t="shared" si="11"/>
        <v>1300</v>
      </c>
      <c r="C334" s="248" t="s">
        <v>70</v>
      </c>
      <c r="D334" s="248" t="s">
        <v>71</v>
      </c>
      <c r="E334" s="248" t="s">
        <v>1285</v>
      </c>
      <c r="F334" s="248" t="s">
        <v>1286</v>
      </c>
      <c r="G334" s="248" t="s">
        <v>250</v>
      </c>
      <c r="H334" s="248" t="s">
        <v>251</v>
      </c>
      <c r="I334" s="249" t="s">
        <v>248</v>
      </c>
      <c r="J334" s="249">
        <v>1300</v>
      </c>
      <c r="K334" s="249">
        <v>0</v>
      </c>
      <c r="L334" s="249">
        <v>0</v>
      </c>
      <c r="M334" s="249" t="s">
        <v>248</v>
      </c>
      <c r="N334" s="249" t="s">
        <v>239</v>
      </c>
      <c r="O334" s="249" t="s">
        <v>239</v>
      </c>
      <c r="P334" s="249" t="s">
        <v>239</v>
      </c>
      <c r="Q334" s="249" t="s">
        <v>248</v>
      </c>
      <c r="R334" s="248" t="s">
        <v>1287</v>
      </c>
      <c r="S334" s="248"/>
    </row>
    <row r="335" spans="1:19" x14ac:dyDescent="0.35">
      <c r="A335" t="str">
        <f t="shared" si="10"/>
        <v>LLC_BI__Connection__cCCS_Roles__c</v>
      </c>
      <c r="B335">
        <f t="shared" si="11"/>
        <v>255</v>
      </c>
      <c r="C335" s="248" t="s">
        <v>70</v>
      </c>
      <c r="D335" s="248" t="s">
        <v>71</v>
      </c>
      <c r="E335" s="248" t="s">
        <v>1288</v>
      </c>
      <c r="F335" s="248" t="s">
        <v>1289</v>
      </c>
      <c r="G335" s="248" t="s">
        <v>1290</v>
      </c>
      <c r="H335" s="248" t="s">
        <v>266</v>
      </c>
      <c r="I335" s="249" t="s">
        <v>248</v>
      </c>
      <c r="J335" s="249">
        <v>255</v>
      </c>
      <c r="K335" s="249">
        <v>0</v>
      </c>
      <c r="L335" s="249">
        <v>0</v>
      </c>
      <c r="M335" s="249" t="s">
        <v>248</v>
      </c>
      <c r="N335" s="249" t="s">
        <v>239</v>
      </c>
      <c r="O335" s="249" t="s">
        <v>248</v>
      </c>
      <c r="P335" s="249" t="s">
        <v>239</v>
      </c>
      <c r="Q335" s="249" t="s">
        <v>239</v>
      </c>
      <c r="R335" s="248"/>
      <c r="S335" s="248"/>
    </row>
    <row r="336" spans="1:19" x14ac:dyDescent="0.35">
      <c r="A336" t="str">
        <f t="shared" si="10"/>
        <v>LLC_BI__Connection__cCCS_is_Key_Account_Party__c</v>
      </c>
      <c r="B336">
        <f t="shared" si="11"/>
        <v>0</v>
      </c>
      <c r="C336" s="248" t="s">
        <v>70</v>
      </c>
      <c r="D336" s="248" t="s">
        <v>71</v>
      </c>
      <c r="E336" s="248" t="s">
        <v>1291</v>
      </c>
      <c r="F336" s="248" t="s">
        <v>1292</v>
      </c>
      <c r="G336" s="248" t="s">
        <v>1293</v>
      </c>
      <c r="H336" s="248" t="s">
        <v>243</v>
      </c>
      <c r="I336" s="249" t="s">
        <v>239</v>
      </c>
      <c r="J336" s="249">
        <v>0</v>
      </c>
      <c r="K336" s="249">
        <v>0</v>
      </c>
      <c r="L336" s="249">
        <v>0</v>
      </c>
      <c r="M336" s="249" t="s">
        <v>248</v>
      </c>
      <c r="N336" s="249" t="s">
        <v>239</v>
      </c>
      <c r="O336" s="249" t="s">
        <v>248</v>
      </c>
      <c r="P336" s="249" t="s">
        <v>239</v>
      </c>
      <c r="Q336" s="249" t="s">
        <v>239</v>
      </c>
      <c r="R336" s="248"/>
      <c r="S336" s="248"/>
    </row>
    <row r="337" spans="1:19" x14ac:dyDescent="0.35">
      <c r="A337" t="str">
        <f t="shared" si="10"/>
        <v>LLC_BI__Connection__cCCS_is_Signatory__c</v>
      </c>
      <c r="B337">
        <f t="shared" si="11"/>
        <v>0</v>
      </c>
      <c r="C337" s="248" t="s">
        <v>70</v>
      </c>
      <c r="D337" s="248" t="s">
        <v>71</v>
      </c>
      <c r="E337" s="248" t="s">
        <v>1294</v>
      </c>
      <c r="F337" s="248" t="s">
        <v>1295</v>
      </c>
      <c r="G337" s="248" t="s">
        <v>1296</v>
      </c>
      <c r="H337" s="248" t="s">
        <v>243</v>
      </c>
      <c r="I337" s="249" t="s">
        <v>239</v>
      </c>
      <c r="J337" s="249">
        <v>0</v>
      </c>
      <c r="K337" s="249">
        <v>0</v>
      </c>
      <c r="L337" s="249">
        <v>0</v>
      </c>
      <c r="M337" s="249" t="s">
        <v>248</v>
      </c>
      <c r="N337" s="249" t="s">
        <v>239</v>
      </c>
      <c r="O337" s="249" t="s">
        <v>248</v>
      </c>
      <c r="P337" s="249" t="s">
        <v>239</v>
      </c>
      <c r="Q337" s="249" t="s">
        <v>239</v>
      </c>
      <c r="R337" s="248"/>
      <c r="S337" s="248"/>
    </row>
    <row r="338" spans="1:19" x14ac:dyDescent="0.35">
      <c r="A338" t="str">
        <f t="shared" si="10"/>
        <v>LLC_BI__Connection__cLLC_BI_Connection_Role__c</v>
      </c>
      <c r="B338">
        <f t="shared" si="11"/>
        <v>18</v>
      </c>
      <c r="C338" s="248" t="s">
        <v>70</v>
      </c>
      <c r="D338" s="248" t="s">
        <v>71</v>
      </c>
      <c r="E338" s="248" t="s">
        <v>1297</v>
      </c>
      <c r="F338" s="248" t="s">
        <v>1298</v>
      </c>
      <c r="G338" s="248" t="s">
        <v>30</v>
      </c>
      <c r="H338" s="248" t="s">
        <v>1192</v>
      </c>
      <c r="I338" s="249" t="s">
        <v>248</v>
      </c>
      <c r="J338" s="249">
        <v>18</v>
      </c>
      <c r="K338" s="249">
        <v>0</v>
      </c>
      <c r="L338" s="249">
        <v>0</v>
      </c>
      <c r="M338" s="249" t="s">
        <v>248</v>
      </c>
      <c r="N338" s="249" t="s">
        <v>239</v>
      </c>
      <c r="O338" s="249" t="s">
        <v>248</v>
      </c>
      <c r="P338" s="249" t="s">
        <v>239</v>
      </c>
      <c r="Q338" s="249" t="s">
        <v>239</v>
      </c>
      <c r="R338" s="248"/>
      <c r="S338" s="248"/>
    </row>
    <row r="339" spans="1:19" x14ac:dyDescent="0.35">
      <c r="A339" t="str">
        <f t="shared" si="10"/>
        <v>LLC_BI__Connection__cCCS_Current_Hard_Bank_Limits__c</v>
      </c>
      <c r="B339">
        <f t="shared" si="11"/>
        <v>0</v>
      </c>
      <c r="C339" s="248" t="s">
        <v>70</v>
      </c>
      <c r="D339" s="248" t="s">
        <v>71</v>
      </c>
      <c r="E339" s="248" t="s">
        <v>1299</v>
      </c>
      <c r="F339" s="248" t="s">
        <v>1300</v>
      </c>
      <c r="G339" s="248" t="s">
        <v>1301</v>
      </c>
      <c r="H339" s="248" t="s">
        <v>344</v>
      </c>
      <c r="I339" s="249" t="s">
        <v>248</v>
      </c>
      <c r="J339" s="249">
        <v>0</v>
      </c>
      <c r="K339" s="249">
        <v>18</v>
      </c>
      <c r="L339" s="249">
        <v>2</v>
      </c>
      <c r="M339" s="249" t="s">
        <v>248</v>
      </c>
      <c r="N339" s="249" t="s">
        <v>239</v>
      </c>
      <c r="O339" s="249" t="s">
        <v>239</v>
      </c>
      <c r="P339" s="249" t="s">
        <v>239</v>
      </c>
      <c r="Q339" s="249" t="s">
        <v>248</v>
      </c>
      <c r="R339" s="248" t="s">
        <v>1302</v>
      </c>
      <c r="S339" s="248"/>
    </row>
    <row r="340" spans="1:19" x14ac:dyDescent="0.35">
      <c r="A340" t="str">
        <f t="shared" si="10"/>
        <v>LLC_BI__Connection__cCCS_Current_Soft_Bank_Limits__c</v>
      </c>
      <c r="B340">
        <f t="shared" si="11"/>
        <v>0</v>
      </c>
      <c r="C340" s="248" t="s">
        <v>70</v>
      </c>
      <c r="D340" s="248" t="s">
        <v>71</v>
      </c>
      <c r="E340" s="248" t="s">
        <v>1303</v>
      </c>
      <c r="F340" s="248" t="s">
        <v>1304</v>
      </c>
      <c r="G340" s="248" t="s">
        <v>1305</v>
      </c>
      <c r="H340" s="248" t="s">
        <v>344</v>
      </c>
      <c r="I340" s="249" t="s">
        <v>248</v>
      </c>
      <c r="J340" s="249">
        <v>0</v>
      </c>
      <c r="K340" s="249">
        <v>18</v>
      </c>
      <c r="L340" s="249">
        <v>2</v>
      </c>
      <c r="M340" s="249" t="s">
        <v>248</v>
      </c>
      <c r="N340" s="249" t="s">
        <v>239</v>
      </c>
      <c r="O340" s="249" t="s">
        <v>239</v>
      </c>
      <c r="P340" s="249" t="s">
        <v>239</v>
      </c>
      <c r="Q340" s="249" t="s">
        <v>248</v>
      </c>
      <c r="R340" s="248" t="s">
        <v>1306</v>
      </c>
      <c r="S340" s="248"/>
    </row>
    <row r="341" spans="1:19" x14ac:dyDescent="0.35">
      <c r="A341" t="str">
        <f t="shared" si="10"/>
        <v>LLC_BI__Connection__cCCS_KYC_Status__c</v>
      </c>
      <c r="B341">
        <f t="shared" si="11"/>
        <v>1300</v>
      </c>
      <c r="C341" s="248" t="s">
        <v>70</v>
      </c>
      <c r="D341" s="248" t="s">
        <v>71</v>
      </c>
      <c r="E341" s="248" t="s">
        <v>1307</v>
      </c>
      <c r="F341" s="248" t="s">
        <v>1003</v>
      </c>
      <c r="G341" s="248" t="s">
        <v>1004</v>
      </c>
      <c r="H341" s="248" t="s">
        <v>251</v>
      </c>
      <c r="I341" s="249" t="s">
        <v>248</v>
      </c>
      <c r="J341" s="249">
        <v>1300</v>
      </c>
      <c r="K341" s="249">
        <v>0</v>
      </c>
      <c r="L341" s="249">
        <v>0</v>
      </c>
      <c r="M341" s="249" t="s">
        <v>248</v>
      </c>
      <c r="N341" s="249" t="s">
        <v>239</v>
      </c>
      <c r="O341" s="249" t="s">
        <v>239</v>
      </c>
      <c r="P341" s="249" t="s">
        <v>239</v>
      </c>
      <c r="Q341" s="249" t="s">
        <v>248</v>
      </c>
      <c r="R341" s="248" t="s">
        <v>1308</v>
      </c>
      <c r="S341" s="248"/>
    </row>
    <row r="342" spans="1:19" x14ac:dyDescent="0.35">
      <c r="A342" t="str">
        <f t="shared" si="10"/>
        <v>LLC_BI__Connection__cCCS_RFI_Flag__c</v>
      </c>
      <c r="B342">
        <f t="shared" si="11"/>
        <v>0</v>
      </c>
      <c r="C342" s="248" t="s">
        <v>70</v>
      </c>
      <c r="D342" s="248" t="s">
        <v>71</v>
      </c>
      <c r="E342" s="248" t="s">
        <v>1309</v>
      </c>
      <c r="F342" s="248" t="s">
        <v>1018</v>
      </c>
      <c r="G342" s="248" t="s">
        <v>1019</v>
      </c>
      <c r="H342" s="248" t="s">
        <v>243</v>
      </c>
      <c r="I342" s="249" t="s">
        <v>239</v>
      </c>
      <c r="J342" s="249">
        <v>0</v>
      </c>
      <c r="K342" s="249">
        <v>0</v>
      </c>
      <c r="L342" s="249">
        <v>0</v>
      </c>
      <c r="M342" s="249" t="s">
        <v>248</v>
      </c>
      <c r="N342" s="249" t="s">
        <v>239</v>
      </c>
      <c r="O342" s="249" t="s">
        <v>239</v>
      </c>
      <c r="P342" s="249" t="s">
        <v>239</v>
      </c>
      <c r="Q342" s="249" t="s">
        <v>248</v>
      </c>
      <c r="R342" s="248" t="s">
        <v>1310</v>
      </c>
      <c r="S342" s="248"/>
    </row>
    <row r="343" spans="1:19" x14ac:dyDescent="0.35">
      <c r="A343" t="str">
        <f t="shared" si="10"/>
        <v>LLC_BI__Connection__cCCS_Risk_Rating__c</v>
      </c>
      <c r="B343">
        <f t="shared" si="11"/>
        <v>1300</v>
      </c>
      <c r="C343" s="248" t="s">
        <v>70</v>
      </c>
      <c r="D343" s="248" t="s">
        <v>71</v>
      </c>
      <c r="E343" s="248" t="s">
        <v>1311</v>
      </c>
      <c r="F343" s="248" t="s">
        <v>1037</v>
      </c>
      <c r="G343" s="248" t="s">
        <v>1038</v>
      </c>
      <c r="H343" s="248" t="s">
        <v>251</v>
      </c>
      <c r="I343" s="249" t="s">
        <v>248</v>
      </c>
      <c r="J343" s="249">
        <v>1300</v>
      </c>
      <c r="K343" s="249">
        <v>0</v>
      </c>
      <c r="L343" s="249">
        <v>0</v>
      </c>
      <c r="M343" s="249" t="s">
        <v>248</v>
      </c>
      <c r="N343" s="249" t="s">
        <v>239</v>
      </c>
      <c r="O343" s="249" t="s">
        <v>239</v>
      </c>
      <c r="P343" s="249" t="s">
        <v>239</v>
      </c>
      <c r="Q343" s="249" t="s">
        <v>248</v>
      </c>
      <c r="R343" s="248" t="s">
        <v>1312</v>
      </c>
      <c r="S343" s="248"/>
    </row>
    <row r="344" spans="1:19" x14ac:dyDescent="0.35">
      <c r="A344" t="str">
        <f t="shared" si="10"/>
        <v>LLC_BI__Connection__cCCS_Support_Indicator__c</v>
      </c>
      <c r="B344">
        <f t="shared" si="11"/>
        <v>1300</v>
      </c>
      <c r="C344" s="248" t="s">
        <v>70</v>
      </c>
      <c r="D344" s="248" t="s">
        <v>71</v>
      </c>
      <c r="E344" s="248" t="s">
        <v>1313</v>
      </c>
      <c r="F344" s="248" t="s">
        <v>1056</v>
      </c>
      <c r="G344" s="248" t="s">
        <v>1057</v>
      </c>
      <c r="H344" s="248" t="s">
        <v>251</v>
      </c>
      <c r="I344" s="249" t="s">
        <v>248</v>
      </c>
      <c r="J344" s="249">
        <v>1300</v>
      </c>
      <c r="K344" s="249">
        <v>0</v>
      </c>
      <c r="L344" s="249">
        <v>0</v>
      </c>
      <c r="M344" s="249" t="s">
        <v>248</v>
      </c>
      <c r="N344" s="249" t="s">
        <v>239</v>
      </c>
      <c r="O344" s="249" t="s">
        <v>239</v>
      </c>
      <c r="P344" s="249" t="s">
        <v>239</v>
      </c>
      <c r="Q344" s="249" t="s">
        <v>248</v>
      </c>
      <c r="R344" s="248" t="s">
        <v>1314</v>
      </c>
      <c r="S344" s="248"/>
    </row>
    <row r="345" spans="1:19" x14ac:dyDescent="0.35">
      <c r="A345" t="str">
        <f t="shared" si="10"/>
        <v>LLC_BI__Connection__cCCS_Support_Needed__c</v>
      </c>
      <c r="B345">
        <f t="shared" si="11"/>
        <v>0</v>
      </c>
      <c r="C345" s="248" t="s">
        <v>70</v>
      </c>
      <c r="D345" s="248" t="s">
        <v>71</v>
      </c>
      <c r="E345" s="248" t="s">
        <v>1315</v>
      </c>
      <c r="F345" s="248" t="s">
        <v>1059</v>
      </c>
      <c r="G345" s="248" t="s">
        <v>1316</v>
      </c>
      <c r="H345" s="248" t="s">
        <v>243</v>
      </c>
      <c r="I345" s="249" t="s">
        <v>239</v>
      </c>
      <c r="J345" s="249">
        <v>0</v>
      </c>
      <c r="K345" s="249">
        <v>0</v>
      </c>
      <c r="L345" s="249">
        <v>0</v>
      </c>
      <c r="M345" s="249" t="s">
        <v>248</v>
      </c>
      <c r="N345" s="249" t="s">
        <v>239</v>
      </c>
      <c r="O345" s="249" t="s">
        <v>239</v>
      </c>
      <c r="P345" s="249" t="s">
        <v>239</v>
      </c>
      <c r="Q345" s="249" t="s">
        <v>248</v>
      </c>
      <c r="R345" s="248" t="s">
        <v>1317</v>
      </c>
      <c r="S345" s="248"/>
    </row>
    <row r="346" spans="1:19" x14ac:dyDescent="0.35">
      <c r="A346" t="str">
        <f t="shared" si="10"/>
        <v>LLC_BI__Connection__cCCS_Total_Current_Bank_Limits__c</v>
      </c>
      <c r="B346">
        <f t="shared" si="11"/>
        <v>0</v>
      </c>
      <c r="C346" s="248" t="s">
        <v>70</v>
      </c>
      <c r="D346" s="248" t="s">
        <v>71</v>
      </c>
      <c r="E346" s="248" t="s">
        <v>1318</v>
      </c>
      <c r="F346" s="248" t="s">
        <v>1096</v>
      </c>
      <c r="G346" s="248" t="s">
        <v>1097</v>
      </c>
      <c r="H346" s="248" t="s">
        <v>344</v>
      </c>
      <c r="I346" s="249" t="s">
        <v>248</v>
      </c>
      <c r="J346" s="249">
        <v>0</v>
      </c>
      <c r="K346" s="249">
        <v>18</v>
      </c>
      <c r="L346" s="249">
        <v>2</v>
      </c>
      <c r="M346" s="249" t="s">
        <v>248</v>
      </c>
      <c r="N346" s="249" t="s">
        <v>239</v>
      </c>
      <c r="O346" s="249" t="s">
        <v>239</v>
      </c>
      <c r="P346" s="249" t="s">
        <v>239</v>
      </c>
      <c r="Q346" s="249" t="s">
        <v>248</v>
      </c>
      <c r="R346" s="248" t="s">
        <v>1319</v>
      </c>
      <c r="S346" s="248"/>
    </row>
    <row r="347" spans="1:19" x14ac:dyDescent="0.35">
      <c r="A347" t="str">
        <f t="shared" si="10"/>
        <v>LLC_BI__Connection__cCCS_RelationshipToFormula__c</v>
      </c>
      <c r="B347">
        <f t="shared" si="11"/>
        <v>1300</v>
      </c>
      <c r="C347" s="248" t="s">
        <v>70</v>
      </c>
      <c r="D347" s="248" t="s">
        <v>71</v>
      </c>
      <c r="E347" s="248" t="s">
        <v>1320</v>
      </c>
      <c r="F347" s="248" t="s">
        <v>1321</v>
      </c>
      <c r="G347" s="248" t="s">
        <v>1322</v>
      </c>
      <c r="H347" s="248" t="s">
        <v>251</v>
      </c>
      <c r="I347" s="249" t="s">
        <v>248</v>
      </c>
      <c r="J347" s="249">
        <v>1300</v>
      </c>
      <c r="K347" s="249">
        <v>0</v>
      </c>
      <c r="L347" s="249">
        <v>0</v>
      </c>
      <c r="M347" s="249" t="s">
        <v>248</v>
      </c>
      <c r="N347" s="249" t="s">
        <v>239</v>
      </c>
      <c r="O347" s="249" t="s">
        <v>239</v>
      </c>
      <c r="P347" s="249" t="s">
        <v>239</v>
      </c>
      <c r="Q347" s="249" t="s">
        <v>248</v>
      </c>
      <c r="R347" s="248" t="s">
        <v>1323</v>
      </c>
      <c r="S347" s="248"/>
    </row>
    <row r="348" spans="1:19" x14ac:dyDescent="0.35">
      <c r="A348" t="str">
        <f t="shared" si="10"/>
        <v>LLC_BI__Connection__cCCS_Is_ORG_Lead__c</v>
      </c>
      <c r="B348">
        <f t="shared" si="11"/>
        <v>0</v>
      </c>
      <c r="C348" s="248" t="s">
        <v>70</v>
      </c>
      <c r="D348" s="248" t="s">
        <v>71</v>
      </c>
      <c r="E348" s="248" t="s">
        <v>1324</v>
      </c>
      <c r="F348" s="248" t="s">
        <v>1325</v>
      </c>
      <c r="G348" s="248" t="s">
        <v>1326</v>
      </c>
      <c r="H348" s="248" t="s">
        <v>243</v>
      </c>
      <c r="I348" s="249" t="s">
        <v>239</v>
      </c>
      <c r="J348" s="249">
        <v>0</v>
      </c>
      <c r="K348" s="249">
        <v>0</v>
      </c>
      <c r="L348" s="249">
        <v>0</v>
      </c>
      <c r="M348" s="249" t="s">
        <v>248</v>
      </c>
      <c r="N348" s="249" t="s">
        <v>239</v>
      </c>
      <c r="O348" s="249" t="s">
        <v>248</v>
      </c>
      <c r="P348" s="249" t="s">
        <v>239</v>
      </c>
      <c r="Q348" s="249" t="s">
        <v>239</v>
      </c>
      <c r="R348" s="248"/>
      <c r="S348" s="248"/>
    </row>
    <row r="349" spans="1:19" x14ac:dyDescent="0.35">
      <c r="A349" t="str">
        <f t="shared" si="10"/>
        <v>LLC_BI__Connection__cCCS_ORG_Lead__c</v>
      </c>
      <c r="B349">
        <f t="shared" si="11"/>
        <v>18</v>
      </c>
      <c r="C349" s="248" t="s">
        <v>70</v>
      </c>
      <c r="D349" s="248" t="s">
        <v>71</v>
      </c>
      <c r="E349" s="248" t="s">
        <v>1327</v>
      </c>
      <c r="F349" s="248" t="s">
        <v>1328</v>
      </c>
      <c r="G349" s="248" t="s">
        <v>1329</v>
      </c>
      <c r="H349" s="248" t="s">
        <v>247</v>
      </c>
      <c r="I349" s="249" t="s">
        <v>248</v>
      </c>
      <c r="J349" s="249">
        <v>18</v>
      </c>
      <c r="K349" s="249">
        <v>0</v>
      </c>
      <c r="L349" s="249">
        <v>0</v>
      </c>
      <c r="M349" s="249" t="s">
        <v>248</v>
      </c>
      <c r="N349" s="249" t="s">
        <v>239</v>
      </c>
      <c r="O349" s="249" t="s">
        <v>248</v>
      </c>
      <c r="P349" s="249" t="s">
        <v>239</v>
      </c>
      <c r="Q349" s="249" t="s">
        <v>239</v>
      </c>
      <c r="R349" s="248"/>
      <c r="S349" s="248"/>
    </row>
    <row r="350" spans="1:19" x14ac:dyDescent="0.35">
      <c r="A350" t="str">
        <f t="shared" si="10"/>
        <v>LLC_BI__Connection__cCCS_Is_part_of_ORG__c</v>
      </c>
      <c r="B350">
        <f t="shared" si="11"/>
        <v>0</v>
      </c>
      <c r="C350" s="248" t="s">
        <v>70</v>
      </c>
      <c r="D350" s="248" t="s">
        <v>71</v>
      </c>
      <c r="E350" s="248" t="s">
        <v>1330</v>
      </c>
      <c r="F350" s="248" t="s">
        <v>1142</v>
      </c>
      <c r="G350" s="248" t="s">
        <v>1143</v>
      </c>
      <c r="H350" s="248" t="s">
        <v>243</v>
      </c>
      <c r="I350" s="249" t="s">
        <v>239</v>
      </c>
      <c r="J350" s="249">
        <v>0</v>
      </c>
      <c r="K350" s="249">
        <v>0</v>
      </c>
      <c r="L350" s="249">
        <v>0</v>
      </c>
      <c r="M350" s="249" t="s">
        <v>248</v>
      </c>
      <c r="N350" s="249" t="s">
        <v>239</v>
      </c>
      <c r="O350" s="249" t="s">
        <v>239</v>
      </c>
      <c r="P350" s="249" t="s">
        <v>239</v>
      </c>
      <c r="Q350" s="249" t="s">
        <v>248</v>
      </c>
      <c r="R350" s="248" t="s">
        <v>1331</v>
      </c>
      <c r="S350" s="248"/>
    </row>
    <row r="351" spans="1:19" x14ac:dyDescent="0.35">
      <c r="A351" t="str">
        <f t="shared" si="10"/>
        <v>LLC_BI__Connection__cCCS_ORG_Lead_Name__c</v>
      </c>
      <c r="B351">
        <f t="shared" si="11"/>
        <v>1300</v>
      </c>
      <c r="C351" s="248" t="s">
        <v>70</v>
      </c>
      <c r="D351" s="248" t="s">
        <v>71</v>
      </c>
      <c r="E351" s="248" t="s">
        <v>1332</v>
      </c>
      <c r="F351" s="248" t="s">
        <v>1333</v>
      </c>
      <c r="G351" s="248" t="s">
        <v>1334</v>
      </c>
      <c r="H351" s="248" t="s">
        <v>251</v>
      </c>
      <c r="I351" s="249" t="s">
        <v>248</v>
      </c>
      <c r="J351" s="249">
        <v>1300</v>
      </c>
      <c r="K351" s="249">
        <v>0</v>
      </c>
      <c r="L351" s="249">
        <v>0</v>
      </c>
      <c r="M351" s="249" t="s">
        <v>248</v>
      </c>
      <c r="N351" s="249" t="s">
        <v>239</v>
      </c>
      <c r="O351" s="249" t="s">
        <v>239</v>
      </c>
      <c r="P351" s="249" t="s">
        <v>239</v>
      </c>
      <c r="Q351" s="249" t="s">
        <v>248</v>
      </c>
      <c r="R351" s="248" t="s">
        <v>1335</v>
      </c>
      <c r="S351" s="248"/>
    </row>
    <row r="352" spans="1:19" x14ac:dyDescent="0.35">
      <c r="A352" t="str">
        <f t="shared" si="10"/>
        <v>LLC_BI__Connection__cCCS_Relationship_in_an_OGSA__c</v>
      </c>
      <c r="B352">
        <f t="shared" si="11"/>
        <v>0</v>
      </c>
      <c r="C352" s="248" t="s">
        <v>70</v>
      </c>
      <c r="D352" s="248" t="s">
        <v>71</v>
      </c>
      <c r="E352" s="248" t="s">
        <v>1336</v>
      </c>
      <c r="F352" s="248" t="s">
        <v>1337</v>
      </c>
      <c r="G352" s="248" t="s">
        <v>1338</v>
      </c>
      <c r="H352" s="248" t="s">
        <v>243</v>
      </c>
      <c r="I352" s="249" t="s">
        <v>239</v>
      </c>
      <c r="J352" s="249">
        <v>0</v>
      </c>
      <c r="K352" s="249">
        <v>0</v>
      </c>
      <c r="L352" s="249">
        <v>0</v>
      </c>
      <c r="M352" s="249" t="s">
        <v>248</v>
      </c>
      <c r="N352" s="249" t="s">
        <v>239</v>
      </c>
      <c r="O352" s="249" t="s">
        <v>239</v>
      </c>
      <c r="P352" s="249" t="s">
        <v>239</v>
      </c>
      <c r="Q352" s="249" t="s">
        <v>248</v>
      </c>
      <c r="R352" s="248" t="s">
        <v>1339</v>
      </c>
      <c r="S352" s="248"/>
    </row>
  </sheetData>
  <autoFilter ref="C1:S352" xr:uid="{020E757C-9679-47AF-9B76-C754D5604CF3}"/>
  <conditionalFormatting sqref="I1:I352">
    <cfRule type="cellIs" dxfId="3" priority="1" operator="equal">
      <formula>"yes"</formula>
    </cfRule>
    <cfRule type="cellIs" dxfId="2" priority="2" operator="equal">
      <formula>"no"</formula>
    </cfRule>
  </conditionalFormatting>
  <conditionalFormatting sqref="M1:Q352">
    <cfRule type="cellIs" dxfId="1" priority="3" operator="equal">
      <formula>"yes"</formula>
    </cfRule>
    <cfRule type="cellIs" dxfId="0" priority="4" operator="equal">
      <formula>"no"</formula>
    </cfRule>
  </conditionalFormatting>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A9B82-EEE8-4598-B587-B8355C37DD00}">
  <sheetPr>
    <tabColor rgb="FFFF0000"/>
  </sheetPr>
  <dimension ref="A1:AU122"/>
  <sheetViews>
    <sheetView tabSelected="1" topLeftCell="F1" workbookViewId="0">
      <pane ySplit="2" topLeftCell="A3" activePane="bottomLeft" state="frozen"/>
      <selection activeCell="B1" sqref="B1"/>
      <selection pane="bottomLeft" activeCell="S2" sqref="S2"/>
    </sheetView>
  </sheetViews>
  <sheetFormatPr defaultRowHeight="14.5" x14ac:dyDescent="0.35"/>
  <cols>
    <col min="1" max="1" width="4.81640625" hidden="1" customWidth="1"/>
    <col min="2" max="2" width="25.81640625" bestFit="1" customWidth="1"/>
    <col min="3" max="3" width="19.81640625" customWidth="1"/>
    <col min="4" max="4" width="41.54296875" bestFit="1" customWidth="1"/>
    <col min="5" max="5" width="22" customWidth="1"/>
    <col min="6" max="6" width="56.36328125" customWidth="1"/>
    <col min="7" max="7" width="3.54296875" hidden="1" customWidth="1"/>
    <col min="8" max="8" width="19.453125" customWidth="1"/>
    <col min="9" max="9" width="2.54296875" hidden="1" customWidth="1"/>
    <col min="10" max="10" width="13.1796875" customWidth="1"/>
    <col min="11" max="11" width="5.1796875" hidden="1" customWidth="1"/>
    <col min="15" max="15" width="15.81640625" customWidth="1"/>
    <col min="16" max="16" width="26.1796875" customWidth="1"/>
    <col min="17" max="17" width="33.81640625" bestFit="1" customWidth="1"/>
    <col min="20" max="20" width="10.453125" customWidth="1"/>
    <col min="21" max="21" width="22.81640625" customWidth="1"/>
    <col min="22" max="22" width="41.54296875" bestFit="1" customWidth="1"/>
    <col min="23" max="23" width="9.54296875" bestFit="1" customWidth="1"/>
    <col min="26" max="26" width="11.1796875" customWidth="1"/>
    <col min="28" max="28" width="43.81640625" bestFit="1" customWidth="1"/>
    <col min="29" max="29" width="25.81640625" bestFit="1" customWidth="1"/>
    <col min="30" max="30" width="36.54296875" customWidth="1"/>
    <col min="35" max="35" width="12.81640625" customWidth="1"/>
    <col min="36" max="36" width="10.1796875" customWidth="1"/>
    <col min="37" max="37" width="12.26953125" customWidth="1"/>
    <col min="39" max="39" width="31.1796875" hidden="1" customWidth="1"/>
    <col min="40" max="40" width="21.7265625" hidden="1" customWidth="1"/>
    <col min="41" max="47" width="0" hidden="1" customWidth="1"/>
  </cols>
  <sheetData>
    <row r="1" spans="1:47" s="103" customFormat="1" ht="20.149999999999999" customHeight="1" x14ac:dyDescent="0.25">
      <c r="B1" s="306" t="s">
        <v>1627</v>
      </c>
      <c r="C1" s="307"/>
      <c r="D1" s="307"/>
      <c r="E1" s="307"/>
      <c r="F1" s="307"/>
      <c r="G1" s="307"/>
      <c r="H1" s="307"/>
      <c r="I1" s="307"/>
      <c r="J1" s="307"/>
      <c r="K1" s="307"/>
      <c r="L1" s="307"/>
      <c r="M1" s="307"/>
      <c r="N1" s="307"/>
      <c r="O1" s="308"/>
      <c r="P1" s="303" t="s">
        <v>1628</v>
      </c>
      <c r="Q1" s="303"/>
      <c r="R1" s="303"/>
      <c r="S1" s="303"/>
      <c r="T1" s="303"/>
      <c r="U1" s="309" t="s">
        <v>1629</v>
      </c>
      <c r="V1" s="310"/>
      <c r="W1" s="310"/>
      <c r="X1" s="310"/>
      <c r="Y1" s="310"/>
      <c r="Z1" s="310"/>
      <c r="AA1" s="310"/>
      <c r="AB1" s="311"/>
      <c r="AC1" s="304" t="s">
        <v>1630</v>
      </c>
      <c r="AD1" s="304"/>
      <c r="AE1" s="304"/>
      <c r="AF1" s="304"/>
      <c r="AG1" s="304"/>
      <c r="AH1" s="304"/>
      <c r="AI1" s="304"/>
      <c r="AJ1" s="304"/>
      <c r="AK1" s="304"/>
      <c r="AL1" s="304"/>
      <c r="AM1" s="305" t="s">
        <v>1631</v>
      </c>
      <c r="AN1" s="305"/>
      <c r="AO1" s="305"/>
      <c r="AP1" s="305"/>
      <c r="AQ1" s="305"/>
      <c r="AR1" s="305"/>
      <c r="AS1" s="305"/>
      <c r="AT1" s="305"/>
    </row>
    <row r="2" spans="1:47" s="111" customFormat="1" ht="101.5" x14ac:dyDescent="0.25">
      <c r="A2" s="111" t="s">
        <v>217</v>
      </c>
      <c r="B2" s="62" t="s">
        <v>1345</v>
      </c>
      <c r="C2" s="62" t="s">
        <v>1632</v>
      </c>
      <c r="D2" s="62" t="s">
        <v>1347</v>
      </c>
      <c r="E2" s="62" t="s">
        <v>1633</v>
      </c>
      <c r="F2" s="62" t="s">
        <v>148</v>
      </c>
      <c r="G2" s="62" t="s">
        <v>1634</v>
      </c>
      <c r="H2" s="62" t="s">
        <v>80</v>
      </c>
      <c r="I2" s="63" t="s">
        <v>1635</v>
      </c>
      <c r="J2" s="63" t="s">
        <v>1636</v>
      </c>
      <c r="K2" s="62" t="s">
        <v>1637</v>
      </c>
      <c r="L2" s="62" t="s">
        <v>1638</v>
      </c>
      <c r="M2" s="62" t="s">
        <v>1639</v>
      </c>
      <c r="N2" s="62" t="s">
        <v>1640</v>
      </c>
      <c r="O2" s="62" t="s">
        <v>64</v>
      </c>
      <c r="P2" s="64" t="s">
        <v>1641</v>
      </c>
      <c r="Q2" s="64" t="s">
        <v>1642</v>
      </c>
      <c r="R2" s="64" t="s">
        <v>1643</v>
      </c>
      <c r="S2" s="65" t="s">
        <v>3078</v>
      </c>
      <c r="T2" s="65" t="s">
        <v>3079</v>
      </c>
      <c r="U2" s="66" t="s">
        <v>1645</v>
      </c>
      <c r="V2" s="66" t="s">
        <v>1646</v>
      </c>
      <c r="W2" s="66" t="s">
        <v>80</v>
      </c>
      <c r="X2" s="67" t="s">
        <v>1636</v>
      </c>
      <c r="Y2" s="66" t="s">
        <v>1638</v>
      </c>
      <c r="Z2" s="66" t="s">
        <v>1647</v>
      </c>
      <c r="AA2" s="68" t="s">
        <v>145</v>
      </c>
      <c r="AB2" s="68" t="s">
        <v>1648</v>
      </c>
      <c r="AC2" s="104" t="s">
        <v>1645</v>
      </c>
      <c r="AD2" s="104" t="s">
        <v>1646</v>
      </c>
      <c r="AE2" s="104" t="s">
        <v>80</v>
      </c>
      <c r="AF2" s="105" t="s">
        <v>1636</v>
      </c>
      <c r="AG2" s="104" t="s">
        <v>1638</v>
      </c>
      <c r="AH2" s="104" t="s">
        <v>1649</v>
      </c>
      <c r="AI2" s="104" t="s">
        <v>1648</v>
      </c>
      <c r="AJ2" s="104" t="s">
        <v>1650</v>
      </c>
      <c r="AK2" s="106" t="s">
        <v>1651</v>
      </c>
      <c r="AL2" s="106" t="s">
        <v>1652</v>
      </c>
      <c r="AM2" s="107" t="s">
        <v>1645</v>
      </c>
      <c r="AN2" s="107" t="s">
        <v>1646</v>
      </c>
      <c r="AO2" s="107" t="s">
        <v>80</v>
      </c>
      <c r="AP2" s="108" t="s">
        <v>1636</v>
      </c>
      <c r="AQ2" s="107" t="s">
        <v>1638</v>
      </c>
      <c r="AR2" s="107" t="s">
        <v>1649</v>
      </c>
      <c r="AS2" s="109" t="s">
        <v>1651</v>
      </c>
      <c r="AT2" s="109" t="s">
        <v>1652</v>
      </c>
      <c r="AU2" s="110"/>
    </row>
    <row r="3" spans="1:47" x14ac:dyDescent="0.35">
      <c r="A3" t="str">
        <f t="shared" ref="A3:A34" si="0">B3&amp;D3</f>
        <v>AccountId</v>
      </c>
      <c r="B3" t="s">
        <v>67</v>
      </c>
      <c r="C3" t="str">
        <f>_xlfn.IFNA(VLOOKUP($A3,nCino_DevProc1!$A$2:$S$352,4,0),"")</f>
        <v>Relationship</v>
      </c>
      <c r="D3" t="s">
        <v>236</v>
      </c>
      <c r="E3" t="str">
        <f>_xlfn.IFNA(VLOOKUP($A3,nCino_MDW!$A$1:$L$191,9,0),"")</f>
        <v>Id</v>
      </c>
      <c r="F3" t="str">
        <f>_xlfn.IFNA(VLOOKUP($A3,nCino_MDW!$A$1:$AH$190,12,0),"")</f>
        <v>Id</v>
      </c>
      <c r="G3" t="str">
        <f>_xlfn.IFNA(IF(VLOOKUP($A3,nCino_MDW!$A$1:$AH$190,13,0)=0,"", VLOOKUP($A3,nCino_MDW!$A$1:$AH$190,13,0)),"")</f>
        <v>Id</v>
      </c>
      <c r="H3" t="str">
        <f>_xlfn.IFNA(IF(VLOOKUP($A3,nCino_DevProc1!$A$2:$S$352,8,0)=0,"", VLOOKUP($A3,nCino_DevProc1!$A$2:$S$352,8,0)),"")</f>
        <v>id</v>
      </c>
      <c r="I3">
        <f>_xlfn.IFNA(IF(VLOOKUP($A3,nCino_MDW!$A$1:$AH$190,2,0)=0,"", VLOOKUP($A3,nCino_MDW!$A$1:$AH$190,2,0)),"")</f>
        <v>18</v>
      </c>
      <c r="J3">
        <f>IF(OR(D3=0, IFERROR(VLOOKUP($A3,nCino_DevProc1!$A$2:$S$352,2,0),0)=0),"", VLOOKUP($A3,nCino_DevProc1!$A$2:$S$352,2,0))</f>
        <v>18</v>
      </c>
      <c r="K3" t="str">
        <f>IFERROR(IF(VLOOKUP($A3,nCino_MDW!$A$1:$AH$190,26,0)="Y", "N", IF(VLOOKUP($A3,nCino_MDW!$A$1:$AH$190,26,0)="N",  "Y", "")),"")</f>
        <v>Y</v>
      </c>
      <c r="L3" t="str">
        <f>_xlfn.IFNA(IF(VLOOKUP($A3,nCino_DevProc1!$A$2:$S$352,9,0)="No", "N", "Y"),"")</f>
        <v>N</v>
      </c>
      <c r="M3" t="str">
        <f>IFERROR(IF(VLOOKUP($A3,nCino_DevProc1!$A$2:$S$352,18,0)=TRUE, "E", IF(D3="Id", "P", IF(OR(LEFT(G3, 6) = "Lookup", LEFT(G3, 6) ="Master"), "F",""))),"")</f>
        <v>P</v>
      </c>
      <c r="N3" t="str">
        <f>_xlfn.IFNA(IF(VLOOKUP($A3,nCino_MDW!$A$1:$AH$190,4,0)="System generated", "Y", "N"),"")</f>
        <v>Y</v>
      </c>
      <c r="O3" t="str">
        <f>IF(LEFT(G3,6)="lookup", G3,IF(OR(D3=0, IFERROR(VLOOKUP($A3,nCino_DevProc1!$A$2:$S$352,18,0),0)=0),"", VLOOKUP($A3,nCino_DevProc1!$A$2:$S$352,18,0)))</f>
        <v/>
      </c>
      <c r="P3" t="str">
        <f t="shared" ref="P3:P34" si="1">IF(B3="","",B3)</f>
        <v>Account</v>
      </c>
      <c r="Q3" t="str">
        <f>IF(D3="","",D3)</f>
        <v>Id</v>
      </c>
      <c r="R3" t="s">
        <v>251</v>
      </c>
      <c r="S3" t="str">
        <f>L3</f>
        <v>N</v>
      </c>
      <c r="T3" t="str">
        <f t="shared" ref="S3:T55" si="2">IF(OR(Q3 ="transactionKey", Q3="sequenceNumber", Q3 = "commitTimestamp", Q3 = "commitUser",Q3 = "commitNumber", Q3="changetype",Q3="entityName",Q3="ID", LEFT(Q3,12)="LastModified"), "N","Y")</f>
        <v>N</v>
      </c>
      <c r="U3" t="str">
        <f>P3</f>
        <v>Account</v>
      </c>
      <c r="V3" t="str">
        <f>Q3</f>
        <v>Id</v>
      </c>
      <c r="W3" t="str">
        <f>IF(OR(LEFT(H3,9)="reference", D3=""),"STRING",VLOOKUP($H3,'DataType Conversion'!$A$8:$I$37,3,0))</f>
        <v>STRING</v>
      </c>
      <c r="X3">
        <f>IF(J3="", "",J3)</f>
        <v>18</v>
      </c>
      <c r="Y3" t="str">
        <f>T3</f>
        <v>N</v>
      </c>
      <c r="Z3" t="str">
        <f>IF(OR($V3="Id",$V3="LastModifiedDate"), "C","")</f>
        <v>C</v>
      </c>
      <c r="AA3" t="str">
        <f>IF(Q3= "", "", IF(H3="Picklist", "Y", "N"))</f>
        <v>N</v>
      </c>
      <c r="AB3" t="str">
        <f t="shared" ref="AB3:AB55" si="3">IF(OR(V3="CreatedDate",V3="CreatedById"),"Must be populated when changeType = CREATE","")</f>
        <v/>
      </c>
      <c r="AC3" t="str">
        <f t="shared" ref="AC3:AC34" si="4">U3</f>
        <v>Account</v>
      </c>
      <c r="AD3" t="str">
        <f t="shared" ref="AD3:AD34" si="5">V3</f>
        <v>Id</v>
      </c>
      <c r="AE3" t="str">
        <f t="shared" ref="AE3:AE34" si="6">W3</f>
        <v>STRING</v>
      </c>
      <c r="AF3">
        <f>IF(X3="","",X3)</f>
        <v>18</v>
      </c>
      <c r="AG3" t="str">
        <f>Y3</f>
        <v>N</v>
      </c>
      <c r="AH3" t="str">
        <f>M3</f>
        <v>P</v>
      </c>
      <c r="AI3" t="str">
        <f>IF(AD3="LastModifiedDate","Must be latest date for the record id in Staging, and date must be t-1", "")</f>
        <v/>
      </c>
      <c r="AM3" t="str">
        <f>IF(AC3="","",LOWER(SUBSTITUTE(VLOOKUP($AC3,'Key-Information'!$B$7:$D$8,2,0)," ", "_")))</f>
        <v>relationship_(customer)</v>
      </c>
      <c r="AN3" t="str">
        <f t="shared" ref="AN3:AN55" si="7">IF(AD3="","",IF(OR(AD3="ccs_migration_id__c",AD3="ccs_covenant_type__c",AD3="ccs_status__c",AD3="ccs_frequency__c"),SUBSTITUTE(LOWER(AD3),"__c",""),_xlfn.IFNA(SUBSTITUTE(SUBSTITUTE(SUBSTITUTE(SUBSTITUTE(AD3,"LLC_BI__",""),"CCS_",""),"__c",""),"cm_",""),AD3)))</f>
        <v>Id</v>
      </c>
      <c r="AO3" t="str">
        <f t="shared" ref="AO3:AO55" si="8">IF(AE3="","",AE3)</f>
        <v>STRING</v>
      </c>
      <c r="AP3">
        <f t="shared" ref="AP3:AP55" si="9">IF(AF3="","",AF3)</f>
        <v>18</v>
      </c>
      <c r="AQ3" t="str">
        <f t="shared" ref="AQ3:AQ55" si="10">IF(AG3="","",AG3)</f>
        <v>N</v>
      </c>
      <c r="AR3" t="str">
        <f t="shared" ref="AR3:AR55" si="11">IF(AH3="","",AH3)</f>
        <v>P</v>
      </c>
    </row>
    <row r="4" spans="1:47" x14ac:dyDescent="0.35">
      <c r="A4" t="str">
        <f t="shared" si="0"/>
        <v>AccountCreatedDate</v>
      </c>
      <c r="B4" t="s">
        <v>67</v>
      </c>
      <c r="C4" t="str">
        <f>_xlfn.IFNA(VLOOKUP($A4,nCino_DevProc1!$A$2:$S$352,4,0),"")</f>
        <v>Relationship</v>
      </c>
      <c r="D4" t="s">
        <v>370</v>
      </c>
      <c r="E4" t="str">
        <f>_xlfn.IFNA(VLOOKUP($A4,nCino_MDW!$A$1:$L$191,9,0),"")</f>
        <v>Created Date</v>
      </c>
      <c r="F4" t="str">
        <f>_xlfn.IFNA(VLOOKUP($A4,nCino_MDW!$A$1:$AH$190,12,0),"")</f>
        <v>Record created date.</v>
      </c>
      <c r="G4" t="str">
        <f>_xlfn.IFNA(IF(VLOOKUP($A4,nCino_MDW!$A$1:$AH$190,13,0)=0,"", VLOOKUP($A4,nCino_MDW!$A$1:$AH$190,13,0)),"")</f>
        <v>Date Time</v>
      </c>
      <c r="H4" t="str">
        <f>_xlfn.IFNA(IF(VLOOKUP($A4,nCino_DevProc1!$A$2:$S$352,8,0)=0,"", VLOOKUP($A4,nCino_DevProc1!$A$2:$S$352,8,0)),"")</f>
        <v>datetime</v>
      </c>
      <c r="I4" t="str">
        <f>_xlfn.IFNA(IF(VLOOKUP($A4,nCino_MDW!$A$1:$AH$190,2,0)=0,"", VLOOKUP($A4,nCino_MDW!$A$1:$AH$190,2,0)),"")</f>
        <v/>
      </c>
      <c r="J4" t="str">
        <f>IF(OR(D4=0, IFERROR(VLOOKUP($A4,nCino_DevProc1!$A$2:$S$352,2,0),0)=0),"", VLOOKUP($A4,nCino_DevProc1!$A$2:$S$352,2,0))</f>
        <v/>
      </c>
      <c r="K4" t="str">
        <f>IFERROR(IF(VLOOKUP($A4,nCino_MDW!$A$1:$AH$190,26,0)="Y", "N", IF(VLOOKUP($A4,nCino_MDW!$A$1:$AH$190,26,0)="N",  "Y", "")),"")</f>
        <v>Y</v>
      </c>
      <c r="L4" t="str">
        <f>_xlfn.IFNA(IF(VLOOKUP($A4,nCino_DevProc1!$A$2:$S$352,9,0)="No", "N", "Y"),"")</f>
        <v>N</v>
      </c>
      <c r="M4" t="str">
        <f>IFERROR(IF(VLOOKUP($A4,nCino_DevProc1!$A$2:$S$352,18,0)=TRUE, "E", IF(D4="Id", "P", IF(OR(LEFT(G4, 6) = "Lookup", LEFT(G4, 6) ="Master"), "F",""))),"")</f>
        <v/>
      </c>
      <c r="N4" t="str">
        <f>_xlfn.IFNA(IF(VLOOKUP($A4,nCino_MDW!$A$1:$AH$190,4,0)="System generated", "Y", "N"),"")</f>
        <v>Y</v>
      </c>
      <c r="O4" t="str">
        <f>IF(LEFT(G4,6)="lookup", G4,IF(OR(D4=0, IFERROR(VLOOKUP($A4,nCino_DevProc1!$A$2:$S$352,18,0),0)=0),"", VLOOKUP($A4,nCino_DevProc1!$A$2:$S$352,18,0)))</f>
        <v/>
      </c>
      <c r="P4" t="str">
        <f t="shared" si="1"/>
        <v>Account</v>
      </c>
      <c r="Q4" t="str">
        <f t="shared" ref="Q4:Q24" si="12">IF(D4="","",D4)</f>
        <v>CreatedDate</v>
      </c>
      <c r="R4" t="s">
        <v>251</v>
      </c>
      <c r="S4" t="str">
        <f t="shared" ref="S4:S67" si="13">L4</f>
        <v>N</v>
      </c>
      <c r="T4" t="str">
        <f t="shared" si="2"/>
        <v>Y</v>
      </c>
      <c r="U4" t="str">
        <f>P4</f>
        <v>Account</v>
      </c>
      <c r="V4" t="str">
        <f t="shared" ref="V4:V65" si="14">Q4</f>
        <v>CreatedDate</v>
      </c>
      <c r="W4" t="str">
        <f>IF(OR(LEFT(H4,9)="reference", D4=""),"STRING",VLOOKUP($H4,'DataType Conversion'!$A$8:$I$37,3,0))</f>
        <v>DATETIME</v>
      </c>
      <c r="X4" t="str">
        <f t="shared" ref="X4:X67" si="15">IF(J4="", "",J4)</f>
        <v/>
      </c>
      <c r="Y4" t="str">
        <f t="shared" ref="Y4:Y67" si="16">T4</f>
        <v>Y</v>
      </c>
      <c r="Z4" t="str">
        <f t="shared" ref="Z4:Z67" si="17">IF(OR($V4="Id",$V4="LastModifiedDate"), "C","")</f>
        <v/>
      </c>
      <c r="AA4" t="str">
        <f t="shared" ref="AA4:AA65" si="18">IF(Q4= "", "", IF(H4="Picklist", "Y", "N"))</f>
        <v>N</v>
      </c>
      <c r="AB4" t="str">
        <f t="shared" si="3"/>
        <v>Must be populated when changeType = CREATE</v>
      </c>
      <c r="AC4" t="str">
        <f t="shared" si="4"/>
        <v>Account</v>
      </c>
      <c r="AD4" t="str">
        <f t="shared" si="5"/>
        <v>CreatedDate</v>
      </c>
      <c r="AE4" t="str">
        <f t="shared" si="6"/>
        <v>DATETIME</v>
      </c>
      <c r="AF4" t="str">
        <f t="shared" ref="AF4:AF67" si="19">IF(X4="","",X4)</f>
        <v/>
      </c>
      <c r="AG4" t="str">
        <f t="shared" ref="AG4:AG35" si="20">Y4</f>
        <v>Y</v>
      </c>
      <c r="AH4" t="str">
        <f t="shared" ref="AH4:AH60" si="21">M4</f>
        <v/>
      </c>
      <c r="AI4" t="str">
        <f t="shared" ref="AI4:AI67" si="22">IF(AD4="LastModifiedDate","Must be latest date for the record id in Staging, and date must be t-1", "")</f>
        <v/>
      </c>
      <c r="AM4" t="str">
        <f>IF(AC4="","",LOWER(SUBSTITUTE(VLOOKUP($AC4,'Key-Information'!$B$7:$D$8,2,0)," ", "_")))</f>
        <v>relationship_(customer)</v>
      </c>
      <c r="AN4" t="str">
        <f t="shared" si="7"/>
        <v>CreatedDate</v>
      </c>
      <c r="AO4" t="str">
        <f t="shared" si="8"/>
        <v>DATETIME</v>
      </c>
      <c r="AP4" t="str">
        <f t="shared" si="9"/>
        <v/>
      </c>
      <c r="AQ4" t="str">
        <f t="shared" si="10"/>
        <v>Y</v>
      </c>
      <c r="AR4" t="str">
        <f t="shared" si="11"/>
        <v/>
      </c>
    </row>
    <row r="5" spans="1:47" x14ac:dyDescent="0.35">
      <c r="A5" t="str">
        <f t="shared" si="0"/>
        <v>AccountCreatedById</v>
      </c>
      <c r="B5" t="s">
        <v>67</v>
      </c>
      <c r="C5" t="str">
        <f>_xlfn.IFNA(VLOOKUP($A5,nCino_DevProc1!$A$2:$S$352,4,0),"")</f>
        <v>Relationship</v>
      </c>
      <c r="D5" t="s">
        <v>374</v>
      </c>
      <c r="E5" t="str">
        <f>_xlfn.IFNA(VLOOKUP($A5,nCino_MDW!$A$1:$L$191,9,0),"")</f>
        <v>Created By</v>
      </c>
      <c r="F5" t="str">
        <f>_xlfn.IFNA(VLOOKUP($A5,nCino_MDW!$A$1:$AH$190,12,0),"")</f>
        <v>Record created by user.</v>
      </c>
      <c r="G5" t="str">
        <f>_xlfn.IFNA(IF(VLOOKUP($A5,nCino_MDW!$A$1:$AH$190,13,0)=0,"", VLOOKUP($A5,nCino_MDW!$A$1:$AH$190,13,0)),"")</f>
        <v>Lookup(User)</v>
      </c>
      <c r="H5" t="str">
        <f>_xlfn.IFNA(IF(VLOOKUP($A5,nCino_DevProc1!$A$2:$S$352,8,0)=0,"", VLOOKUP($A5,nCino_DevProc1!$A$2:$S$352,8,0)),"")</f>
        <v>reference(User)</v>
      </c>
      <c r="I5">
        <f>_xlfn.IFNA(IF(VLOOKUP($A5,nCino_MDW!$A$1:$AH$190,2,0)=0,"", VLOOKUP($A5,nCino_MDW!$A$1:$AH$190,2,0)),"")</f>
        <v>18</v>
      </c>
      <c r="J5">
        <f>IF(OR(D5=0, IFERROR(VLOOKUP($A5,nCino_DevProc1!$A$2:$S$352,2,0),0)=0),"", VLOOKUP($A5,nCino_DevProc1!$A$2:$S$352,2,0))</f>
        <v>18</v>
      </c>
      <c r="K5" t="str">
        <f>IFERROR(IF(VLOOKUP($A5,nCino_MDW!$A$1:$AH$190,26,0)="Y", "N", IF(VLOOKUP($A5,nCino_MDW!$A$1:$AH$190,26,0)="N",  "Y", "")),"")</f>
        <v>Y</v>
      </c>
      <c r="L5" t="str">
        <f>_xlfn.IFNA(IF(VLOOKUP($A5,nCino_DevProc1!$A$2:$S$352,9,0)="No", "N", "Y"),"")</f>
        <v>N</v>
      </c>
      <c r="M5" t="str">
        <f>IFERROR(IF(VLOOKUP($A5,nCino_DevProc1!$A$2:$S$352,18,0)=TRUE, "E", IF(D5="Id", "P", IF(OR(LEFT(G5, 6) = "Lookup", LEFT(G5, 6) ="Master"), "F",""))),"")</f>
        <v>F</v>
      </c>
      <c r="N5" t="str">
        <f>_xlfn.IFNA(IF(VLOOKUP($A5,nCino_MDW!$A$1:$AH$190,4,0)="System generated", "Y", "N"),"")</f>
        <v>Y</v>
      </c>
      <c r="O5" t="str">
        <f>IF(LEFT(G5,6)="lookup", G5,IF(OR(D5=0, IFERROR(VLOOKUP($A5,nCino_DevProc1!$A$2:$S$352,18,0),0)=0),"", VLOOKUP($A5,nCino_DevProc1!$A$2:$S$352,18,0)))</f>
        <v>Lookup(User)</v>
      </c>
      <c r="P5" t="str">
        <f t="shared" si="1"/>
        <v>Account</v>
      </c>
      <c r="Q5" t="str">
        <f t="shared" si="12"/>
        <v>CreatedById</v>
      </c>
      <c r="R5" t="s">
        <v>251</v>
      </c>
      <c r="S5" t="str">
        <f t="shared" si="13"/>
        <v>N</v>
      </c>
      <c r="T5" t="str">
        <f t="shared" si="2"/>
        <v>Y</v>
      </c>
      <c r="U5" t="str">
        <f>P5</f>
        <v>Account</v>
      </c>
      <c r="V5" t="str">
        <f t="shared" si="14"/>
        <v>CreatedById</v>
      </c>
      <c r="W5" t="str">
        <f>IF(OR(LEFT(H5,9)="reference", D5=""),"STRING",VLOOKUP($H5,'DataType Conversion'!$A$8:$I$37,3,0))</f>
        <v>STRING</v>
      </c>
      <c r="X5">
        <f t="shared" si="15"/>
        <v>18</v>
      </c>
      <c r="Y5" t="str">
        <f t="shared" si="16"/>
        <v>Y</v>
      </c>
      <c r="Z5" t="str">
        <f t="shared" si="17"/>
        <v/>
      </c>
      <c r="AA5" t="str">
        <f t="shared" si="18"/>
        <v>N</v>
      </c>
      <c r="AB5" t="str">
        <f t="shared" si="3"/>
        <v>Must be populated when changeType = CREATE</v>
      </c>
      <c r="AC5" t="str">
        <f t="shared" si="4"/>
        <v>Account</v>
      </c>
      <c r="AD5" t="str">
        <f t="shared" si="5"/>
        <v>CreatedById</v>
      </c>
      <c r="AE5" t="str">
        <f t="shared" si="6"/>
        <v>STRING</v>
      </c>
      <c r="AF5">
        <f t="shared" si="19"/>
        <v>18</v>
      </c>
      <c r="AG5" t="str">
        <f t="shared" si="20"/>
        <v>Y</v>
      </c>
      <c r="AH5" t="str">
        <f t="shared" si="21"/>
        <v>F</v>
      </c>
      <c r="AI5" t="str">
        <f t="shared" si="22"/>
        <v/>
      </c>
      <c r="AM5" t="str">
        <f>IF(AC5="","",LOWER(SUBSTITUTE(VLOOKUP($AC5,'Key-Information'!$B$7:$D$8,2,0)," ", "_")))</f>
        <v>relationship_(customer)</v>
      </c>
      <c r="AN5" t="str">
        <f t="shared" si="7"/>
        <v>CreatedById</v>
      </c>
      <c r="AO5" t="str">
        <f t="shared" si="8"/>
        <v>STRING</v>
      </c>
      <c r="AP5">
        <f t="shared" si="9"/>
        <v>18</v>
      </c>
      <c r="AQ5" t="str">
        <f t="shared" si="10"/>
        <v>Y</v>
      </c>
      <c r="AR5" t="str">
        <f t="shared" si="11"/>
        <v>F</v>
      </c>
    </row>
    <row r="6" spans="1:47" x14ac:dyDescent="0.35">
      <c r="A6" t="str">
        <f t="shared" si="0"/>
        <v>AccountLastModifiedDate</v>
      </c>
      <c r="B6" t="s">
        <v>67</v>
      </c>
      <c r="C6" t="str">
        <f>_xlfn.IFNA(VLOOKUP($A6,nCino_DevProc1!$A$2:$S$352,4,0),"")</f>
        <v>Relationship</v>
      </c>
      <c r="D6" t="s">
        <v>377</v>
      </c>
      <c r="E6" t="str">
        <f>_xlfn.IFNA(VLOOKUP($A6,nCino_MDW!$A$1:$L$191,9,0),"")</f>
        <v>Last Modified Date</v>
      </c>
      <c r="F6" t="str">
        <f>_xlfn.IFNA(VLOOKUP($A6,nCino_MDW!$A$1:$AH$190,12,0),"")</f>
        <v>Last modified date.</v>
      </c>
      <c r="G6" t="str">
        <f>_xlfn.IFNA(IF(VLOOKUP($A6,nCino_MDW!$A$1:$AH$190,13,0)=0,"", VLOOKUP($A6,nCino_MDW!$A$1:$AH$190,13,0)),"")</f>
        <v>Date Time</v>
      </c>
      <c r="H6" t="str">
        <f>_xlfn.IFNA(IF(VLOOKUP($A6,nCino_DevProc1!$A$2:$S$352,8,0)=0,"", VLOOKUP($A6,nCino_DevProc1!$A$2:$S$352,8,0)),"")</f>
        <v>datetime</v>
      </c>
      <c r="I6" t="str">
        <f>_xlfn.IFNA(IF(VLOOKUP($A6,nCino_MDW!$A$1:$AH$190,2,0)=0,"", VLOOKUP($A6,nCino_MDW!$A$1:$AH$190,2,0)),"")</f>
        <v/>
      </c>
      <c r="J6" t="str">
        <f>IF(OR(D6=0, IFERROR(VLOOKUP($A6,nCino_DevProc1!$A$2:$S$352,2,0),0)=0),"", VLOOKUP($A6,nCino_DevProc1!$A$2:$S$352,2,0))</f>
        <v/>
      </c>
      <c r="K6" t="str">
        <f>IFERROR(IF(VLOOKUP($A6,nCino_MDW!$A$1:$AH$190,26,0)="Y", "N", IF(VLOOKUP($A6,nCino_MDW!$A$1:$AH$190,26,0)="N",  "Y", "")),"")</f>
        <v>Y</v>
      </c>
      <c r="L6" t="str">
        <f>_xlfn.IFNA(IF(VLOOKUP($A6,nCino_DevProc1!$A$2:$S$352,9,0)="No", "N", "Y"),"")</f>
        <v>N</v>
      </c>
      <c r="M6" t="str">
        <f>IFERROR(IF(VLOOKUP($A6,nCino_DevProc1!$A$2:$S$352,18,0)=TRUE, "E", IF(D6="Id", "P", IF(OR(LEFT(G6, 6) = "Lookup", LEFT(G6, 6) ="Master"), "F",""))),"")</f>
        <v/>
      </c>
      <c r="N6" t="str">
        <f>_xlfn.IFNA(IF(VLOOKUP($A6,nCino_MDW!$A$1:$AH$190,4,0)="System generated", "Y", "N"),"")</f>
        <v>Y</v>
      </c>
      <c r="O6" t="str">
        <f>IF(LEFT(G6,6)="lookup", G6,IF(OR(D6=0, IFERROR(VLOOKUP($A6,nCino_DevProc1!$A$2:$S$352,18,0),0)=0),"", VLOOKUP($A6,nCino_DevProc1!$A$2:$S$352,18,0)))</f>
        <v/>
      </c>
      <c r="P6" t="str">
        <f t="shared" si="1"/>
        <v>Account</v>
      </c>
      <c r="Q6" t="str">
        <f t="shared" si="12"/>
        <v>LastModifiedDate</v>
      </c>
      <c r="R6" t="s">
        <v>251</v>
      </c>
      <c r="S6" t="str">
        <f t="shared" si="13"/>
        <v>N</v>
      </c>
      <c r="T6" t="str">
        <f t="shared" si="2"/>
        <v>N</v>
      </c>
      <c r="U6" t="str">
        <f>P6</f>
        <v>Account</v>
      </c>
      <c r="V6" t="str">
        <f t="shared" si="14"/>
        <v>LastModifiedDate</v>
      </c>
      <c r="W6" t="str">
        <f>IF(OR(LEFT(H6,9)="reference", D6=""),"STRING",VLOOKUP($H6,'DataType Conversion'!$A$8:$I$37,3,0))</f>
        <v>DATETIME</v>
      </c>
      <c r="X6" t="str">
        <f t="shared" si="15"/>
        <v/>
      </c>
      <c r="Y6" t="str">
        <f t="shared" si="16"/>
        <v>N</v>
      </c>
      <c r="Z6" t="str">
        <f t="shared" si="17"/>
        <v>C</v>
      </c>
      <c r="AA6" t="str">
        <f t="shared" si="18"/>
        <v>N</v>
      </c>
      <c r="AB6" t="str">
        <f t="shared" si="3"/>
        <v/>
      </c>
      <c r="AC6" t="str">
        <f t="shared" si="4"/>
        <v>Account</v>
      </c>
      <c r="AD6" t="str">
        <f t="shared" si="5"/>
        <v>LastModifiedDate</v>
      </c>
      <c r="AE6" t="str">
        <f t="shared" si="6"/>
        <v>DATETIME</v>
      </c>
      <c r="AF6" t="str">
        <f t="shared" si="19"/>
        <v/>
      </c>
      <c r="AG6" t="str">
        <f t="shared" si="20"/>
        <v>N</v>
      </c>
      <c r="AH6" t="str">
        <f t="shared" si="21"/>
        <v/>
      </c>
      <c r="AI6" t="str">
        <f t="shared" si="22"/>
        <v>Must be latest date for the record id in Staging, and date must be t-1</v>
      </c>
      <c r="AM6" t="str">
        <f>IF(AC6="","",LOWER(SUBSTITUTE(VLOOKUP($AC6,'Key-Information'!$B$7:$D$8,2,0)," ", "_")))</f>
        <v>relationship_(customer)</v>
      </c>
      <c r="AN6" t="str">
        <f t="shared" si="7"/>
        <v>LastModifiedDate</v>
      </c>
      <c r="AO6" t="str">
        <f t="shared" si="8"/>
        <v>DATETIME</v>
      </c>
      <c r="AP6" t="str">
        <f t="shared" si="9"/>
        <v/>
      </c>
      <c r="AQ6" t="str">
        <f t="shared" si="10"/>
        <v>N</v>
      </c>
      <c r="AR6" t="str">
        <f t="shared" si="11"/>
        <v/>
      </c>
    </row>
    <row r="7" spans="1:47" x14ac:dyDescent="0.35">
      <c r="A7" t="str">
        <f t="shared" si="0"/>
        <v>AccountLastModifiedById</v>
      </c>
      <c r="B7" t="s">
        <v>67</v>
      </c>
      <c r="C7" t="str">
        <f>_xlfn.IFNA(VLOOKUP($A7,nCino_DevProc1!$A$2:$S$352,4,0),"")</f>
        <v>Relationship</v>
      </c>
      <c r="D7" t="s">
        <v>380</v>
      </c>
      <c r="E7" t="str">
        <f>_xlfn.IFNA(VLOOKUP($A7,nCino_MDW!$A$1:$L$191,9,0),"")</f>
        <v>Last Modified By</v>
      </c>
      <c r="F7" t="str">
        <f>_xlfn.IFNA(VLOOKUP($A7,nCino_MDW!$A$1:$AH$190,12,0),"")</f>
        <v>Last modified by user.</v>
      </c>
      <c r="G7" t="str">
        <f>_xlfn.IFNA(IF(VLOOKUP($A7,nCino_MDW!$A$1:$AH$190,13,0)=0,"", VLOOKUP($A7,nCino_MDW!$A$1:$AH$190,13,0)),"")</f>
        <v>Lookup(User)</v>
      </c>
      <c r="H7" t="str">
        <f>_xlfn.IFNA(IF(VLOOKUP($A7,nCino_DevProc1!$A$2:$S$352,8,0)=0,"", VLOOKUP($A7,nCino_DevProc1!$A$2:$S$352,8,0)),"")</f>
        <v>reference(User)</v>
      </c>
      <c r="I7">
        <f>_xlfn.IFNA(IF(VLOOKUP($A7,nCino_MDW!$A$1:$AH$190,2,0)=0,"", VLOOKUP($A7,nCino_MDW!$A$1:$AH$190,2,0)),"")</f>
        <v>18</v>
      </c>
      <c r="J7">
        <f>IF(OR(D7=0, IFERROR(VLOOKUP($A7,nCino_DevProc1!$A$2:$S$352,2,0),0)=0),"", VLOOKUP($A7,nCino_DevProc1!$A$2:$S$352,2,0))</f>
        <v>18</v>
      </c>
      <c r="K7" t="str">
        <f>IFERROR(IF(VLOOKUP($A7,nCino_MDW!$A$1:$AH$190,26,0)="Y", "N", IF(VLOOKUP($A7,nCino_MDW!$A$1:$AH$190,26,0)="N",  "Y", "")),"")</f>
        <v>Y</v>
      </c>
      <c r="L7" t="str">
        <f>_xlfn.IFNA(IF(VLOOKUP($A7,nCino_DevProc1!$A$2:$S$352,9,0)="No", "N", "Y"),"")</f>
        <v>N</v>
      </c>
      <c r="M7" t="str">
        <f>IFERROR(IF(VLOOKUP($A7,nCino_DevProc1!$A$2:$S$352,18,0)=TRUE, "E", IF(D7="Id", "P", IF(OR(LEFT(G7, 6) = "Lookup", LEFT(G7, 6) ="Master"), "F",""))),"")</f>
        <v>F</v>
      </c>
      <c r="N7" t="str">
        <f>_xlfn.IFNA(IF(VLOOKUP($A7,nCino_MDW!$A$1:$AH$190,4,0)="System generated", "Y", "N"),"")</f>
        <v>Y</v>
      </c>
      <c r="O7" t="str">
        <f>IF(LEFT(G7,6)="lookup", G7,IF(OR(D7=0, IFERROR(VLOOKUP($A7,nCino_DevProc1!$A$2:$S$352,18,0),0)=0),"", VLOOKUP($A7,nCino_DevProc1!$A$2:$S$352,18,0)))</f>
        <v>Lookup(User)</v>
      </c>
      <c r="P7" t="str">
        <f t="shared" si="1"/>
        <v>Account</v>
      </c>
      <c r="Q7" t="str">
        <f t="shared" si="12"/>
        <v>LastModifiedById</v>
      </c>
      <c r="R7" t="s">
        <v>251</v>
      </c>
      <c r="S7" t="str">
        <f t="shared" si="13"/>
        <v>N</v>
      </c>
      <c r="T7" t="str">
        <f t="shared" si="2"/>
        <v>N</v>
      </c>
      <c r="U7" t="str">
        <f>P7</f>
        <v>Account</v>
      </c>
      <c r="V7" t="str">
        <f t="shared" si="14"/>
        <v>LastModifiedById</v>
      </c>
      <c r="W7" t="str">
        <f>IF(OR(LEFT(H7,9)="reference", D7=""),"STRING",VLOOKUP($H7,'DataType Conversion'!$A$8:$I$37,3,0))</f>
        <v>STRING</v>
      </c>
      <c r="X7">
        <f t="shared" si="15"/>
        <v>18</v>
      </c>
      <c r="Y7" t="str">
        <f t="shared" si="16"/>
        <v>N</v>
      </c>
      <c r="Z7" t="str">
        <f t="shared" si="17"/>
        <v/>
      </c>
      <c r="AA7" t="str">
        <f t="shared" si="18"/>
        <v>N</v>
      </c>
      <c r="AB7" t="str">
        <f t="shared" si="3"/>
        <v/>
      </c>
      <c r="AC7" t="str">
        <f t="shared" si="4"/>
        <v>Account</v>
      </c>
      <c r="AD7" t="str">
        <f t="shared" si="5"/>
        <v>LastModifiedById</v>
      </c>
      <c r="AE7" t="str">
        <f t="shared" si="6"/>
        <v>STRING</v>
      </c>
      <c r="AF7">
        <f t="shared" si="19"/>
        <v>18</v>
      </c>
      <c r="AG7" t="str">
        <f t="shared" si="20"/>
        <v>N</v>
      </c>
      <c r="AH7" t="str">
        <f t="shared" si="21"/>
        <v>F</v>
      </c>
      <c r="AI7" t="str">
        <f t="shared" si="22"/>
        <v/>
      </c>
      <c r="AM7" t="str">
        <f>IF(AC7="","",LOWER(SUBSTITUTE(VLOOKUP($AC7,'Key-Information'!$B$7:$D$8,2,0)," ", "_")))</f>
        <v>relationship_(customer)</v>
      </c>
      <c r="AN7" t="str">
        <f t="shared" si="7"/>
        <v>LastModifiedById</v>
      </c>
      <c r="AO7" t="str">
        <f t="shared" si="8"/>
        <v>STRING</v>
      </c>
      <c r="AP7">
        <f t="shared" si="9"/>
        <v>18</v>
      </c>
      <c r="AQ7" t="str">
        <f t="shared" si="10"/>
        <v>N</v>
      </c>
      <c r="AR7" t="str">
        <f t="shared" si="11"/>
        <v>F</v>
      </c>
    </row>
    <row r="8" spans="1:47" x14ac:dyDescent="0.35">
      <c r="A8" t="str">
        <f t="shared" si="0"/>
        <v>AccountCCS_Account_Type_for_Duplicate_Rule_del__c</v>
      </c>
      <c r="B8" t="s">
        <v>67</v>
      </c>
      <c r="C8" t="str">
        <f>_xlfn.IFNA(VLOOKUP($A8,nCino_DevProc1!$A$2:$S$352,4,0),"")</f>
        <v>Relationship</v>
      </c>
      <c r="D8" t="s">
        <v>1118</v>
      </c>
      <c r="E8" t="str">
        <f>_xlfn.IFNA(VLOOKUP($A8,nCino_MDW!$A$1:$L$191,9,0),"")</f>
        <v>Account Type for Duplicate Rule</v>
      </c>
      <c r="F8" t="str">
        <f>_xlfn.IFNA(VLOOKUP($A8,nCino_MDW!$A$1:$AH$190,12,0),"")</f>
        <v>Duplicate Rules do not work on Record Type. So this new field created as a work around to use in Duplicate Rule</v>
      </c>
      <c r="G8" t="str">
        <f>_xlfn.IFNA(IF(VLOOKUP($A8,nCino_MDW!$A$1:$AH$190,13,0)=0,"", VLOOKUP($A8,nCino_MDW!$A$1:$AH$190,13,0)),"")</f>
        <v>Text</v>
      </c>
      <c r="H8" t="str">
        <f>_xlfn.IFNA(IF(VLOOKUP($A8,nCino_DevProc1!$A$2:$S$352,8,0)=0,"", VLOOKUP($A8,nCino_DevProc1!$A$2:$S$352,8,0)),"")</f>
        <v>string</v>
      </c>
      <c r="I8">
        <f>_xlfn.IFNA(IF(VLOOKUP($A8,nCino_MDW!$A$1:$AH$190,2,0)=0,"", VLOOKUP($A8,nCino_MDW!$A$1:$AH$190,2,0)),"")</f>
        <v>100</v>
      </c>
      <c r="J8">
        <f>IF(OR(D8=0, IFERROR(VLOOKUP($A8,nCino_DevProc1!$A$2:$S$352,2,0),0)=0),"", VLOOKUP($A8,nCino_DevProc1!$A$2:$S$352,2,0))</f>
        <v>100</v>
      </c>
      <c r="K8" t="str">
        <f>IFERROR(IF(VLOOKUP($A8,nCino_MDW!$A$1:$AH$190,26,0)="Y", "N", IF(VLOOKUP($A8,nCino_MDW!$A$1:$AH$190,26,0)="N",  "Y", "")),"")</f>
        <v>Y</v>
      </c>
      <c r="L8" t="str">
        <f>_xlfn.IFNA(IF(VLOOKUP($A8,nCino_DevProc1!$A$2:$S$352,9,0)="No", "N", "Y"),"")</f>
        <v>Y</v>
      </c>
      <c r="M8" t="str">
        <f>IFERROR(IF(VLOOKUP($A8,nCino_DevProc1!$A$2:$S$352,18,0)=TRUE, "E", IF(D8="Id", "P", IF(OR(LEFT(G8, 6) = "Lookup", LEFT(G8, 6) ="Master"), "F",""))),"")</f>
        <v/>
      </c>
      <c r="N8" t="str">
        <f>_xlfn.IFNA(IF(VLOOKUP($A8,nCino_MDW!$A$1:$AH$190,4,0)="System generated", "Y", "N"),"")</f>
        <v>N</v>
      </c>
      <c r="O8" t="str">
        <f>IF(LEFT(G8,6)="lookup", G8,IF(OR(D8=0, IFERROR(VLOOKUP($A8,nCino_DevProc1!$A$2:$S$352,18,0),0)=0),"", VLOOKUP($A8,nCino_DevProc1!$A$2:$S$352,18,0)))</f>
        <v/>
      </c>
      <c r="P8" t="str">
        <f t="shared" si="1"/>
        <v>Account</v>
      </c>
      <c r="Q8" t="str">
        <f t="shared" si="12"/>
        <v>CCS_Account_Type_for_Duplicate_Rule_del__c</v>
      </c>
      <c r="R8" t="s">
        <v>251</v>
      </c>
      <c r="S8" t="str">
        <f t="shared" si="13"/>
        <v>Y</v>
      </c>
      <c r="T8" t="str">
        <f t="shared" si="2"/>
        <v>Y</v>
      </c>
      <c r="U8" t="str">
        <f>P8</f>
        <v>Account</v>
      </c>
      <c r="V8" t="str">
        <f t="shared" si="14"/>
        <v>CCS_Account_Type_for_Duplicate_Rule_del__c</v>
      </c>
      <c r="W8" t="str">
        <f>IF(OR(LEFT(H8,9)="reference", D8=""),"STRING",VLOOKUP($H8,'DataType Conversion'!$A$8:$I$37,3,0))</f>
        <v>STRING</v>
      </c>
      <c r="X8">
        <f t="shared" si="15"/>
        <v>100</v>
      </c>
      <c r="Y8" t="str">
        <f t="shared" si="16"/>
        <v>Y</v>
      </c>
      <c r="Z8" t="str">
        <f t="shared" si="17"/>
        <v/>
      </c>
      <c r="AA8" t="str">
        <f t="shared" si="18"/>
        <v>N</v>
      </c>
      <c r="AB8" t="str">
        <f t="shared" si="3"/>
        <v/>
      </c>
      <c r="AC8" t="str">
        <f t="shared" si="4"/>
        <v>Account</v>
      </c>
      <c r="AD8" t="str">
        <f t="shared" si="5"/>
        <v>CCS_Account_Type_for_Duplicate_Rule_del__c</v>
      </c>
      <c r="AE8" t="str">
        <f t="shared" si="6"/>
        <v>STRING</v>
      </c>
      <c r="AF8">
        <f t="shared" si="19"/>
        <v>100</v>
      </c>
      <c r="AG8" t="str">
        <f t="shared" si="20"/>
        <v>Y</v>
      </c>
      <c r="AH8" t="str">
        <f t="shared" si="21"/>
        <v/>
      </c>
      <c r="AI8" t="str">
        <f t="shared" si="22"/>
        <v/>
      </c>
      <c r="AM8" t="str">
        <f>IF(AC8="","",LOWER(SUBSTITUTE(VLOOKUP($AC8,'Key-Information'!$B$7:$D$8,2,0)," ", "_")))</f>
        <v>relationship_(customer)</v>
      </c>
      <c r="AN8" t="str">
        <f t="shared" si="7"/>
        <v>Account_Type_for_Duplicate_Rule_del</v>
      </c>
      <c r="AO8" t="str">
        <f t="shared" si="8"/>
        <v>STRING</v>
      </c>
      <c r="AP8">
        <f t="shared" si="9"/>
        <v>100</v>
      </c>
      <c r="AQ8" t="str">
        <f t="shared" si="10"/>
        <v>Y</v>
      </c>
      <c r="AR8" t="str">
        <f t="shared" si="11"/>
        <v/>
      </c>
    </row>
    <row r="9" spans="1:47" x14ac:dyDescent="0.35">
      <c r="A9" t="str">
        <f t="shared" si="0"/>
        <v>AccountCCS_Bank_Entity__c</v>
      </c>
      <c r="B9" t="s">
        <v>67</v>
      </c>
      <c r="C9" t="str">
        <f>_xlfn.IFNA(VLOOKUP($A9,nCino_DevProc1!$A$2:$S$352,4,0),"")</f>
        <v>Relationship</v>
      </c>
      <c r="D9" t="s">
        <v>964</v>
      </c>
      <c r="E9" t="str">
        <f>_xlfn.IFNA(VLOOKUP($A9,nCino_MDW!$A$1:$L$191,9,0),"")</f>
        <v>Bank Entity</v>
      </c>
      <c r="F9" t="str">
        <f>_xlfn.IFNA(VLOOKUP($A9,nCino_MDW!$A$1:$AH$190,12,0),"")</f>
        <v>This field captures the entity with which a customer banks (e.g. Bank of Scotland, Lloyds)</v>
      </c>
      <c r="G9" t="str">
        <f>_xlfn.IFNA(IF(VLOOKUP($A9,nCino_MDW!$A$1:$AH$190,13,0)=0,"", VLOOKUP($A9,nCino_MDW!$A$1:$AH$190,13,0)),"")</f>
        <v>Picklist</v>
      </c>
      <c r="H9" t="str">
        <f>_xlfn.IFNA(IF(VLOOKUP($A9,nCino_DevProc1!$A$2:$S$352,8,0)=0,"", VLOOKUP($A9,nCino_DevProc1!$A$2:$S$352,8,0)),"")</f>
        <v>picklist</v>
      </c>
      <c r="I9" t="str">
        <f>_xlfn.IFNA(IF(VLOOKUP($A9,nCino_MDW!$A$1:$AH$190,2,0)=0,"", VLOOKUP($A9,nCino_MDW!$A$1:$AH$190,2,0)),"")</f>
        <v>See picklist options for lengths</v>
      </c>
      <c r="J9">
        <f>IF(OR(D9=0, IFERROR(VLOOKUP($A9,nCino_DevProc1!$A$2:$S$352,2,0),0)=0),"", VLOOKUP($A9,nCino_DevProc1!$A$2:$S$352,2,0))</f>
        <v>255</v>
      </c>
      <c r="K9" t="str">
        <f>IFERROR(IF(VLOOKUP($A9,nCino_MDW!$A$1:$AH$190,26,0)="Y", "N", IF(VLOOKUP($A9,nCino_MDW!$A$1:$AH$190,26,0)="N",  "Y", "")),"")</f>
        <v>N</v>
      </c>
      <c r="L9" t="str">
        <f>_xlfn.IFNA(IF(VLOOKUP($A9,nCino_DevProc1!$A$2:$S$352,9,0)="No", "N", "Y"),"")</f>
        <v>Y</v>
      </c>
      <c r="M9" t="str">
        <f>IFERROR(IF(VLOOKUP($A9,nCino_DevProc1!$A$2:$S$352,18,0)=TRUE, "E", IF(D9="Id", "P", IF(OR(LEFT(G9, 6) = "Lookup", LEFT(G9, 6) ="Master"), "F",""))),"")</f>
        <v/>
      </c>
      <c r="N9" t="str">
        <f>_xlfn.IFNA(IF(VLOOKUP($A9,nCino_MDW!$A$1:$AH$190,4,0)="System generated", "Y", "N"),"")</f>
        <v>N</v>
      </c>
      <c r="O9" t="str">
        <f>IF(LEFT(G9,6)="lookup", G9,IF(OR(D9=0, IFERROR(VLOOKUP($A9,nCino_DevProc1!$A$2:$S$352,18,0),0)=0),"", VLOOKUP($A9,nCino_DevProc1!$A$2:$S$352,18,0)))</f>
        <v/>
      </c>
      <c r="P9" t="str">
        <f t="shared" si="1"/>
        <v>Account</v>
      </c>
      <c r="Q9" t="str">
        <f t="shared" si="12"/>
        <v>CCS_Bank_Entity__c</v>
      </c>
      <c r="R9" t="s">
        <v>251</v>
      </c>
      <c r="S9" t="str">
        <f t="shared" si="13"/>
        <v>Y</v>
      </c>
      <c r="T9" t="str">
        <f t="shared" si="2"/>
        <v>Y</v>
      </c>
      <c r="U9" t="str">
        <f>P9</f>
        <v>Account</v>
      </c>
      <c r="V9" t="str">
        <f t="shared" si="14"/>
        <v>CCS_Bank_Entity__c</v>
      </c>
      <c r="W9" t="str">
        <f>IF(OR(LEFT(H9,9)="reference", D9=""),"STRING",VLOOKUP($H9,'DataType Conversion'!$A$8:$I$37,3,0))</f>
        <v>STRING</v>
      </c>
      <c r="X9">
        <f t="shared" si="15"/>
        <v>255</v>
      </c>
      <c r="Y9" t="str">
        <f t="shared" si="16"/>
        <v>Y</v>
      </c>
      <c r="Z9" t="str">
        <f t="shared" si="17"/>
        <v/>
      </c>
      <c r="AA9" t="str">
        <f t="shared" si="18"/>
        <v>Y</v>
      </c>
      <c r="AB9" t="str">
        <f t="shared" si="3"/>
        <v/>
      </c>
      <c r="AC9" t="str">
        <f t="shared" si="4"/>
        <v>Account</v>
      </c>
      <c r="AD9" t="str">
        <f t="shared" si="5"/>
        <v>CCS_Bank_Entity__c</v>
      </c>
      <c r="AE9" t="str">
        <f t="shared" si="6"/>
        <v>STRING</v>
      </c>
      <c r="AF9">
        <f t="shared" si="19"/>
        <v>255</v>
      </c>
      <c r="AG9" t="str">
        <f t="shared" si="20"/>
        <v>Y</v>
      </c>
      <c r="AH9" t="str">
        <f t="shared" si="21"/>
        <v/>
      </c>
      <c r="AI9" t="str">
        <f t="shared" si="22"/>
        <v/>
      </c>
      <c r="AM9" t="str">
        <f>IF(AC9="","",LOWER(SUBSTITUTE(VLOOKUP($AC9,'Key-Information'!$B$7:$D$8,2,0)," ", "_")))</f>
        <v>relationship_(customer)</v>
      </c>
      <c r="AN9" t="str">
        <f t="shared" si="7"/>
        <v>Bank_Entity</v>
      </c>
      <c r="AO9" t="str">
        <f t="shared" si="8"/>
        <v>STRING</v>
      </c>
      <c r="AP9">
        <f t="shared" si="9"/>
        <v>255</v>
      </c>
      <c r="AQ9" t="str">
        <f t="shared" si="10"/>
        <v>Y</v>
      </c>
      <c r="AR9" t="str">
        <f t="shared" si="11"/>
        <v/>
      </c>
    </row>
    <row r="10" spans="1:47" x14ac:dyDescent="0.35">
      <c r="A10" t="str">
        <f t="shared" si="0"/>
        <v>AccountCCS_BSU_RM_Name__c</v>
      </c>
      <c r="B10" t="s">
        <v>67</v>
      </c>
      <c r="C10" t="str">
        <f>_xlfn.IFNA(VLOOKUP($A10,nCino_DevProc1!$A$2:$S$352,4,0),"")</f>
        <v>Relationship</v>
      </c>
      <c r="D10" t="s">
        <v>961</v>
      </c>
      <c r="E10" t="str">
        <f>_xlfn.IFNA(VLOOKUP($A10,nCino_MDW!$A$1:$L$191,9,0),"")</f>
        <v>BSU RM Name</v>
      </c>
      <c r="F10" t="str">
        <f>_xlfn.IFNA(VLOOKUP($A10,nCino_MDW!$A$1:$AH$190,12,0),"")</f>
        <v>This field captures the name of the BSU relationship manager</v>
      </c>
      <c r="G10" t="str">
        <f>_xlfn.IFNA(IF(VLOOKUP($A10,nCino_MDW!$A$1:$AH$190,13,0)=0,"", VLOOKUP($A10,nCino_MDW!$A$1:$AH$190,13,0)),"")</f>
        <v>Lookup(User)</v>
      </c>
      <c r="H10" t="str">
        <f>_xlfn.IFNA(IF(VLOOKUP($A10,nCino_DevProc1!$A$2:$S$352,8,0)=0,"", VLOOKUP($A10,nCino_DevProc1!$A$2:$S$352,8,0)),"")</f>
        <v>reference(User)</v>
      </c>
      <c r="I10">
        <f>_xlfn.IFNA(IF(VLOOKUP($A10,nCino_MDW!$A$1:$AH$190,2,0)=0,"", VLOOKUP($A10,nCino_MDW!$A$1:$AH$190,2,0)),"")</f>
        <v>18</v>
      </c>
      <c r="J10">
        <f>IF(OR(D10=0, IFERROR(VLOOKUP($A10,nCino_DevProc1!$A$2:$S$352,2,0),0)=0),"", VLOOKUP($A10,nCino_DevProc1!$A$2:$S$352,2,0))</f>
        <v>18</v>
      </c>
      <c r="K10" t="str">
        <f>IFERROR(IF(VLOOKUP($A10,nCino_MDW!$A$1:$AH$190,26,0)="Y", "N", IF(VLOOKUP($A10,nCino_MDW!$A$1:$AH$190,26,0)="N",  "Y", "")),"")</f>
        <v>Y</v>
      </c>
      <c r="L10" t="str">
        <f>_xlfn.IFNA(IF(VLOOKUP($A10,nCino_DevProc1!$A$2:$S$352,9,0)="No", "N", "Y"),"")</f>
        <v>Y</v>
      </c>
      <c r="M10" t="str">
        <f>IFERROR(IF(VLOOKUP($A10,nCino_DevProc1!$A$2:$S$352,18,0)=TRUE, "E", IF(D10="Id", "P", IF(OR(LEFT(G10, 6) = "Lookup", LEFT(G10, 6) ="Master"), "F",""))),"")</f>
        <v>F</v>
      </c>
      <c r="N10" t="str">
        <f>_xlfn.IFNA(IF(VLOOKUP($A10,nCino_MDW!$A$1:$AH$190,4,0)="System generated", "Y", "N"),"")</f>
        <v>N</v>
      </c>
      <c r="O10" t="str">
        <f>IF(LEFT(G10,6)="lookup", G10,IF(OR(D10=0, IFERROR(VLOOKUP($A10,nCino_DevProc1!$A$2:$S$352,18,0),0)=0),"", VLOOKUP($A10,nCino_DevProc1!$A$2:$S$352,18,0)))</f>
        <v>Lookup(User)</v>
      </c>
      <c r="P10" t="str">
        <f t="shared" si="1"/>
        <v>Account</v>
      </c>
      <c r="Q10" t="str">
        <f t="shared" si="12"/>
        <v>CCS_BSU_RM_Name__c</v>
      </c>
      <c r="R10" t="s">
        <v>251</v>
      </c>
      <c r="S10" t="str">
        <f t="shared" si="13"/>
        <v>Y</v>
      </c>
      <c r="T10" t="str">
        <f t="shared" si="2"/>
        <v>Y</v>
      </c>
      <c r="U10" t="str">
        <f>P10</f>
        <v>Account</v>
      </c>
      <c r="V10" t="str">
        <f t="shared" si="14"/>
        <v>CCS_BSU_RM_Name__c</v>
      </c>
      <c r="W10" t="str">
        <f>IF(OR(LEFT(H10,9)="reference", D10=""),"STRING",VLOOKUP($H10,'DataType Conversion'!$A$8:$I$37,3,0))</f>
        <v>STRING</v>
      </c>
      <c r="X10">
        <f t="shared" si="15"/>
        <v>18</v>
      </c>
      <c r="Y10" t="str">
        <f t="shared" si="16"/>
        <v>Y</v>
      </c>
      <c r="Z10" t="str">
        <f t="shared" si="17"/>
        <v/>
      </c>
      <c r="AA10" t="str">
        <f t="shared" si="18"/>
        <v>N</v>
      </c>
      <c r="AB10" t="str">
        <f t="shared" si="3"/>
        <v/>
      </c>
      <c r="AC10" t="str">
        <f t="shared" si="4"/>
        <v>Account</v>
      </c>
      <c r="AD10" t="str">
        <f t="shared" si="5"/>
        <v>CCS_BSU_RM_Name__c</v>
      </c>
      <c r="AE10" t="str">
        <f t="shared" si="6"/>
        <v>STRING</v>
      </c>
      <c r="AF10">
        <f t="shared" si="19"/>
        <v>18</v>
      </c>
      <c r="AG10" t="str">
        <f t="shared" si="20"/>
        <v>Y</v>
      </c>
      <c r="AH10" t="str">
        <f t="shared" si="21"/>
        <v>F</v>
      </c>
      <c r="AI10" t="str">
        <f t="shared" si="22"/>
        <v/>
      </c>
      <c r="AM10" t="str">
        <f>IF(AC10="","",LOWER(SUBSTITUTE(VLOOKUP($AC10,'Key-Information'!$B$7:$D$8,2,0)," ", "_")))</f>
        <v>relationship_(customer)</v>
      </c>
      <c r="AN10" t="str">
        <f t="shared" si="7"/>
        <v>BSU_RM_Name</v>
      </c>
      <c r="AO10" t="str">
        <f t="shared" si="8"/>
        <v>STRING</v>
      </c>
      <c r="AP10">
        <f t="shared" si="9"/>
        <v>18</v>
      </c>
      <c r="AQ10" t="str">
        <f t="shared" si="10"/>
        <v>Y</v>
      </c>
      <c r="AR10" t="str">
        <f t="shared" si="11"/>
        <v>F</v>
      </c>
    </row>
    <row r="11" spans="1:47" x14ac:dyDescent="0.35">
      <c r="A11" t="str">
        <f t="shared" si="0"/>
        <v>AccountCCS_BusinessWorkPhone__c</v>
      </c>
      <c r="B11" t="s">
        <v>67</v>
      </c>
      <c r="C11" t="str">
        <f>_xlfn.IFNA(VLOOKUP($A11,nCino_DevProc1!$A$2:$S$352,4,0),"")</f>
        <v>Relationship</v>
      </c>
      <c r="D11" t="s">
        <v>967</v>
      </c>
      <c r="E11" t="str">
        <f>_xlfn.IFNA(VLOOKUP($A11,nCino_MDW!$A$1:$L$191,9,0),"")</f>
        <v>Business/Work Phone</v>
      </c>
      <c r="F11" t="str">
        <f>_xlfn.IFNA(VLOOKUP($A11,nCino_MDW!$A$1:$AH$190,12,0),"")</f>
        <v>Latest business/work phone numbe</v>
      </c>
      <c r="G11" t="str">
        <f>_xlfn.IFNA(IF(VLOOKUP($A11,nCino_MDW!$A$1:$AH$190,13,0)=0,"", VLOOKUP($A11,nCino_MDW!$A$1:$AH$190,13,0)),"")</f>
        <v>Phone</v>
      </c>
      <c r="H11" t="str">
        <f>_xlfn.IFNA(IF(VLOOKUP($A11,nCino_DevProc1!$A$2:$S$352,8,0)=0,"", VLOOKUP($A11,nCino_DevProc1!$A$2:$S$352,8,0)),"")</f>
        <v>phone</v>
      </c>
      <c r="I11">
        <f>_xlfn.IFNA(IF(VLOOKUP($A11,nCino_MDW!$A$1:$AH$190,2,0)=0,"", VLOOKUP($A11,nCino_MDW!$A$1:$AH$190,2,0)),"")</f>
        <v>40</v>
      </c>
      <c r="J11">
        <f>IF(OR(D11=0, IFERROR(VLOOKUP($A11,nCino_DevProc1!$A$2:$S$352,2,0),0)=0),"", VLOOKUP($A11,nCino_DevProc1!$A$2:$S$352,2,0))</f>
        <v>40</v>
      </c>
      <c r="K11" t="str">
        <f>IFERROR(IF(VLOOKUP($A11,nCino_MDW!$A$1:$AH$190,26,0)="Y", "N", IF(VLOOKUP($A11,nCino_MDW!$A$1:$AH$190,26,0)="N",  "Y", "")),"")</f>
        <v>Y</v>
      </c>
      <c r="L11" t="str">
        <f>_xlfn.IFNA(IF(VLOOKUP($A11,nCino_DevProc1!$A$2:$S$352,9,0)="No", "N", "Y"),"")</f>
        <v>Y</v>
      </c>
      <c r="M11" t="str">
        <f>IFERROR(IF(VLOOKUP($A11,nCino_DevProc1!$A$2:$S$352,18,0)=TRUE, "E", IF(D11="Id", "P", IF(OR(LEFT(G11, 6) = "Lookup", LEFT(G11, 6) ="Master"), "F",""))),"")</f>
        <v/>
      </c>
      <c r="N11" t="str">
        <f>_xlfn.IFNA(IF(VLOOKUP($A11,nCino_MDW!$A$1:$AH$190,4,0)="System generated", "Y", "N"),"")</f>
        <v>N</v>
      </c>
      <c r="O11" t="str">
        <f>IF(LEFT(G11,6)="lookup", G11,IF(OR(D11=0, IFERROR(VLOOKUP($A11,nCino_DevProc1!$A$2:$S$352,18,0),0)=0),"", VLOOKUP($A11,nCino_DevProc1!$A$2:$S$352,18,0)))</f>
        <v/>
      </c>
      <c r="P11" t="str">
        <f t="shared" si="1"/>
        <v>Account</v>
      </c>
      <c r="Q11" t="str">
        <f t="shared" si="12"/>
        <v>CCS_BusinessWorkPhone__c</v>
      </c>
      <c r="R11" t="s">
        <v>251</v>
      </c>
      <c r="S11" t="str">
        <f t="shared" si="13"/>
        <v>Y</v>
      </c>
      <c r="T11" t="str">
        <f t="shared" si="2"/>
        <v>Y</v>
      </c>
      <c r="U11" t="str">
        <f>P11</f>
        <v>Account</v>
      </c>
      <c r="V11" t="str">
        <f t="shared" si="14"/>
        <v>CCS_BusinessWorkPhone__c</v>
      </c>
      <c r="W11" t="str">
        <f>IF(OR(LEFT(H11,9)="reference", D11=""),"STRING",VLOOKUP($H11,'DataType Conversion'!$A$8:$I$37,3,0))</f>
        <v>INTEGER</v>
      </c>
      <c r="X11">
        <f t="shared" si="15"/>
        <v>40</v>
      </c>
      <c r="Y11" t="str">
        <f t="shared" si="16"/>
        <v>Y</v>
      </c>
      <c r="Z11" t="str">
        <f t="shared" si="17"/>
        <v/>
      </c>
      <c r="AA11" t="str">
        <f t="shared" si="18"/>
        <v>N</v>
      </c>
      <c r="AB11" t="str">
        <f t="shared" si="3"/>
        <v/>
      </c>
      <c r="AC11" t="str">
        <f t="shared" si="4"/>
        <v>Account</v>
      </c>
      <c r="AD11" t="str">
        <f t="shared" si="5"/>
        <v>CCS_BusinessWorkPhone__c</v>
      </c>
      <c r="AE11" t="str">
        <f t="shared" si="6"/>
        <v>INTEGER</v>
      </c>
      <c r="AF11">
        <f t="shared" si="19"/>
        <v>40</v>
      </c>
      <c r="AG11" t="str">
        <f t="shared" si="20"/>
        <v>Y</v>
      </c>
      <c r="AH11" t="str">
        <f t="shared" si="21"/>
        <v/>
      </c>
      <c r="AI11" t="str">
        <f t="shared" si="22"/>
        <v/>
      </c>
      <c r="AM11" t="str">
        <f>IF(AC11="","",LOWER(SUBSTITUTE(VLOOKUP($AC11,'Key-Information'!$B$7:$D$8,2,0)," ", "_")))</f>
        <v>relationship_(customer)</v>
      </c>
      <c r="AN11" t="str">
        <f t="shared" si="7"/>
        <v>BusinessWorkPhone</v>
      </c>
      <c r="AO11" t="str">
        <f t="shared" si="8"/>
        <v>INTEGER</v>
      </c>
      <c r="AP11">
        <f t="shared" si="9"/>
        <v>40</v>
      </c>
      <c r="AQ11" t="str">
        <f t="shared" si="10"/>
        <v>Y</v>
      </c>
      <c r="AR11" t="str">
        <f t="shared" si="11"/>
        <v/>
      </c>
    </row>
    <row r="12" spans="1:47" x14ac:dyDescent="0.35">
      <c r="A12" t="str">
        <f t="shared" si="0"/>
        <v>AccountCCS_Set_up_Actions_by_Profile_for_LG__c</v>
      </c>
      <c r="B12" t="s">
        <v>67</v>
      </c>
      <c r="C12" t="str">
        <f>_xlfn.IFNA(VLOOKUP($A12,nCino_DevProc1!$A$2:$S$352,4,0),"")</f>
        <v>Relationship</v>
      </c>
      <c r="D12" t="s">
        <v>956</v>
      </c>
      <c r="E12" t="str">
        <f>_xlfn.IFNA(VLOOKUP($A12,nCino_MDW!$A$1:$L$191,9,0),"")</f>
        <v>CCS_Set up Actions by Profile for LG</v>
      </c>
      <c r="F12" t="str">
        <f>_xlfn.IFNA(VLOOKUP($A12,nCino_MDW!$A$1:$AH$190,12,0),"")</f>
        <v>Set up Actions by Profile for LG (Add Relationship, Close a LG)</v>
      </c>
      <c r="G12" t="str">
        <f>_xlfn.IFNA(IF(VLOOKUP($A12,nCino_MDW!$A$1:$AH$190,13,0)=0,"", VLOOKUP($A12,nCino_MDW!$A$1:$AH$190,13,0)),"")</f>
        <v>Formula (Checkbox)</v>
      </c>
      <c r="H12" t="str">
        <f>_xlfn.IFNA(IF(VLOOKUP($A12,nCino_DevProc1!$A$2:$S$352,8,0)=0,"", VLOOKUP($A12,nCino_DevProc1!$A$2:$S$352,8,0)),"")</f>
        <v>boolean</v>
      </c>
      <c r="I12">
        <f>_xlfn.IFNA(IF(VLOOKUP($A12,nCino_MDW!$A$1:$AH$190,2,0)=0,"", VLOOKUP($A12,nCino_MDW!$A$1:$AH$190,2,0)),"")</f>
        <v>4</v>
      </c>
      <c r="J12" t="str">
        <f>IF(OR(D12=0, IFERROR(VLOOKUP($A12,nCino_DevProc1!$A$2:$S$352,2,0),0)=0),"", VLOOKUP($A12,nCino_DevProc1!$A$2:$S$352,2,0))</f>
        <v/>
      </c>
      <c r="K12" t="str">
        <f>IFERROR(IF(VLOOKUP($A12,nCino_MDW!$A$1:$AH$190,26,0)="Y", "N", IF(VLOOKUP($A12,nCino_MDW!$A$1:$AH$190,26,0)="N",  "Y", "")),"")</f>
        <v>Y</v>
      </c>
      <c r="L12" t="str">
        <f>_xlfn.IFNA(IF(VLOOKUP($A12,nCino_DevProc1!$A$2:$S$352,9,0)="No", "N", "Y"),"")</f>
        <v>N</v>
      </c>
      <c r="M12" t="str">
        <f>IFERROR(IF(VLOOKUP($A12,nCino_DevProc1!$A$2:$S$352,18,0)=TRUE, "E", IF(D12="Id", "P", IF(OR(LEFT(G12, 6) = "Lookup", LEFT(G12, 6) ="Master"), "F",""))),"")</f>
        <v/>
      </c>
      <c r="N12" t="str">
        <f>_xlfn.IFNA(IF(VLOOKUP($A12,nCino_MDW!$A$1:$AH$190,4,0)="System generated", "Y", "N"),"")</f>
        <v>N</v>
      </c>
      <c r="O12" t="str">
        <f>IF(LEFT(G12,6)="lookup", G12,IF(OR(D12=0, IFERROR(VLOOKUP($A12,nCino_DevProc1!$A$2:$S$352,18,0),0)=0),"", VLOOKUP($A12,nCino_DevProc1!$A$2:$S$352,18,0)))</f>
        <v>OR( ($Profile.Name = \"BB Coverage\"),\n( $Profile.Name = \"BB Back Office\"),\n( $Profile.Name = \"SME Coverage\"),\n( $Profile.Name = \"SME Back Office\"),\n( $Profile.Name = \"BSU Coverage\"),\n( $Profile.Name = \"BSU Back Office\"),\n( $Profile.Name = \"BBFA\"),\n( $Profile.Name = \"System Administrator\"),\n( $Profile.Name = \"Lending Origination\"),\n( $Profile.Name = \"Integration User - Data Migration\") )</v>
      </c>
      <c r="P12" t="str">
        <f t="shared" si="1"/>
        <v>Account</v>
      </c>
      <c r="Q12" t="str">
        <f t="shared" si="12"/>
        <v>CCS_Set_up_Actions_by_Profile_for_LG__c</v>
      </c>
      <c r="R12" t="s">
        <v>251</v>
      </c>
      <c r="S12" t="str">
        <f t="shared" si="13"/>
        <v>N</v>
      </c>
      <c r="T12" t="str">
        <f t="shared" si="2"/>
        <v>Y</v>
      </c>
      <c r="U12" t="str">
        <f>P12</f>
        <v>Account</v>
      </c>
      <c r="V12" t="str">
        <f t="shared" si="14"/>
        <v>CCS_Set_up_Actions_by_Profile_for_LG__c</v>
      </c>
      <c r="W12" t="str">
        <f>IF(OR(LEFT(H12,9)="reference", D12=""),"STRING",VLOOKUP($H12,'DataType Conversion'!$A$8:$I$37,3,0))</f>
        <v>BOOL</v>
      </c>
      <c r="X12" t="str">
        <f t="shared" si="15"/>
        <v/>
      </c>
      <c r="Y12" t="str">
        <f t="shared" si="16"/>
        <v>Y</v>
      </c>
      <c r="Z12" t="str">
        <f t="shared" si="17"/>
        <v/>
      </c>
      <c r="AA12" t="str">
        <f t="shared" si="18"/>
        <v>N</v>
      </c>
      <c r="AB12" t="str">
        <f t="shared" si="3"/>
        <v/>
      </c>
      <c r="AC12" t="str">
        <f t="shared" si="4"/>
        <v>Account</v>
      </c>
      <c r="AD12" t="str">
        <f t="shared" si="5"/>
        <v>CCS_Set_up_Actions_by_Profile_for_LG__c</v>
      </c>
      <c r="AE12" t="str">
        <f t="shared" si="6"/>
        <v>BOOL</v>
      </c>
      <c r="AF12" t="str">
        <f t="shared" si="19"/>
        <v/>
      </c>
      <c r="AG12" t="str">
        <f t="shared" si="20"/>
        <v>Y</v>
      </c>
      <c r="AH12" t="str">
        <f t="shared" si="21"/>
        <v/>
      </c>
      <c r="AI12" t="str">
        <f t="shared" si="22"/>
        <v/>
      </c>
      <c r="AM12" t="str">
        <f>IF(AC12="","",LOWER(SUBSTITUTE(VLOOKUP($AC12,'Key-Information'!$B$7:$D$8,2,0)," ", "_")))</f>
        <v>relationship_(customer)</v>
      </c>
      <c r="AN12" t="str">
        <f t="shared" si="7"/>
        <v>Set_up_Actions_by_Profile_for_LG</v>
      </c>
      <c r="AO12" t="str">
        <f t="shared" si="8"/>
        <v>BOOL</v>
      </c>
      <c r="AP12" t="str">
        <f t="shared" si="9"/>
        <v/>
      </c>
      <c r="AQ12" t="str">
        <f t="shared" si="10"/>
        <v>Y</v>
      </c>
      <c r="AR12" t="str">
        <f t="shared" si="11"/>
        <v/>
      </c>
    </row>
    <row r="13" spans="1:47" x14ac:dyDescent="0.35">
      <c r="A13" t="str">
        <f t="shared" si="0"/>
        <v>AccountCCS_CMDID__c</v>
      </c>
      <c r="B13" t="s">
        <v>67</v>
      </c>
      <c r="C13" t="str">
        <f>_xlfn.IFNA(VLOOKUP($A13,nCino_DevProc1!$A$2:$S$352,4,0),"")</f>
        <v>Relationship</v>
      </c>
      <c r="D13" t="s">
        <v>970</v>
      </c>
      <c r="E13" t="str">
        <f>_xlfn.IFNA(VLOOKUP($A13,nCino_MDW!$A$1:$L$191,9,0),"")</f>
        <v>CMD ID</v>
      </c>
      <c r="F13" t="str">
        <f>_xlfn.IFNA(VLOOKUP($A13,nCino_MDW!$A$1:$AH$190,12,0),"")</f>
        <v>This field captures a CMD Id</v>
      </c>
      <c r="G13" t="str">
        <f>_xlfn.IFNA(IF(VLOOKUP($A13,nCino_MDW!$A$1:$AH$190,13,0)=0,"", VLOOKUP($A13,nCino_MDW!$A$1:$AH$190,13,0)),"")</f>
        <v>Text</v>
      </c>
      <c r="H13" t="str">
        <f>_xlfn.IFNA(IF(VLOOKUP($A13,nCino_DevProc1!$A$2:$S$352,8,0)=0,"", VLOOKUP($A13,nCino_DevProc1!$A$2:$S$352,8,0)),"")</f>
        <v>string</v>
      </c>
      <c r="I13">
        <f>_xlfn.IFNA(IF(VLOOKUP($A13,nCino_MDW!$A$1:$AH$190,2,0)=0,"", VLOOKUP($A13,nCino_MDW!$A$1:$AH$190,2,0)),"")</f>
        <v>19</v>
      </c>
      <c r="J13">
        <f>IF(OR(D13=0, IFERROR(VLOOKUP($A13,nCino_DevProc1!$A$2:$S$352,2,0),0)=0),"", VLOOKUP($A13,nCino_DevProc1!$A$2:$S$352,2,0))</f>
        <v>19</v>
      </c>
      <c r="K13" t="str">
        <f>IFERROR(IF(VLOOKUP($A13,nCino_MDW!$A$1:$AH$190,26,0)="Y", "N", IF(VLOOKUP($A13,nCino_MDW!$A$1:$AH$190,26,0)="N",  "Y", "")),"")</f>
        <v>Y</v>
      </c>
      <c r="L13" t="str">
        <f>_xlfn.IFNA(IF(VLOOKUP($A13,nCino_DevProc1!$A$2:$S$352,9,0)="No", "N", "Y"),"")</f>
        <v>Y</v>
      </c>
      <c r="M13" t="str">
        <f>IFERROR(IF(VLOOKUP($A13,nCino_DevProc1!$A$2:$S$352,18,0)=TRUE, "E", IF(D13="Id", "P", IF(OR(LEFT(G13, 6) = "Lookup", LEFT(G13, 6) ="Master"), "F",""))),"")</f>
        <v/>
      </c>
      <c r="N13" t="str">
        <f>_xlfn.IFNA(IF(VLOOKUP($A13,nCino_MDW!$A$1:$AH$190,4,0)="System generated", "Y", "N"),"")</f>
        <v>N</v>
      </c>
      <c r="O13" t="str">
        <f>IF(LEFT(G13,6)="lookup", G13,IF(OR(D13=0, IFERROR(VLOOKUP($A13,nCino_DevProc1!$A$2:$S$352,18,0),0)=0),"", VLOOKUP($A13,nCino_DevProc1!$A$2:$S$352,18,0)))</f>
        <v/>
      </c>
      <c r="P13" t="str">
        <f t="shared" si="1"/>
        <v>Account</v>
      </c>
      <c r="Q13" t="str">
        <f t="shared" si="12"/>
        <v>CCS_CMDID__c</v>
      </c>
      <c r="R13" t="s">
        <v>251</v>
      </c>
      <c r="S13" t="str">
        <f t="shared" si="13"/>
        <v>Y</v>
      </c>
      <c r="T13" t="str">
        <f t="shared" si="2"/>
        <v>Y</v>
      </c>
      <c r="U13" t="str">
        <f>P13</f>
        <v>Account</v>
      </c>
      <c r="V13" t="str">
        <f t="shared" si="14"/>
        <v>CCS_CMDID__c</v>
      </c>
      <c r="W13" t="str">
        <f>IF(OR(LEFT(H13,9)="reference", D13=""),"STRING",VLOOKUP($H13,'DataType Conversion'!$A$8:$I$37,3,0))</f>
        <v>STRING</v>
      </c>
      <c r="X13">
        <f t="shared" si="15"/>
        <v>19</v>
      </c>
      <c r="Y13" t="str">
        <f t="shared" si="16"/>
        <v>Y</v>
      </c>
      <c r="Z13" t="str">
        <f t="shared" si="17"/>
        <v/>
      </c>
      <c r="AA13" t="str">
        <f t="shared" si="18"/>
        <v>N</v>
      </c>
      <c r="AB13" t="str">
        <f t="shared" si="3"/>
        <v/>
      </c>
      <c r="AC13" t="str">
        <f t="shared" si="4"/>
        <v>Account</v>
      </c>
      <c r="AD13" t="str">
        <f t="shared" si="5"/>
        <v>CCS_CMDID__c</v>
      </c>
      <c r="AE13" t="str">
        <f t="shared" si="6"/>
        <v>STRING</v>
      </c>
      <c r="AF13">
        <f t="shared" si="19"/>
        <v>19</v>
      </c>
      <c r="AG13" t="str">
        <f t="shared" si="20"/>
        <v>Y</v>
      </c>
      <c r="AH13" t="str">
        <f t="shared" si="21"/>
        <v/>
      </c>
      <c r="AI13" t="str">
        <f t="shared" si="22"/>
        <v/>
      </c>
      <c r="AM13" t="str">
        <f>IF(AC13="","",LOWER(SUBSTITUTE(VLOOKUP($AC13,'Key-Information'!$B$7:$D$8,2,0)," ", "_")))</f>
        <v>relationship_(customer)</v>
      </c>
      <c r="AN13" t="str">
        <f t="shared" si="7"/>
        <v>CMDID</v>
      </c>
      <c r="AO13" t="str">
        <f t="shared" si="8"/>
        <v>STRING</v>
      </c>
      <c r="AP13">
        <f t="shared" si="9"/>
        <v>19</v>
      </c>
      <c r="AQ13" t="str">
        <f t="shared" si="10"/>
        <v>Y</v>
      </c>
      <c r="AR13" t="str">
        <f t="shared" si="11"/>
        <v/>
      </c>
    </row>
    <row r="14" spans="1:47" x14ac:dyDescent="0.35">
      <c r="A14" t="str">
        <f t="shared" si="0"/>
        <v>AccountCCS_Collections_Indicator__c</v>
      </c>
      <c r="B14" t="s">
        <v>67</v>
      </c>
      <c r="C14" t="str">
        <f>_xlfn.IFNA(VLOOKUP($A14,nCino_DevProc1!$A$2:$S$352,4,0),"")</f>
        <v>Relationship</v>
      </c>
      <c r="D14" t="s">
        <v>973</v>
      </c>
      <c r="E14" t="str">
        <f>_xlfn.IFNA(VLOOKUP($A14,nCino_MDW!$A$1:$L$191,9,0),"")</f>
        <v>Collections Indicator</v>
      </c>
      <c r="F14" t="str">
        <f>_xlfn.IFNA(VLOOKUP($A14,nCino_MDW!$A$1:$AH$190,12,0),"")</f>
        <v xml:space="preserve">This is a checkbox field which </v>
      </c>
      <c r="G14" t="str">
        <f>_xlfn.IFNA(IF(VLOOKUP($A14,nCino_MDW!$A$1:$AH$190,13,0)=0,"", VLOOKUP($A14,nCino_MDW!$A$1:$AH$190,13,0)),"")</f>
        <v>Checkbox</v>
      </c>
      <c r="H14" t="str">
        <f>_xlfn.IFNA(IF(VLOOKUP($A14,nCino_DevProc1!$A$2:$S$352,8,0)=0,"", VLOOKUP($A14,nCino_DevProc1!$A$2:$S$352,8,0)),"")</f>
        <v>boolean</v>
      </c>
      <c r="I14" t="str">
        <f>_xlfn.IFNA(IF(VLOOKUP($A14,nCino_MDW!$A$1:$AH$190,2,0)=0,"", VLOOKUP($A14,nCino_MDW!$A$1:$AH$190,2,0)),"")</f>
        <v>Boolean(True/False)</v>
      </c>
      <c r="J14" t="str">
        <f>IF(OR(D14=0, IFERROR(VLOOKUP($A14,nCino_DevProc1!$A$2:$S$352,2,0),0)=0),"", VLOOKUP($A14,nCino_DevProc1!$A$2:$S$352,2,0))</f>
        <v/>
      </c>
      <c r="K14" t="str">
        <f>IFERROR(IF(VLOOKUP($A14,nCino_MDW!$A$1:$AH$190,26,0)="Y", "N", IF(VLOOKUP($A14,nCino_MDW!$A$1:$AH$190,26,0)="N",  "Y", "")),"")</f>
        <v>Y</v>
      </c>
      <c r="L14" t="str">
        <f>_xlfn.IFNA(IF(VLOOKUP($A14,nCino_DevProc1!$A$2:$S$352,9,0)="No", "N", "Y"),"")</f>
        <v>N</v>
      </c>
      <c r="M14" t="str">
        <f>IFERROR(IF(VLOOKUP($A14,nCino_DevProc1!$A$2:$S$352,18,0)=TRUE, "E", IF(D14="Id", "P", IF(OR(LEFT(G14, 6) = "Lookup", LEFT(G14, 6) ="Master"), "F",""))),"")</f>
        <v/>
      </c>
      <c r="N14" t="str">
        <f>_xlfn.IFNA(IF(VLOOKUP($A14,nCino_MDW!$A$1:$AH$190,4,0)="System generated", "Y", "N"),"")</f>
        <v>N</v>
      </c>
      <c r="O14" t="str">
        <f>IF(LEFT(G14,6)="lookup", G14,IF(OR(D14=0, IFERROR(VLOOKUP($A14,nCino_DevProc1!$A$2:$S$352,18,0),0)=0),"", VLOOKUP($A14,nCino_DevProc1!$A$2:$S$352,18,0)))</f>
        <v/>
      </c>
      <c r="P14" t="str">
        <f t="shared" si="1"/>
        <v>Account</v>
      </c>
      <c r="Q14" t="str">
        <f t="shared" si="12"/>
        <v>CCS_Collections_Indicator__c</v>
      </c>
      <c r="R14" t="s">
        <v>251</v>
      </c>
      <c r="S14" t="str">
        <f t="shared" si="13"/>
        <v>N</v>
      </c>
      <c r="T14" t="str">
        <f t="shared" si="2"/>
        <v>Y</v>
      </c>
      <c r="U14" t="str">
        <f>P14</f>
        <v>Account</v>
      </c>
      <c r="V14" t="str">
        <f t="shared" si="14"/>
        <v>CCS_Collections_Indicator__c</v>
      </c>
      <c r="W14" t="str">
        <f>IF(OR(LEFT(H14,9)="reference", D14=""),"STRING",VLOOKUP($H14,'DataType Conversion'!$A$8:$I$37,3,0))</f>
        <v>BOOL</v>
      </c>
      <c r="X14" t="str">
        <f t="shared" si="15"/>
        <v/>
      </c>
      <c r="Y14" t="str">
        <f t="shared" si="16"/>
        <v>Y</v>
      </c>
      <c r="Z14" t="str">
        <f t="shared" si="17"/>
        <v/>
      </c>
      <c r="AA14" t="str">
        <f t="shared" si="18"/>
        <v>N</v>
      </c>
      <c r="AB14" t="str">
        <f t="shared" si="3"/>
        <v/>
      </c>
      <c r="AC14" t="str">
        <f t="shared" si="4"/>
        <v>Account</v>
      </c>
      <c r="AD14" t="str">
        <f t="shared" si="5"/>
        <v>CCS_Collections_Indicator__c</v>
      </c>
      <c r="AE14" t="str">
        <f t="shared" si="6"/>
        <v>BOOL</v>
      </c>
      <c r="AF14" t="str">
        <f t="shared" si="19"/>
        <v/>
      </c>
      <c r="AG14" t="str">
        <f t="shared" si="20"/>
        <v>Y</v>
      </c>
      <c r="AH14" t="str">
        <f t="shared" si="21"/>
        <v/>
      </c>
      <c r="AI14" t="str">
        <f t="shared" si="22"/>
        <v/>
      </c>
      <c r="AM14" t="str">
        <f>IF(AC14="","",LOWER(SUBSTITUTE(VLOOKUP($AC14,'Key-Information'!$B$7:$D$8,2,0)," ", "_")))</f>
        <v>relationship_(customer)</v>
      </c>
      <c r="AN14" t="str">
        <f t="shared" si="7"/>
        <v>Collections_Indicator</v>
      </c>
      <c r="AO14" t="str">
        <f t="shared" si="8"/>
        <v>BOOL</v>
      </c>
      <c r="AP14" t="str">
        <f t="shared" si="9"/>
        <v/>
      </c>
      <c r="AQ14" t="str">
        <f t="shared" si="10"/>
        <v>Y</v>
      </c>
      <c r="AR14" t="str">
        <f t="shared" si="11"/>
        <v/>
      </c>
    </row>
    <row r="15" spans="1:47" x14ac:dyDescent="0.35">
      <c r="A15" t="str">
        <f t="shared" si="0"/>
        <v>AccountCCS_Company_Registration_Number__c</v>
      </c>
      <c r="B15" t="s">
        <v>67</v>
      </c>
      <c r="C15" t="str">
        <f>_xlfn.IFNA(VLOOKUP($A15,nCino_DevProc1!$A$2:$S$352,4,0),"")</f>
        <v>Relationship</v>
      </c>
      <c r="D15" t="s">
        <v>938</v>
      </c>
      <c r="E15" t="str">
        <f>_xlfn.IFNA(VLOOKUP($A15,nCino_MDW!$A$1:$L$191,9,0),"")</f>
        <v>Company Registration Number</v>
      </c>
      <c r="F15" t="str">
        <f>_xlfn.IFNA(VLOOKUP($A15,nCino_MDW!$A$1:$AH$190,12,0),"")</f>
        <v>This field captures the registered company number</v>
      </c>
      <c r="G15" t="str">
        <f>_xlfn.IFNA(IF(VLOOKUP($A15,nCino_MDW!$A$1:$AH$190,13,0)=0,"", VLOOKUP($A15,nCino_MDW!$A$1:$AH$190,13,0)),"")</f>
        <v>Text</v>
      </c>
      <c r="H15" t="str">
        <f>_xlfn.IFNA(IF(VLOOKUP($A15,nCino_DevProc1!$A$2:$S$352,8,0)=0,"", VLOOKUP($A15,nCino_DevProc1!$A$2:$S$352,8,0)),"")</f>
        <v>string</v>
      </c>
      <c r="I15">
        <f>_xlfn.IFNA(IF(VLOOKUP($A15,nCino_MDW!$A$1:$AH$190,2,0)=0,"", VLOOKUP($A15,nCino_MDW!$A$1:$AH$190,2,0)),"")</f>
        <v>20</v>
      </c>
      <c r="J15">
        <f>IF(OR(D15=0, IFERROR(VLOOKUP($A15,nCino_DevProc1!$A$2:$S$352,2,0),0)=0),"", VLOOKUP($A15,nCino_DevProc1!$A$2:$S$352,2,0))</f>
        <v>20</v>
      </c>
      <c r="K15" t="str">
        <f>IFERROR(IF(VLOOKUP($A15,nCino_MDW!$A$1:$AH$190,26,0)="Y", "N", IF(VLOOKUP($A15,nCino_MDW!$A$1:$AH$190,26,0)="N",  "Y", "")),"")</f>
        <v>Y</v>
      </c>
      <c r="L15" t="str">
        <f>_xlfn.IFNA(IF(VLOOKUP($A15,nCino_DevProc1!$A$2:$S$352,9,0)="No", "N", "Y"),"")</f>
        <v>Y</v>
      </c>
      <c r="M15" t="str">
        <f>IFERROR(IF(VLOOKUP($A15,nCino_DevProc1!$A$2:$S$352,18,0)=TRUE, "E", IF(D15="Id", "P", IF(OR(LEFT(G15, 6) = "Lookup", LEFT(G15, 6) ="Master"), "F",""))),"")</f>
        <v/>
      </c>
      <c r="N15" t="str">
        <f>_xlfn.IFNA(IF(VLOOKUP($A15,nCino_MDW!$A$1:$AH$190,4,0)="System generated", "Y", "N"),"")</f>
        <v>N</v>
      </c>
      <c r="O15" t="str">
        <f>IF(LEFT(G15,6)="lookup", G15,IF(OR(D15=0, IFERROR(VLOOKUP($A15,nCino_DevProc1!$A$2:$S$352,18,0),0)=0),"", VLOOKUP($A15,nCino_DevProc1!$A$2:$S$352,18,0)))</f>
        <v/>
      </c>
      <c r="P15" t="str">
        <f t="shared" si="1"/>
        <v>Account</v>
      </c>
      <c r="Q15" t="str">
        <f t="shared" si="12"/>
        <v>CCS_Company_Registration_Number__c</v>
      </c>
      <c r="R15" t="s">
        <v>251</v>
      </c>
      <c r="S15" t="str">
        <f t="shared" si="13"/>
        <v>Y</v>
      </c>
      <c r="T15" t="str">
        <f t="shared" si="2"/>
        <v>Y</v>
      </c>
      <c r="U15" t="str">
        <f>P15</f>
        <v>Account</v>
      </c>
      <c r="V15" t="str">
        <f t="shared" si="14"/>
        <v>CCS_Company_Registration_Number__c</v>
      </c>
      <c r="W15" t="str">
        <f>IF(OR(LEFT(H15,9)="reference", D15=""),"STRING",VLOOKUP($H15,'DataType Conversion'!$A$8:$I$37,3,0))</f>
        <v>STRING</v>
      </c>
      <c r="X15">
        <f t="shared" si="15"/>
        <v>20</v>
      </c>
      <c r="Y15" t="str">
        <f t="shared" si="16"/>
        <v>Y</v>
      </c>
      <c r="Z15" t="str">
        <f t="shared" si="17"/>
        <v/>
      </c>
      <c r="AA15" t="str">
        <f t="shared" si="18"/>
        <v>N</v>
      </c>
      <c r="AB15" t="str">
        <f t="shared" si="3"/>
        <v/>
      </c>
      <c r="AC15" t="str">
        <f t="shared" si="4"/>
        <v>Account</v>
      </c>
      <c r="AD15" t="str">
        <f t="shared" si="5"/>
        <v>CCS_Company_Registration_Number__c</v>
      </c>
      <c r="AE15" t="str">
        <f t="shared" si="6"/>
        <v>STRING</v>
      </c>
      <c r="AF15">
        <f t="shared" si="19"/>
        <v>20</v>
      </c>
      <c r="AG15" t="str">
        <f t="shared" si="20"/>
        <v>Y</v>
      </c>
      <c r="AH15" t="str">
        <f t="shared" si="21"/>
        <v/>
      </c>
      <c r="AI15" t="str">
        <f t="shared" si="22"/>
        <v/>
      </c>
      <c r="AM15" t="str">
        <f>IF(AC15="","",LOWER(SUBSTITUTE(VLOOKUP($AC15,'Key-Information'!$B$7:$D$8,2,0)," ", "_")))</f>
        <v>relationship_(customer)</v>
      </c>
      <c r="AN15" t="str">
        <f t="shared" si="7"/>
        <v>Company_Registration_Number</v>
      </c>
      <c r="AO15" t="str">
        <f t="shared" si="8"/>
        <v>STRING</v>
      </c>
      <c r="AP15">
        <f t="shared" si="9"/>
        <v>20</v>
      </c>
      <c r="AQ15" t="str">
        <f t="shared" si="10"/>
        <v>Y</v>
      </c>
      <c r="AR15" t="str">
        <f t="shared" si="11"/>
        <v/>
      </c>
    </row>
    <row r="16" spans="1:47" x14ac:dyDescent="0.35">
      <c r="A16" t="str">
        <f t="shared" si="0"/>
        <v>AccountCCS_Country_of_Incorporation__c</v>
      </c>
      <c r="B16" t="s">
        <v>67</v>
      </c>
      <c r="C16" t="str">
        <f>_xlfn.IFNA(VLOOKUP($A16,nCino_DevProc1!$A$2:$S$352,4,0),"")</f>
        <v>Relationship</v>
      </c>
      <c r="D16" t="s">
        <v>941</v>
      </c>
      <c r="E16" t="str">
        <f>_xlfn.IFNA(VLOOKUP($A16,nCino_MDW!$A$1:$L$191,9,0),"")</f>
        <v>Country of Incorporation</v>
      </c>
      <c r="F16" t="str">
        <f>_xlfn.IFNA(VLOOKUP($A16,nCino_MDW!$A$1:$AH$190,12,0),"")</f>
        <v>This fields captures the country where the business/relationship is incorporated.</v>
      </c>
      <c r="G16" t="str">
        <f>_xlfn.IFNA(IF(VLOOKUP($A16,nCino_MDW!$A$1:$AH$190,13,0)=0,"", VLOOKUP($A16,nCino_MDW!$A$1:$AH$190,13,0)),"")</f>
        <v>Picklist</v>
      </c>
      <c r="H16" t="str">
        <f>_xlfn.IFNA(IF(VLOOKUP($A16,nCino_DevProc1!$A$2:$S$352,8,0)=0,"", VLOOKUP($A16,nCino_DevProc1!$A$2:$S$352,8,0)),"")</f>
        <v>picklist</v>
      </c>
      <c r="I16" t="str">
        <f>_xlfn.IFNA(IF(VLOOKUP($A16,nCino_MDW!$A$1:$AH$190,2,0)=0,"", VLOOKUP($A16,nCino_MDW!$A$1:$AH$190,2,0)),"")</f>
        <v>See picklist options for lengths</v>
      </c>
      <c r="J16">
        <f>IF(OR(D16=0, IFERROR(VLOOKUP($A16,nCino_DevProc1!$A$2:$S$352,2,0),0)=0),"", VLOOKUP($A16,nCino_DevProc1!$A$2:$S$352,2,0))</f>
        <v>255</v>
      </c>
      <c r="K16" t="str">
        <f>IFERROR(IF(VLOOKUP($A16,nCino_MDW!$A$1:$AH$190,26,0)="Y", "N", IF(VLOOKUP($A16,nCino_MDW!$A$1:$AH$190,26,0)="N",  "Y", "")),"")</f>
        <v>Y</v>
      </c>
      <c r="L16" t="str">
        <f>_xlfn.IFNA(IF(VLOOKUP($A16,nCino_DevProc1!$A$2:$S$352,9,0)="No", "N", "Y"),"")</f>
        <v>Y</v>
      </c>
      <c r="M16" t="str">
        <f>IFERROR(IF(VLOOKUP($A16,nCino_DevProc1!$A$2:$S$352,18,0)=TRUE, "E", IF(D16="Id", "P", IF(OR(LEFT(G16, 6) = "Lookup", LEFT(G16, 6) ="Master"), "F",""))),"")</f>
        <v/>
      </c>
      <c r="N16" t="str">
        <f>_xlfn.IFNA(IF(VLOOKUP($A16,nCino_MDW!$A$1:$AH$190,4,0)="System generated", "Y", "N"),"")</f>
        <v>N</v>
      </c>
      <c r="O16" t="str">
        <f>IF(LEFT(G16,6)="lookup", G16,IF(OR(D16=0, IFERROR(VLOOKUP($A16,nCino_DevProc1!$A$2:$S$352,18,0),0)=0),"", VLOOKUP($A16,nCino_DevProc1!$A$2:$S$352,18,0)))</f>
        <v/>
      </c>
      <c r="P16" t="str">
        <f t="shared" si="1"/>
        <v>Account</v>
      </c>
      <c r="Q16" t="str">
        <f t="shared" si="12"/>
        <v>CCS_Country_of_Incorporation__c</v>
      </c>
      <c r="R16" t="s">
        <v>251</v>
      </c>
      <c r="S16" t="str">
        <f t="shared" si="13"/>
        <v>Y</v>
      </c>
      <c r="T16" t="str">
        <f t="shared" si="2"/>
        <v>Y</v>
      </c>
      <c r="U16" t="str">
        <f>P16</f>
        <v>Account</v>
      </c>
      <c r="V16" t="str">
        <f t="shared" si="14"/>
        <v>CCS_Country_of_Incorporation__c</v>
      </c>
      <c r="W16" t="str">
        <f>IF(OR(LEFT(H16,9)="reference", D16=""),"STRING",VLOOKUP($H16,'DataType Conversion'!$A$8:$I$37,3,0))</f>
        <v>STRING</v>
      </c>
      <c r="X16">
        <f t="shared" si="15"/>
        <v>255</v>
      </c>
      <c r="Y16" t="str">
        <f t="shared" si="16"/>
        <v>Y</v>
      </c>
      <c r="Z16" t="str">
        <f t="shared" si="17"/>
        <v/>
      </c>
      <c r="AA16" t="str">
        <f t="shared" si="18"/>
        <v>Y</v>
      </c>
      <c r="AB16" t="str">
        <f t="shared" si="3"/>
        <v/>
      </c>
      <c r="AC16" t="str">
        <f t="shared" si="4"/>
        <v>Account</v>
      </c>
      <c r="AD16" t="str">
        <f t="shared" si="5"/>
        <v>CCS_Country_of_Incorporation__c</v>
      </c>
      <c r="AE16" t="str">
        <f t="shared" si="6"/>
        <v>STRING</v>
      </c>
      <c r="AF16">
        <f t="shared" si="19"/>
        <v>255</v>
      </c>
      <c r="AG16" t="str">
        <f t="shared" si="20"/>
        <v>Y</v>
      </c>
      <c r="AH16" t="str">
        <f t="shared" si="21"/>
        <v/>
      </c>
      <c r="AI16" t="str">
        <f t="shared" si="22"/>
        <v/>
      </c>
      <c r="AM16" t="str">
        <f>IF(AC16="","",LOWER(SUBSTITUTE(VLOOKUP($AC16,'Key-Information'!$B$7:$D$8,2,0)," ", "_")))</f>
        <v>relationship_(customer)</v>
      </c>
      <c r="AN16" t="str">
        <f t="shared" si="7"/>
        <v>Country_of_Incorporation</v>
      </c>
      <c r="AO16" t="str">
        <f t="shared" si="8"/>
        <v>STRING</v>
      </c>
      <c r="AP16">
        <f t="shared" si="9"/>
        <v>255</v>
      </c>
      <c r="AQ16" t="str">
        <f t="shared" si="10"/>
        <v>Y</v>
      </c>
      <c r="AR16" t="str">
        <f t="shared" si="11"/>
        <v/>
      </c>
    </row>
    <row r="17" spans="1:44" x14ac:dyDescent="0.35">
      <c r="A17" t="str">
        <f t="shared" si="0"/>
        <v>AccountCCS_Country_of_Registration__c</v>
      </c>
      <c r="B17" t="s">
        <v>67</v>
      </c>
      <c r="C17" t="str">
        <f>_xlfn.IFNA(VLOOKUP($A17,nCino_DevProc1!$A$2:$S$352,4,0),"")</f>
        <v>Relationship</v>
      </c>
      <c r="D17" t="s">
        <v>976</v>
      </c>
      <c r="E17" t="str">
        <f>_xlfn.IFNA(VLOOKUP($A17,nCino_MDW!$A$1:$L$191,9,0),"")</f>
        <v>Country of Registration</v>
      </c>
      <c r="F17" t="str">
        <f>_xlfn.IFNA(VLOOKUP($A17,nCino_MDW!$A$1:$AH$190,12,0),"")</f>
        <v>This fields captures the country where the business/relationship is registered</v>
      </c>
      <c r="G17" t="str">
        <f>_xlfn.IFNA(IF(VLOOKUP($A17,nCino_MDW!$A$1:$AH$190,13,0)=0,"", VLOOKUP($A17,nCino_MDW!$A$1:$AH$190,13,0)),"")</f>
        <v>Picklist</v>
      </c>
      <c r="H17" t="str">
        <f>_xlfn.IFNA(IF(VLOOKUP($A17,nCino_DevProc1!$A$2:$S$352,8,0)=0,"", VLOOKUP($A17,nCino_DevProc1!$A$2:$S$352,8,0)),"")</f>
        <v>picklist</v>
      </c>
      <c r="I17" t="str">
        <f>_xlfn.IFNA(IF(VLOOKUP($A17,nCino_MDW!$A$1:$AH$190,2,0)=0,"", VLOOKUP($A17,nCino_MDW!$A$1:$AH$190,2,0)),"")</f>
        <v>See picklist options for lengths</v>
      </c>
      <c r="J17">
        <f>IF(OR(D17=0, IFERROR(VLOOKUP($A17,nCino_DevProc1!$A$2:$S$352,2,0),0)=0),"", VLOOKUP($A17,nCino_DevProc1!$A$2:$S$352,2,0))</f>
        <v>255</v>
      </c>
      <c r="K17" t="str">
        <f>IFERROR(IF(VLOOKUP($A17,nCino_MDW!$A$1:$AH$190,26,0)="Y", "N", IF(VLOOKUP($A17,nCino_MDW!$A$1:$AH$190,26,0)="N",  "Y", "")),"")</f>
        <v>N</v>
      </c>
      <c r="L17" t="str">
        <f>_xlfn.IFNA(IF(VLOOKUP($A17,nCino_DevProc1!$A$2:$S$352,9,0)="No", "N", "Y"),"")</f>
        <v>Y</v>
      </c>
      <c r="M17" t="str">
        <f>IFERROR(IF(VLOOKUP($A17,nCino_DevProc1!$A$2:$S$352,18,0)=TRUE, "E", IF(D17="Id", "P", IF(OR(LEFT(G17, 6) = "Lookup", LEFT(G17, 6) ="Master"), "F",""))),"")</f>
        <v/>
      </c>
      <c r="N17" t="str">
        <f>_xlfn.IFNA(IF(VLOOKUP($A17,nCino_MDW!$A$1:$AH$190,4,0)="System generated", "Y", "N"),"")</f>
        <v>N</v>
      </c>
      <c r="O17" t="str">
        <f>IF(LEFT(G17,6)="lookup", G17,IF(OR(D17=0, IFERROR(VLOOKUP($A17,nCino_DevProc1!$A$2:$S$352,18,0),0)=0),"", VLOOKUP($A17,nCino_DevProc1!$A$2:$S$352,18,0)))</f>
        <v/>
      </c>
      <c r="P17" t="str">
        <f t="shared" si="1"/>
        <v>Account</v>
      </c>
      <c r="Q17" t="str">
        <f t="shared" si="12"/>
        <v>CCS_Country_of_Registration__c</v>
      </c>
      <c r="R17" t="s">
        <v>251</v>
      </c>
      <c r="S17" t="str">
        <f t="shared" si="13"/>
        <v>Y</v>
      </c>
      <c r="T17" t="str">
        <f t="shared" si="2"/>
        <v>Y</v>
      </c>
      <c r="U17" t="str">
        <f>P17</f>
        <v>Account</v>
      </c>
      <c r="V17" t="str">
        <f t="shared" si="14"/>
        <v>CCS_Country_of_Registration__c</v>
      </c>
      <c r="W17" t="str">
        <f>IF(OR(LEFT(H17,9)="reference", D17=""),"STRING",VLOOKUP($H17,'DataType Conversion'!$A$8:$I$37,3,0))</f>
        <v>STRING</v>
      </c>
      <c r="X17">
        <f t="shared" si="15"/>
        <v>255</v>
      </c>
      <c r="Y17" t="str">
        <f t="shared" si="16"/>
        <v>Y</v>
      </c>
      <c r="Z17" t="str">
        <f t="shared" si="17"/>
        <v/>
      </c>
      <c r="AA17" t="str">
        <f t="shared" si="18"/>
        <v>Y</v>
      </c>
      <c r="AB17" t="str">
        <f t="shared" si="3"/>
        <v/>
      </c>
      <c r="AC17" t="str">
        <f t="shared" si="4"/>
        <v>Account</v>
      </c>
      <c r="AD17" t="str">
        <f t="shared" si="5"/>
        <v>CCS_Country_of_Registration__c</v>
      </c>
      <c r="AE17" t="str">
        <f t="shared" si="6"/>
        <v>STRING</v>
      </c>
      <c r="AF17">
        <f t="shared" si="19"/>
        <v>255</v>
      </c>
      <c r="AG17" t="str">
        <f t="shared" si="20"/>
        <v>Y</v>
      </c>
      <c r="AH17" t="str">
        <f t="shared" si="21"/>
        <v/>
      </c>
      <c r="AI17" t="str">
        <f t="shared" si="22"/>
        <v/>
      </c>
      <c r="AM17" t="str">
        <f>IF(AC17="","",LOWER(SUBSTITUTE(VLOOKUP($AC17,'Key-Information'!$B$7:$D$8,2,0)," ", "_")))</f>
        <v>relationship_(customer)</v>
      </c>
      <c r="AN17" t="str">
        <f t="shared" si="7"/>
        <v>Country_of_Registration</v>
      </c>
      <c r="AO17" t="str">
        <f t="shared" si="8"/>
        <v>STRING</v>
      </c>
      <c r="AP17">
        <f t="shared" si="9"/>
        <v>255</v>
      </c>
      <c r="AQ17" t="str">
        <f t="shared" si="10"/>
        <v>Y</v>
      </c>
      <c r="AR17" t="str">
        <f t="shared" si="11"/>
        <v/>
      </c>
    </row>
    <row r="18" spans="1:44" x14ac:dyDescent="0.35">
      <c r="A18" t="str">
        <f t="shared" si="0"/>
        <v>AccountCCS_CountryOfRiskLimitHeld__c</v>
      </c>
      <c r="B18" t="s">
        <v>67</v>
      </c>
      <c r="C18" t="str">
        <f>_xlfn.IFNA(VLOOKUP($A18,nCino_DevProc1!$A$2:$S$352,4,0),"")</f>
        <v>Relationship</v>
      </c>
      <c r="D18" t="s">
        <v>1127</v>
      </c>
      <c r="E18" t="str">
        <f>_xlfn.IFNA(VLOOKUP($A18,nCino_MDW!$A$1:$L$191,9,0),"")</f>
        <v>Country of Risk Limit Held</v>
      </c>
      <c r="F18" t="str">
        <f>_xlfn.IFNA(VLOOKUP($A18,nCino_MDW!$A$1:$AH$190,12,0),"")</f>
        <v>Risk Limit of the business in which it's operating.</v>
      </c>
      <c r="G18" t="str">
        <f>_xlfn.IFNA(IF(VLOOKUP($A18,nCino_MDW!$A$1:$AH$190,13,0)=0,"", VLOOKUP($A18,nCino_MDW!$A$1:$AH$190,13,0)),"")</f>
        <v>Text</v>
      </c>
      <c r="H18" t="str">
        <f>_xlfn.IFNA(IF(VLOOKUP($A18,nCino_DevProc1!$A$2:$S$352,8,0)=0,"", VLOOKUP($A18,nCino_DevProc1!$A$2:$S$352,8,0)),"")</f>
        <v>string</v>
      </c>
      <c r="I18">
        <f>_xlfn.IFNA(IF(VLOOKUP($A18,nCino_MDW!$A$1:$AH$190,2,0)=0,"", VLOOKUP($A18,nCino_MDW!$A$1:$AH$190,2,0)),"")</f>
        <v>20</v>
      </c>
      <c r="J18">
        <f>IF(OR(D18=0, IFERROR(VLOOKUP($A18,nCino_DevProc1!$A$2:$S$352,2,0),0)=0),"", VLOOKUP($A18,nCino_DevProc1!$A$2:$S$352,2,0))</f>
        <v>20</v>
      </c>
      <c r="K18" t="str">
        <f>IFERROR(IF(VLOOKUP($A18,nCino_MDW!$A$1:$AH$190,26,0)="Y", "N", IF(VLOOKUP($A18,nCino_MDW!$A$1:$AH$190,26,0)="N",  "Y", "")),"")</f>
        <v>Y</v>
      </c>
      <c r="L18" t="str">
        <f>_xlfn.IFNA(IF(VLOOKUP($A18,nCino_DevProc1!$A$2:$S$352,9,0)="No", "N", "Y"),"")</f>
        <v>Y</v>
      </c>
      <c r="M18" t="str">
        <f>IFERROR(IF(VLOOKUP($A18,nCino_DevProc1!$A$2:$S$352,18,0)=TRUE, "E", IF(D18="Id", "P", IF(OR(LEFT(G18, 6) = "Lookup", LEFT(G18, 6) ="Master"), "F",""))),"")</f>
        <v/>
      </c>
      <c r="N18" t="str">
        <f>_xlfn.IFNA(IF(VLOOKUP($A18,nCino_MDW!$A$1:$AH$190,4,0)="System generated", "Y", "N"),"")</f>
        <v>N</v>
      </c>
      <c r="O18" t="str">
        <f>IF(LEFT(G18,6)="lookup", G18,IF(OR(D18=0, IFERROR(VLOOKUP($A18,nCino_DevProc1!$A$2:$S$352,18,0),0)=0),"", VLOOKUP($A18,nCino_DevProc1!$A$2:$S$352,18,0)))</f>
        <v/>
      </c>
      <c r="P18" t="str">
        <f t="shared" si="1"/>
        <v>Account</v>
      </c>
      <c r="Q18" t="str">
        <f t="shared" si="12"/>
        <v>CCS_CountryOfRiskLimitHeld__c</v>
      </c>
      <c r="R18" t="s">
        <v>251</v>
      </c>
      <c r="S18" t="str">
        <f t="shared" si="13"/>
        <v>Y</v>
      </c>
      <c r="T18" t="str">
        <f t="shared" si="2"/>
        <v>Y</v>
      </c>
      <c r="U18" t="str">
        <f>P18</f>
        <v>Account</v>
      </c>
      <c r="V18" t="str">
        <f t="shared" si="14"/>
        <v>CCS_CountryOfRiskLimitHeld__c</v>
      </c>
      <c r="W18" t="str">
        <f>IF(OR(LEFT(H18,9)="reference", D18=""),"STRING",VLOOKUP($H18,'DataType Conversion'!$A$8:$I$37,3,0))</f>
        <v>STRING</v>
      </c>
      <c r="X18">
        <f t="shared" si="15"/>
        <v>20</v>
      </c>
      <c r="Y18" t="str">
        <f t="shared" si="16"/>
        <v>Y</v>
      </c>
      <c r="Z18" t="str">
        <f t="shared" si="17"/>
        <v/>
      </c>
      <c r="AA18" t="str">
        <f t="shared" si="18"/>
        <v>N</v>
      </c>
      <c r="AB18" t="str">
        <f t="shared" si="3"/>
        <v/>
      </c>
      <c r="AC18" t="str">
        <f t="shared" si="4"/>
        <v>Account</v>
      </c>
      <c r="AD18" t="str">
        <f t="shared" si="5"/>
        <v>CCS_CountryOfRiskLimitHeld__c</v>
      </c>
      <c r="AE18" t="str">
        <f t="shared" si="6"/>
        <v>STRING</v>
      </c>
      <c r="AF18">
        <f t="shared" si="19"/>
        <v>20</v>
      </c>
      <c r="AG18" t="str">
        <f t="shared" si="20"/>
        <v>Y</v>
      </c>
      <c r="AH18" t="str">
        <f t="shared" si="21"/>
        <v/>
      </c>
      <c r="AI18" t="str">
        <f t="shared" si="22"/>
        <v/>
      </c>
      <c r="AM18" t="str">
        <f>IF(AC18="","",LOWER(SUBSTITUTE(VLOOKUP($AC18,'Key-Information'!$B$7:$D$8,2,0)," ", "_")))</f>
        <v>relationship_(customer)</v>
      </c>
      <c r="AN18" t="str">
        <f t="shared" si="7"/>
        <v>CountryOfRiskLimitHeld</v>
      </c>
      <c r="AO18" t="str">
        <f t="shared" si="8"/>
        <v>STRING</v>
      </c>
      <c r="AP18">
        <f t="shared" si="9"/>
        <v>20</v>
      </c>
      <c r="AQ18" t="str">
        <f t="shared" si="10"/>
        <v>Y</v>
      </c>
      <c r="AR18" t="str">
        <f t="shared" si="11"/>
        <v/>
      </c>
    </row>
    <row r="19" spans="1:44" x14ac:dyDescent="0.35">
      <c r="A19" t="str">
        <f t="shared" si="0"/>
        <v>AccountCCS_Credit_Officer__c</v>
      </c>
      <c r="B19" t="s">
        <v>67</v>
      </c>
      <c r="C19" t="str">
        <f>_xlfn.IFNA(VLOOKUP($A19,nCino_DevProc1!$A$2:$S$352,4,0),"")</f>
        <v>Relationship</v>
      </c>
      <c r="D19" t="s">
        <v>979</v>
      </c>
      <c r="E19" t="str">
        <f>_xlfn.IFNA(VLOOKUP($A19,nCino_MDW!$A$1:$L$191,9,0),"")</f>
        <v>Credit Officer</v>
      </c>
      <c r="F19" t="str">
        <f>_xlfn.IFNA(VLOOKUP($A19,nCino_MDW!$A$1:$AH$190,12,0),"")</f>
        <v>This field captures the name of the credit officer</v>
      </c>
      <c r="G19" t="str">
        <f>_xlfn.IFNA(IF(VLOOKUP($A19,nCino_MDW!$A$1:$AH$190,13,0)=0,"", VLOOKUP($A19,nCino_MDW!$A$1:$AH$190,13,0)),"")</f>
        <v>Lookup(User)</v>
      </c>
      <c r="H19" t="str">
        <f>_xlfn.IFNA(IF(VLOOKUP($A19,nCino_DevProc1!$A$2:$S$352,8,0)=0,"", VLOOKUP($A19,nCino_DevProc1!$A$2:$S$352,8,0)),"")</f>
        <v>reference(User)</v>
      </c>
      <c r="I19">
        <f>_xlfn.IFNA(IF(VLOOKUP($A19,nCino_MDW!$A$1:$AH$190,2,0)=0,"", VLOOKUP($A19,nCino_MDW!$A$1:$AH$190,2,0)),"")</f>
        <v>18</v>
      </c>
      <c r="J19">
        <f>IF(OR(D19=0, IFERROR(VLOOKUP($A19,nCino_DevProc1!$A$2:$S$352,2,0),0)=0),"", VLOOKUP($A19,nCino_DevProc1!$A$2:$S$352,2,0))</f>
        <v>18</v>
      </c>
      <c r="K19" t="str">
        <f>IFERROR(IF(VLOOKUP($A19,nCino_MDW!$A$1:$AH$190,26,0)="Y", "N", IF(VLOOKUP($A19,nCino_MDW!$A$1:$AH$190,26,0)="N",  "Y", "")),"")</f>
        <v>Y</v>
      </c>
      <c r="L19" t="str">
        <f>_xlfn.IFNA(IF(VLOOKUP($A19,nCino_DevProc1!$A$2:$S$352,9,0)="No", "N", "Y"),"")</f>
        <v>Y</v>
      </c>
      <c r="M19" t="str">
        <f>IFERROR(IF(VLOOKUP($A19,nCino_DevProc1!$A$2:$S$352,18,0)=TRUE, "E", IF(D19="Id", "P", IF(OR(LEFT(G19, 6) = "Lookup", LEFT(G19, 6) ="Master"), "F",""))),"")</f>
        <v>F</v>
      </c>
      <c r="N19" t="str">
        <f>_xlfn.IFNA(IF(VLOOKUP($A19,nCino_MDW!$A$1:$AH$190,4,0)="System generated", "Y", "N"),"")</f>
        <v>N</v>
      </c>
      <c r="O19" t="str">
        <f>IF(LEFT(G19,6)="lookup", G19,IF(OR(D19=0, IFERROR(VLOOKUP($A19,nCino_DevProc1!$A$2:$S$352,18,0),0)=0),"", VLOOKUP($A19,nCino_DevProc1!$A$2:$S$352,18,0)))</f>
        <v>Lookup(User)</v>
      </c>
      <c r="P19" t="str">
        <f t="shared" si="1"/>
        <v>Account</v>
      </c>
      <c r="Q19" t="str">
        <f t="shared" si="12"/>
        <v>CCS_Credit_Officer__c</v>
      </c>
      <c r="R19" t="s">
        <v>251</v>
      </c>
      <c r="S19" t="str">
        <f t="shared" si="13"/>
        <v>Y</v>
      </c>
      <c r="T19" t="str">
        <f t="shared" si="2"/>
        <v>Y</v>
      </c>
      <c r="U19" t="str">
        <f>P19</f>
        <v>Account</v>
      </c>
      <c r="V19" t="str">
        <f t="shared" si="14"/>
        <v>CCS_Credit_Officer__c</v>
      </c>
      <c r="W19" t="str">
        <f>IF(OR(LEFT(H19,9)="reference", D19=""),"STRING",VLOOKUP($H19,'DataType Conversion'!$A$8:$I$37,3,0))</f>
        <v>STRING</v>
      </c>
      <c r="X19">
        <f t="shared" si="15"/>
        <v>18</v>
      </c>
      <c r="Y19" t="str">
        <f t="shared" si="16"/>
        <v>Y</v>
      </c>
      <c r="Z19" t="str">
        <f t="shared" si="17"/>
        <v/>
      </c>
      <c r="AA19" t="str">
        <f t="shared" si="18"/>
        <v>N</v>
      </c>
      <c r="AB19" t="str">
        <f t="shared" si="3"/>
        <v/>
      </c>
      <c r="AC19" t="str">
        <f t="shared" si="4"/>
        <v>Account</v>
      </c>
      <c r="AD19" t="str">
        <f t="shared" si="5"/>
        <v>CCS_Credit_Officer__c</v>
      </c>
      <c r="AE19" t="str">
        <f t="shared" si="6"/>
        <v>STRING</v>
      </c>
      <c r="AF19">
        <f t="shared" si="19"/>
        <v>18</v>
      </c>
      <c r="AG19" t="str">
        <f t="shared" si="20"/>
        <v>Y</v>
      </c>
      <c r="AH19" t="str">
        <f t="shared" si="21"/>
        <v>F</v>
      </c>
      <c r="AI19" t="str">
        <f t="shared" si="22"/>
        <v/>
      </c>
      <c r="AM19" t="str">
        <f>IF(AC19="","",LOWER(SUBSTITUTE(VLOOKUP($AC19,'Key-Information'!$B$7:$D$8,2,0)," ", "_")))</f>
        <v>relationship_(customer)</v>
      </c>
      <c r="AN19" t="str">
        <f t="shared" si="7"/>
        <v>Credit_Officer</v>
      </c>
      <c r="AO19" t="str">
        <f t="shared" si="8"/>
        <v>STRING</v>
      </c>
      <c r="AP19">
        <f t="shared" si="9"/>
        <v>18</v>
      </c>
      <c r="AQ19" t="str">
        <f t="shared" si="10"/>
        <v>Y</v>
      </c>
      <c r="AR19" t="str">
        <f t="shared" si="11"/>
        <v>F</v>
      </c>
    </row>
    <row r="20" spans="1:44" x14ac:dyDescent="0.35">
      <c r="A20" t="str">
        <f t="shared" si="0"/>
        <v>AccountCCS_Credit_Risk_Classification__c</v>
      </c>
      <c r="B20" t="s">
        <v>67</v>
      </c>
      <c r="C20" t="str">
        <f>_xlfn.IFNA(VLOOKUP($A20,nCino_DevProc1!$A$2:$S$352,4,0),"")</f>
        <v>Relationship</v>
      </c>
      <c r="D20" t="s">
        <v>1130</v>
      </c>
      <c r="E20" t="str">
        <f>_xlfn.IFNA(VLOOKUP($A20,nCino_MDW!$A$1:$L$191,9,0),"")</f>
        <v>Credit Risk Classification</v>
      </c>
      <c r="F20" t="str">
        <f>_xlfn.IFNA(VLOOKUP($A20,nCino_MDW!$A$1:$AH$190,12,0),"")</f>
        <v>Credit Risk classification of the business.</v>
      </c>
      <c r="G20" t="str">
        <f>_xlfn.IFNA(IF(VLOOKUP($A20,nCino_MDW!$A$1:$AH$190,13,0)=0,"", VLOOKUP($A20,nCino_MDW!$A$1:$AH$190,13,0)),"")</f>
        <v>Text</v>
      </c>
      <c r="H20" t="str">
        <f>_xlfn.IFNA(IF(VLOOKUP($A20,nCino_DevProc1!$A$2:$S$352,8,0)=0,"", VLOOKUP($A20,nCino_DevProc1!$A$2:$S$352,8,0)),"")</f>
        <v>string</v>
      </c>
      <c r="I20">
        <f>_xlfn.IFNA(IF(VLOOKUP($A20,nCino_MDW!$A$1:$AH$190,2,0)=0,"", VLOOKUP($A20,nCino_MDW!$A$1:$AH$190,2,0)),"")</f>
        <v>20</v>
      </c>
      <c r="J20">
        <f>IF(OR(D20=0, IFERROR(VLOOKUP($A20,nCino_DevProc1!$A$2:$S$352,2,0),0)=0),"", VLOOKUP($A20,nCino_DevProc1!$A$2:$S$352,2,0))</f>
        <v>20</v>
      </c>
      <c r="K20" t="str">
        <f>IFERROR(IF(VLOOKUP($A20,nCino_MDW!$A$1:$AH$190,26,0)="Y", "N", IF(VLOOKUP($A20,nCino_MDW!$A$1:$AH$190,26,0)="N",  "Y", "")),"")</f>
        <v>Y</v>
      </c>
      <c r="L20" t="str">
        <f>_xlfn.IFNA(IF(VLOOKUP($A20,nCino_DevProc1!$A$2:$S$352,9,0)="No", "N", "Y"),"")</f>
        <v>Y</v>
      </c>
      <c r="M20" t="str">
        <f>IFERROR(IF(VLOOKUP($A20,nCino_DevProc1!$A$2:$S$352,18,0)=TRUE, "E", IF(D20="Id", "P", IF(OR(LEFT(G20, 6) = "Lookup", LEFT(G20, 6) ="Master"), "F",""))),"")</f>
        <v/>
      </c>
      <c r="N20" t="str">
        <f>_xlfn.IFNA(IF(VLOOKUP($A20,nCino_MDW!$A$1:$AH$190,4,0)="System generated", "Y", "N"),"")</f>
        <v>N</v>
      </c>
      <c r="O20" t="str">
        <f>IF(LEFT(G20,6)="lookup", G20,IF(OR(D20=0, IFERROR(VLOOKUP($A20,nCino_DevProc1!$A$2:$S$352,18,0),0)=0),"", VLOOKUP($A20,nCino_DevProc1!$A$2:$S$352,18,0)))</f>
        <v/>
      </c>
      <c r="P20" t="str">
        <f t="shared" si="1"/>
        <v>Account</v>
      </c>
      <c r="Q20" t="str">
        <f t="shared" si="12"/>
        <v>CCS_Credit_Risk_Classification__c</v>
      </c>
      <c r="R20" t="s">
        <v>251</v>
      </c>
      <c r="S20" t="str">
        <f t="shared" si="13"/>
        <v>Y</v>
      </c>
      <c r="T20" t="str">
        <f t="shared" si="2"/>
        <v>Y</v>
      </c>
      <c r="U20" t="str">
        <f>P20</f>
        <v>Account</v>
      </c>
      <c r="V20" t="str">
        <f t="shared" si="14"/>
        <v>CCS_Credit_Risk_Classification__c</v>
      </c>
      <c r="W20" t="str">
        <f>IF(OR(LEFT(H20,9)="reference", D20=""),"STRING",VLOOKUP($H20,'DataType Conversion'!$A$8:$I$37,3,0))</f>
        <v>STRING</v>
      </c>
      <c r="X20">
        <f t="shared" si="15"/>
        <v>20</v>
      </c>
      <c r="Y20" t="str">
        <f t="shared" si="16"/>
        <v>Y</v>
      </c>
      <c r="Z20" t="str">
        <f t="shared" si="17"/>
        <v/>
      </c>
      <c r="AA20" t="str">
        <f t="shared" si="18"/>
        <v>N</v>
      </c>
      <c r="AB20" t="str">
        <f t="shared" si="3"/>
        <v/>
      </c>
      <c r="AC20" t="str">
        <f t="shared" si="4"/>
        <v>Account</v>
      </c>
      <c r="AD20" t="str">
        <f t="shared" si="5"/>
        <v>CCS_Credit_Risk_Classification__c</v>
      </c>
      <c r="AE20" t="str">
        <f t="shared" si="6"/>
        <v>STRING</v>
      </c>
      <c r="AF20">
        <f t="shared" si="19"/>
        <v>20</v>
      </c>
      <c r="AG20" t="str">
        <f t="shared" si="20"/>
        <v>Y</v>
      </c>
      <c r="AH20" t="str">
        <f t="shared" si="21"/>
        <v/>
      </c>
      <c r="AI20" t="str">
        <f t="shared" si="22"/>
        <v/>
      </c>
      <c r="AM20" t="str">
        <f>IF(AC20="","",LOWER(SUBSTITUTE(VLOOKUP($AC20,'Key-Information'!$B$7:$D$8,2,0)," ", "_")))</f>
        <v>relationship_(customer)</v>
      </c>
      <c r="AN20" t="str">
        <f t="shared" si="7"/>
        <v>Credit_Risk_Classification</v>
      </c>
      <c r="AO20" t="str">
        <f t="shared" si="8"/>
        <v>STRING</v>
      </c>
      <c r="AP20">
        <f t="shared" si="9"/>
        <v>20</v>
      </c>
      <c r="AQ20" t="str">
        <f t="shared" si="10"/>
        <v>Y</v>
      </c>
      <c r="AR20" t="str">
        <f t="shared" si="11"/>
        <v/>
      </c>
    </row>
    <row r="21" spans="1:44" x14ac:dyDescent="0.35">
      <c r="A21" t="str">
        <f t="shared" si="0"/>
        <v>AccountCCS_TotalHardBankLimits__c</v>
      </c>
      <c r="B21" t="s">
        <v>67</v>
      </c>
      <c r="C21" t="str">
        <f>_xlfn.IFNA(VLOOKUP($A21,nCino_DevProc1!$A$2:$S$352,4,0),"")</f>
        <v>Relationship</v>
      </c>
      <c r="D21" t="s">
        <v>1062</v>
      </c>
      <c r="E21" t="str">
        <f>_xlfn.IFNA(VLOOKUP($A21,nCino_MDW!$A$1:$L$191,9,0),"")</f>
        <v>Current Bank Hard Limits</v>
      </c>
      <c r="F21" t="str">
        <f>_xlfn.IFNA(VLOOKUP($A21,nCino_MDW!$A$1:$AH$190,12,0),"")</f>
        <v>Total Current of the Total Hard Bank Limits.</v>
      </c>
      <c r="G21" t="str">
        <f>_xlfn.IFNA(IF(VLOOKUP($A21,nCino_MDW!$A$1:$AH$190,13,0)=0,"", VLOOKUP($A21,nCino_MDW!$A$1:$AH$190,13,0)),"")</f>
        <v>Currency</v>
      </c>
      <c r="H21" t="str">
        <f>_xlfn.IFNA(IF(VLOOKUP($A21,nCino_DevProc1!$A$2:$S$352,8,0)=0,"", VLOOKUP($A21,nCino_DevProc1!$A$2:$S$352,8,0)),"")</f>
        <v>currency</v>
      </c>
      <c r="I21" t="str">
        <f>_xlfn.IFNA(IF(VLOOKUP($A21,nCino_MDW!$A$1:$AH$190,2,0)=0,"", VLOOKUP($A21,nCino_MDW!$A$1:$AH$190,2,0)),"")</f>
        <v>16, 2</v>
      </c>
      <c r="J21" t="str">
        <f>IF(OR(D21=0, IFERROR(VLOOKUP($A21,nCino_DevProc1!$A$2:$S$352,2,0),0)=0),"", VLOOKUP($A21,nCino_DevProc1!$A$2:$S$352,2,0))</f>
        <v/>
      </c>
      <c r="K21" t="str">
        <f>IFERROR(IF(VLOOKUP($A21,nCino_MDW!$A$1:$AH$190,26,0)="Y", "N", IF(VLOOKUP($A21,nCino_MDW!$A$1:$AH$190,26,0)="N",  "Y", "")),"")</f>
        <v>Y</v>
      </c>
      <c r="L21" t="str">
        <f>_xlfn.IFNA(IF(VLOOKUP($A21,nCino_DevProc1!$A$2:$S$352,9,0)="No", "N", "Y"),"")</f>
        <v>Y</v>
      </c>
      <c r="M21" t="str">
        <f>IFERROR(IF(VLOOKUP($A21,nCino_DevProc1!$A$2:$S$352,18,0)=TRUE, "E", IF(D21="Id", "P", IF(OR(LEFT(G21, 6) = "Lookup", LEFT(G21, 6) ="Master"), "F",""))),"")</f>
        <v/>
      </c>
      <c r="N21" t="str">
        <f>_xlfn.IFNA(IF(VLOOKUP($A21,nCino_MDW!$A$1:$AH$190,4,0)="System generated", "Y", "N"),"")</f>
        <v>N</v>
      </c>
      <c r="O21" t="str">
        <f>IF(LEFT(G21,6)="lookup", G21,IF(OR(D21=0, IFERROR(VLOOKUP($A21,nCino_DevProc1!$A$2:$S$352,18,0),0)=0),"", VLOOKUP($A21,nCino_DevProc1!$A$2:$S$352,18,0)))</f>
        <v/>
      </c>
      <c r="P21" t="str">
        <f t="shared" si="1"/>
        <v>Account</v>
      </c>
      <c r="Q21" t="str">
        <f t="shared" si="12"/>
        <v>CCS_TotalHardBankLimits__c</v>
      </c>
      <c r="R21" t="s">
        <v>251</v>
      </c>
      <c r="S21" t="str">
        <f t="shared" si="13"/>
        <v>Y</v>
      </c>
      <c r="T21" t="str">
        <f t="shared" si="2"/>
        <v>Y</v>
      </c>
      <c r="U21" t="str">
        <f>P21</f>
        <v>Account</v>
      </c>
      <c r="V21" t="str">
        <f t="shared" si="14"/>
        <v>CCS_TotalHardBankLimits__c</v>
      </c>
      <c r="W21" t="str">
        <f>IF(OR(LEFT(H21,9)="reference", D21=""),"STRING",VLOOKUP($H21,'DataType Conversion'!$A$8:$I$37,3,0))</f>
        <v>BIGDECIMAL</v>
      </c>
      <c r="X21" t="str">
        <f t="shared" si="15"/>
        <v/>
      </c>
      <c r="Y21" t="str">
        <f t="shared" si="16"/>
        <v>Y</v>
      </c>
      <c r="Z21" t="str">
        <f t="shared" si="17"/>
        <v/>
      </c>
      <c r="AA21" t="str">
        <f t="shared" si="18"/>
        <v>N</v>
      </c>
      <c r="AB21" t="str">
        <f t="shared" si="3"/>
        <v/>
      </c>
      <c r="AC21" t="str">
        <f t="shared" si="4"/>
        <v>Account</v>
      </c>
      <c r="AD21" t="str">
        <f t="shared" si="5"/>
        <v>CCS_TotalHardBankLimits__c</v>
      </c>
      <c r="AE21" t="str">
        <f t="shared" si="6"/>
        <v>BIGDECIMAL</v>
      </c>
      <c r="AF21" t="str">
        <f t="shared" si="19"/>
        <v/>
      </c>
      <c r="AG21" t="str">
        <f t="shared" si="20"/>
        <v>Y</v>
      </c>
      <c r="AH21" t="str">
        <f t="shared" si="21"/>
        <v/>
      </c>
      <c r="AI21" t="str">
        <f t="shared" si="22"/>
        <v/>
      </c>
      <c r="AM21" t="str">
        <f>IF(AC21="","",LOWER(SUBSTITUTE(VLOOKUP($AC21,'Key-Information'!$B$7:$D$8,2,0)," ", "_")))</f>
        <v>relationship_(customer)</v>
      </c>
      <c r="AN21" t="str">
        <f t="shared" si="7"/>
        <v>TotalHardBankLimits</v>
      </c>
      <c r="AO21" t="str">
        <f t="shared" si="8"/>
        <v>BIGDECIMAL</v>
      </c>
      <c r="AP21" t="str">
        <f t="shared" si="9"/>
        <v/>
      </c>
      <c r="AQ21" t="str">
        <f t="shared" si="10"/>
        <v>Y</v>
      </c>
      <c r="AR21" t="str">
        <f t="shared" si="11"/>
        <v/>
      </c>
    </row>
    <row r="22" spans="1:44" x14ac:dyDescent="0.35">
      <c r="A22" t="str">
        <f t="shared" si="0"/>
        <v>AccountCCS_TotalSoftBankLimits__c</v>
      </c>
      <c r="B22" t="s">
        <v>67</v>
      </c>
      <c r="C22" t="str">
        <f>_xlfn.IFNA(VLOOKUP($A22,nCino_DevProc1!$A$2:$S$352,4,0),"")</f>
        <v>Relationship</v>
      </c>
      <c r="D22" t="s">
        <v>1068</v>
      </c>
      <c r="E22" t="str">
        <f>_xlfn.IFNA(VLOOKUP($A22,nCino_MDW!$A$1:$L$191,9,0),"")</f>
        <v>Current Bank Soft Limits</v>
      </c>
      <c r="F22" t="str">
        <f>_xlfn.IFNA(VLOOKUP($A22,nCino_MDW!$A$1:$AH$190,12,0),"")</f>
        <v>Total Current of the Total Soft Bank Limits</v>
      </c>
      <c r="G22" t="str">
        <f>_xlfn.IFNA(IF(VLOOKUP($A22,nCino_MDW!$A$1:$AH$190,13,0)=0,"", VLOOKUP($A22,nCino_MDW!$A$1:$AH$190,13,0)),"")</f>
        <v>Currency</v>
      </c>
      <c r="H22" t="str">
        <f>_xlfn.IFNA(IF(VLOOKUP($A22,nCino_DevProc1!$A$2:$S$352,8,0)=0,"", VLOOKUP($A22,nCino_DevProc1!$A$2:$S$352,8,0)),"")</f>
        <v>currency</v>
      </c>
      <c r="I22" t="str">
        <f>_xlfn.IFNA(IF(VLOOKUP($A22,nCino_MDW!$A$1:$AH$190,2,0)=0,"", VLOOKUP($A22,nCino_MDW!$A$1:$AH$190,2,0)),"")</f>
        <v>16, 2</v>
      </c>
      <c r="J22" t="str">
        <f>IF(OR(D22=0, IFERROR(VLOOKUP($A22,nCino_DevProc1!$A$2:$S$352,2,0),0)=0),"", VLOOKUP($A22,nCino_DevProc1!$A$2:$S$352,2,0))</f>
        <v/>
      </c>
      <c r="K22" t="str">
        <f>IFERROR(IF(VLOOKUP($A22,nCino_MDW!$A$1:$AH$190,26,0)="Y", "N", IF(VLOOKUP($A22,nCino_MDW!$A$1:$AH$190,26,0)="N",  "Y", "")),"")</f>
        <v>Y</v>
      </c>
      <c r="L22" t="str">
        <f>_xlfn.IFNA(IF(VLOOKUP($A22,nCino_DevProc1!$A$2:$S$352,9,0)="No", "N", "Y"),"")</f>
        <v>Y</v>
      </c>
      <c r="M22" t="str">
        <f>IFERROR(IF(VLOOKUP($A22,nCino_DevProc1!$A$2:$S$352,18,0)=TRUE, "E", IF(D22="Id", "P", IF(OR(LEFT(G22, 6) = "Lookup", LEFT(G22, 6) ="Master"), "F",""))),"")</f>
        <v/>
      </c>
      <c r="N22" t="str">
        <f>_xlfn.IFNA(IF(VLOOKUP($A22,nCino_MDW!$A$1:$AH$190,4,0)="System generated", "Y", "N"),"")</f>
        <v>N</v>
      </c>
      <c r="O22" t="str">
        <f>IF(LEFT(G22,6)="lookup", G22,IF(OR(D22=0, IFERROR(VLOOKUP($A22,nCino_DevProc1!$A$2:$S$352,18,0),0)=0),"", VLOOKUP($A22,nCino_DevProc1!$A$2:$S$352,18,0)))</f>
        <v/>
      </c>
      <c r="P22" t="str">
        <f t="shared" si="1"/>
        <v>Account</v>
      </c>
      <c r="Q22" t="str">
        <f t="shared" si="12"/>
        <v>CCS_TotalSoftBankLimits__c</v>
      </c>
      <c r="R22" t="s">
        <v>251</v>
      </c>
      <c r="S22" t="str">
        <f t="shared" si="13"/>
        <v>Y</v>
      </c>
      <c r="T22" t="str">
        <f t="shared" si="2"/>
        <v>Y</v>
      </c>
      <c r="U22" t="str">
        <f>P22</f>
        <v>Account</v>
      </c>
      <c r="V22" t="str">
        <f t="shared" si="14"/>
        <v>CCS_TotalSoftBankLimits__c</v>
      </c>
      <c r="W22" t="str">
        <f>IF(OR(LEFT(H22,9)="reference", D22=""),"STRING",VLOOKUP($H22,'DataType Conversion'!$A$8:$I$37,3,0))</f>
        <v>BIGDECIMAL</v>
      </c>
      <c r="X22" t="str">
        <f t="shared" si="15"/>
        <v/>
      </c>
      <c r="Y22" t="str">
        <f t="shared" si="16"/>
        <v>Y</v>
      </c>
      <c r="Z22" t="str">
        <f t="shared" si="17"/>
        <v/>
      </c>
      <c r="AA22" t="str">
        <f t="shared" si="18"/>
        <v>N</v>
      </c>
      <c r="AB22" t="str">
        <f t="shared" si="3"/>
        <v/>
      </c>
      <c r="AC22" t="str">
        <f t="shared" si="4"/>
        <v>Account</v>
      </c>
      <c r="AD22" t="str">
        <f t="shared" si="5"/>
        <v>CCS_TotalSoftBankLimits__c</v>
      </c>
      <c r="AE22" t="str">
        <f t="shared" si="6"/>
        <v>BIGDECIMAL</v>
      </c>
      <c r="AF22" t="str">
        <f t="shared" si="19"/>
        <v/>
      </c>
      <c r="AG22" t="str">
        <f t="shared" si="20"/>
        <v>Y</v>
      </c>
      <c r="AH22" t="str">
        <f t="shared" si="21"/>
        <v/>
      </c>
      <c r="AI22" t="str">
        <f t="shared" si="22"/>
        <v/>
      </c>
      <c r="AM22" t="str">
        <f>IF(AC22="","",LOWER(SUBSTITUTE(VLOOKUP($AC22,'Key-Information'!$B$7:$D$8,2,0)," ", "_")))</f>
        <v>relationship_(customer)</v>
      </c>
      <c r="AN22" t="str">
        <f t="shared" si="7"/>
        <v>TotalSoftBankLimits</v>
      </c>
      <c r="AO22" t="str">
        <f t="shared" si="8"/>
        <v>BIGDECIMAL</v>
      </c>
      <c r="AP22" t="str">
        <f t="shared" si="9"/>
        <v/>
      </c>
      <c r="AQ22" t="str">
        <f t="shared" si="10"/>
        <v>Y</v>
      </c>
      <c r="AR22" t="str">
        <f t="shared" si="11"/>
        <v/>
      </c>
    </row>
    <row r="23" spans="1:44" x14ac:dyDescent="0.35">
      <c r="A23" t="str">
        <f t="shared" si="0"/>
        <v>AccountCCS_TotalHardLBCMLimits__c</v>
      </c>
      <c r="B23" t="s">
        <v>67</v>
      </c>
      <c r="C23" t="str">
        <f>_xlfn.IFNA(VLOOKUP($A23,nCino_DevProc1!$A$2:$S$352,4,0),"")</f>
        <v>Relationship</v>
      </c>
      <c r="D23" t="s">
        <v>1065</v>
      </c>
      <c r="E23" t="str">
        <f>_xlfn.IFNA(VLOOKUP($A23,nCino_MDW!$A$1:$L$191,9,0),"")</f>
        <v>Current LBCM Hard Limits</v>
      </c>
      <c r="F23" t="str">
        <f>_xlfn.IFNA(VLOOKUP($A23,nCino_MDW!$A$1:$AH$190,12,0),"")</f>
        <v>Total Current of the Total Hard LBCM Limits</v>
      </c>
      <c r="G23" t="str">
        <f>_xlfn.IFNA(IF(VLOOKUP($A23,nCino_MDW!$A$1:$AH$190,13,0)=0,"", VLOOKUP($A23,nCino_MDW!$A$1:$AH$190,13,0)),"")</f>
        <v>Currency</v>
      </c>
      <c r="H23" t="str">
        <f>_xlfn.IFNA(IF(VLOOKUP($A23,nCino_DevProc1!$A$2:$S$352,8,0)=0,"", VLOOKUP($A23,nCino_DevProc1!$A$2:$S$352,8,0)),"")</f>
        <v>currency</v>
      </c>
      <c r="I23" t="str">
        <f>_xlfn.IFNA(IF(VLOOKUP($A23,nCino_MDW!$A$1:$AH$190,2,0)=0,"", VLOOKUP($A23,nCino_MDW!$A$1:$AH$190,2,0)),"")</f>
        <v>16, 2</v>
      </c>
      <c r="J23" t="str">
        <f>IF(OR(D23=0, IFERROR(VLOOKUP($A23,nCino_DevProc1!$A$2:$S$352,2,0),0)=0),"", VLOOKUP($A23,nCino_DevProc1!$A$2:$S$352,2,0))</f>
        <v/>
      </c>
      <c r="K23" t="str">
        <f>IFERROR(IF(VLOOKUP($A23,nCino_MDW!$A$1:$AH$190,26,0)="Y", "N", IF(VLOOKUP($A23,nCino_MDW!$A$1:$AH$190,26,0)="N",  "Y", "")),"")</f>
        <v>Y</v>
      </c>
      <c r="L23" t="str">
        <f>_xlfn.IFNA(IF(VLOOKUP($A23,nCino_DevProc1!$A$2:$S$352,9,0)="No", "N", "Y"),"")</f>
        <v>Y</v>
      </c>
      <c r="M23" t="str">
        <f>IFERROR(IF(VLOOKUP($A23,nCino_DevProc1!$A$2:$S$352,18,0)=TRUE, "E", IF(D23="Id", "P", IF(OR(LEFT(G23, 6) = "Lookup", LEFT(G23, 6) ="Master"), "F",""))),"")</f>
        <v/>
      </c>
      <c r="N23" t="str">
        <f>_xlfn.IFNA(IF(VLOOKUP($A23,nCino_MDW!$A$1:$AH$190,4,0)="System generated", "Y", "N"),"")</f>
        <v>N</v>
      </c>
      <c r="O23" t="str">
        <f>IF(LEFT(G23,6)="lookup", G23,IF(OR(D23=0, IFERROR(VLOOKUP($A23,nCino_DevProc1!$A$2:$S$352,18,0),0)=0),"", VLOOKUP($A23,nCino_DevProc1!$A$2:$S$352,18,0)))</f>
        <v/>
      </c>
      <c r="P23" t="str">
        <f t="shared" si="1"/>
        <v>Account</v>
      </c>
      <c r="Q23" t="str">
        <f t="shared" si="12"/>
        <v>CCS_TotalHardLBCMLimits__c</v>
      </c>
      <c r="R23" t="s">
        <v>251</v>
      </c>
      <c r="S23" t="str">
        <f t="shared" si="13"/>
        <v>Y</v>
      </c>
      <c r="T23" t="str">
        <f t="shared" si="2"/>
        <v>Y</v>
      </c>
      <c r="U23" t="str">
        <f>P23</f>
        <v>Account</v>
      </c>
      <c r="V23" t="str">
        <f t="shared" si="14"/>
        <v>CCS_TotalHardLBCMLimits__c</v>
      </c>
      <c r="W23" t="str">
        <f>IF(OR(LEFT(H23,9)="reference", D23=""),"STRING",VLOOKUP($H23,'DataType Conversion'!$A$8:$I$37,3,0))</f>
        <v>BIGDECIMAL</v>
      </c>
      <c r="X23" t="str">
        <f t="shared" si="15"/>
        <v/>
      </c>
      <c r="Y23" t="str">
        <f t="shared" si="16"/>
        <v>Y</v>
      </c>
      <c r="Z23" t="str">
        <f t="shared" si="17"/>
        <v/>
      </c>
      <c r="AA23" t="str">
        <f t="shared" si="18"/>
        <v>N</v>
      </c>
      <c r="AB23" t="str">
        <f t="shared" si="3"/>
        <v/>
      </c>
      <c r="AC23" t="str">
        <f t="shared" si="4"/>
        <v>Account</v>
      </c>
      <c r="AD23" t="str">
        <f t="shared" si="5"/>
        <v>CCS_TotalHardLBCMLimits__c</v>
      </c>
      <c r="AE23" t="str">
        <f t="shared" si="6"/>
        <v>BIGDECIMAL</v>
      </c>
      <c r="AF23" t="str">
        <f t="shared" si="19"/>
        <v/>
      </c>
      <c r="AG23" t="str">
        <f t="shared" si="20"/>
        <v>Y</v>
      </c>
      <c r="AH23" t="str">
        <f t="shared" si="21"/>
        <v/>
      </c>
      <c r="AI23" t="str">
        <f t="shared" si="22"/>
        <v/>
      </c>
      <c r="AM23" t="str">
        <f>IF(AC23="","",LOWER(SUBSTITUTE(VLOOKUP($AC23,'Key-Information'!$B$7:$D$8,2,0)," ", "_")))</f>
        <v>relationship_(customer)</v>
      </c>
      <c r="AN23" t="str">
        <f t="shared" si="7"/>
        <v>TotalHardLBCMLimits</v>
      </c>
      <c r="AO23" t="str">
        <f t="shared" si="8"/>
        <v>BIGDECIMAL</v>
      </c>
      <c r="AP23" t="str">
        <f t="shared" si="9"/>
        <v/>
      </c>
      <c r="AQ23" t="str">
        <f t="shared" si="10"/>
        <v>Y</v>
      </c>
      <c r="AR23" t="str">
        <f t="shared" si="11"/>
        <v/>
      </c>
    </row>
    <row r="24" spans="1:44" x14ac:dyDescent="0.35">
      <c r="A24" t="str">
        <f t="shared" si="0"/>
        <v>AccountCCS_TotalSoftLBCMLimits__c</v>
      </c>
      <c r="B24" t="s">
        <v>67</v>
      </c>
      <c r="C24" t="str">
        <f>_xlfn.IFNA(VLOOKUP($A24,nCino_DevProc1!$A$2:$S$352,4,0),"")</f>
        <v>Relationship</v>
      </c>
      <c r="D24" t="s">
        <v>1071</v>
      </c>
      <c r="E24" t="str">
        <f>_xlfn.IFNA(VLOOKUP($A24,nCino_MDW!$A$1:$L$191,9,0),"")</f>
        <v>Current LBCM Soft Limits</v>
      </c>
      <c r="F24" t="str">
        <f>_xlfn.IFNA(VLOOKUP($A24,nCino_MDW!$A$1:$AH$190,12,0),"")</f>
        <v>Total Current of the Total Soft LBCM Limits</v>
      </c>
      <c r="G24" t="str">
        <f>_xlfn.IFNA(IF(VLOOKUP($A24,nCino_MDW!$A$1:$AH$190,13,0)=0,"", VLOOKUP($A24,nCino_MDW!$A$1:$AH$190,13,0)),"")</f>
        <v>Currency</v>
      </c>
      <c r="H24" t="str">
        <f>_xlfn.IFNA(IF(VLOOKUP($A24,nCino_DevProc1!$A$2:$S$352,8,0)=0,"", VLOOKUP($A24,nCino_DevProc1!$A$2:$S$352,8,0)),"")</f>
        <v>currency</v>
      </c>
      <c r="I24" t="str">
        <f>_xlfn.IFNA(IF(VLOOKUP($A24,nCino_MDW!$A$1:$AH$190,2,0)=0,"", VLOOKUP($A24,nCino_MDW!$A$1:$AH$190,2,0)),"")</f>
        <v>16, 2</v>
      </c>
      <c r="J24" t="str">
        <f>IF(OR(D24=0, IFERROR(VLOOKUP($A24,nCino_DevProc1!$A$2:$S$352,2,0),0)=0),"", VLOOKUP($A24,nCino_DevProc1!$A$2:$S$352,2,0))</f>
        <v/>
      </c>
      <c r="K24" t="str">
        <f>IFERROR(IF(VLOOKUP($A24,nCino_MDW!$A$1:$AH$190,26,0)="Y", "N", IF(VLOOKUP($A24,nCino_MDW!$A$1:$AH$190,26,0)="N",  "Y", "")),"")</f>
        <v>Y</v>
      </c>
      <c r="L24" t="str">
        <f>_xlfn.IFNA(IF(VLOOKUP($A24,nCino_DevProc1!$A$2:$S$352,9,0)="No", "N", "Y"),"")</f>
        <v>Y</v>
      </c>
      <c r="M24" t="str">
        <f>IFERROR(IF(VLOOKUP($A24,nCino_DevProc1!$A$2:$S$352,18,0)=TRUE, "E", IF(D24="Id", "P", IF(OR(LEFT(G24, 6) = "Lookup", LEFT(G24, 6) ="Master"), "F",""))),"")</f>
        <v/>
      </c>
      <c r="N24" t="str">
        <f>_xlfn.IFNA(IF(VLOOKUP($A24,nCino_MDW!$A$1:$AH$190,4,0)="System generated", "Y", "N"),"")</f>
        <v>N</v>
      </c>
      <c r="O24" t="str">
        <f>IF(LEFT(G24,6)="lookup", G24,IF(OR(D24=0, IFERROR(VLOOKUP($A24,nCino_DevProc1!$A$2:$S$352,18,0),0)=0),"", VLOOKUP($A24,nCino_DevProc1!$A$2:$S$352,18,0)))</f>
        <v/>
      </c>
      <c r="P24" t="str">
        <f t="shared" si="1"/>
        <v>Account</v>
      </c>
      <c r="Q24" t="str">
        <f t="shared" si="12"/>
        <v>CCS_TotalSoftLBCMLimits__c</v>
      </c>
      <c r="R24" t="s">
        <v>251</v>
      </c>
      <c r="S24" t="str">
        <f t="shared" si="13"/>
        <v>Y</v>
      </c>
      <c r="T24" t="str">
        <f t="shared" si="2"/>
        <v>Y</v>
      </c>
      <c r="U24" t="str">
        <f>P24</f>
        <v>Account</v>
      </c>
      <c r="V24" t="str">
        <f t="shared" si="14"/>
        <v>CCS_TotalSoftLBCMLimits__c</v>
      </c>
      <c r="W24" t="str">
        <f>IF(OR(LEFT(H24,9)="reference", D24=""),"STRING",VLOOKUP($H24,'DataType Conversion'!$A$8:$I$37,3,0))</f>
        <v>BIGDECIMAL</v>
      </c>
      <c r="X24" t="str">
        <f t="shared" si="15"/>
        <v/>
      </c>
      <c r="Y24" t="str">
        <f t="shared" si="16"/>
        <v>Y</v>
      </c>
      <c r="Z24" t="str">
        <f t="shared" si="17"/>
        <v/>
      </c>
      <c r="AA24" t="str">
        <f t="shared" si="18"/>
        <v>N</v>
      </c>
      <c r="AB24" t="str">
        <f t="shared" si="3"/>
        <v/>
      </c>
      <c r="AC24" t="str">
        <f t="shared" si="4"/>
        <v>Account</v>
      </c>
      <c r="AD24" t="str">
        <f t="shared" si="5"/>
        <v>CCS_TotalSoftLBCMLimits__c</v>
      </c>
      <c r="AE24" t="str">
        <f t="shared" si="6"/>
        <v>BIGDECIMAL</v>
      </c>
      <c r="AF24" t="str">
        <f t="shared" si="19"/>
        <v/>
      </c>
      <c r="AG24" t="str">
        <f t="shared" si="20"/>
        <v>Y</v>
      </c>
      <c r="AH24" t="str">
        <f t="shared" si="21"/>
        <v/>
      </c>
      <c r="AI24" t="str">
        <f t="shared" si="22"/>
        <v/>
      </c>
      <c r="AM24" t="str">
        <f>IF(AC24="","",LOWER(SUBSTITUTE(VLOOKUP($AC24,'Key-Information'!$B$7:$D$8,2,0)," ", "_")))</f>
        <v>relationship_(customer)</v>
      </c>
      <c r="AN24" t="str">
        <f t="shared" si="7"/>
        <v>TotalSoftLBCMLimits</v>
      </c>
      <c r="AO24" t="str">
        <f t="shared" si="8"/>
        <v>BIGDECIMAL</v>
      </c>
      <c r="AP24" t="str">
        <f t="shared" si="9"/>
        <v/>
      </c>
      <c r="AQ24" t="str">
        <f t="shared" si="10"/>
        <v>Y</v>
      </c>
      <c r="AR24" t="str">
        <f t="shared" si="11"/>
        <v/>
      </c>
    </row>
    <row r="25" spans="1:44" x14ac:dyDescent="0.35">
      <c r="A25" t="str">
        <f t="shared" si="0"/>
        <v>AccountCCS_Date_Commenced_Trading__c</v>
      </c>
      <c r="B25" t="s">
        <v>67</v>
      </c>
      <c r="C25" t="str">
        <f>_xlfn.IFNA(VLOOKUP($A25,nCino_DevProc1!$A$2:$S$352,4,0),"")</f>
        <v>Relationship</v>
      </c>
      <c r="D25" t="s">
        <v>985</v>
      </c>
      <c r="E25" t="str">
        <f>_xlfn.IFNA(VLOOKUP($A25,nCino_MDW!$A$1:$L$191,9,0),"")</f>
        <v>Date Commenced Trading</v>
      </c>
      <c r="F25" t="str">
        <f>_xlfn.IFNA(VLOOKUP($A25,nCino_MDW!$A$1:$AH$190,12,0),"")</f>
        <v>This field captures the date on which the company started trading</v>
      </c>
      <c r="G25" t="str">
        <f>_xlfn.IFNA(IF(VLOOKUP($A25,nCino_MDW!$A$1:$AH$190,13,0)=0,"", VLOOKUP($A25,nCino_MDW!$A$1:$AH$190,13,0)),"")</f>
        <v>Date</v>
      </c>
      <c r="H25" t="str">
        <f>_xlfn.IFNA(IF(VLOOKUP($A25,nCino_DevProc1!$A$2:$S$352,8,0)=0,"", VLOOKUP($A25,nCino_DevProc1!$A$2:$S$352,8,0)),"")</f>
        <v>date</v>
      </c>
      <c r="I25" t="str">
        <f>_xlfn.IFNA(IF(VLOOKUP($A25,nCino_MDW!$A$1:$AH$190,2,0)=0,"", VLOOKUP($A25,nCino_MDW!$A$1:$AH$190,2,0)),"")</f>
        <v/>
      </c>
      <c r="J25" t="str">
        <f>IF(OR(D25=0, IFERROR(VLOOKUP($A25,nCino_DevProc1!$A$2:$S$352,2,0),0)=0),"", VLOOKUP($A25,nCino_DevProc1!$A$2:$S$352,2,0))</f>
        <v/>
      </c>
      <c r="K25" t="str">
        <f>IFERROR(IF(VLOOKUP($A25,nCino_MDW!$A$1:$AH$190,26,0)="Y", "N", IF(VLOOKUP($A25,nCino_MDW!$A$1:$AH$190,26,0)="N",  "Y", "")),"")</f>
        <v>Y</v>
      </c>
      <c r="L25" t="str">
        <f>_xlfn.IFNA(IF(VLOOKUP($A25,nCino_DevProc1!$A$2:$S$352,9,0)="No", "N", "Y"),"")</f>
        <v>Y</v>
      </c>
      <c r="M25" t="str">
        <f>IFERROR(IF(VLOOKUP($A25,nCino_DevProc1!$A$2:$S$352,18,0)=TRUE, "E", IF(D25="Id", "P", IF(OR(LEFT(G25, 6) = "Lookup", LEFT(G25, 6) ="Master"), "F",""))),"")</f>
        <v/>
      </c>
      <c r="N25" t="str">
        <f>_xlfn.IFNA(IF(VLOOKUP($A25,nCino_MDW!$A$1:$AH$190,4,0)="System generated", "Y", "N"),"")</f>
        <v>N</v>
      </c>
      <c r="O25" t="str">
        <f>IF(LEFT(G25,6)="lookup", G25,IF(OR(D25=0, IFERROR(VLOOKUP($A25,nCino_DevProc1!$A$2:$S$352,18,0),0)=0),"", VLOOKUP($A25,nCino_DevProc1!$A$2:$S$352,18,0)))</f>
        <v/>
      </c>
      <c r="P25" t="str">
        <f t="shared" si="1"/>
        <v>Account</v>
      </c>
      <c r="Q25" t="str">
        <f t="shared" ref="Q25:Q37" si="23">IF(D25="","",D25)</f>
        <v>CCS_Date_Commenced_Trading__c</v>
      </c>
      <c r="R25" t="s">
        <v>251</v>
      </c>
      <c r="S25" t="str">
        <f t="shared" si="13"/>
        <v>Y</v>
      </c>
      <c r="T25" t="str">
        <f t="shared" si="2"/>
        <v>Y</v>
      </c>
      <c r="U25" t="str">
        <f>P25</f>
        <v>Account</v>
      </c>
      <c r="V25" t="str">
        <f t="shared" si="14"/>
        <v>CCS_Date_Commenced_Trading__c</v>
      </c>
      <c r="W25" t="str">
        <f>IF(OR(LEFT(H25,9)="reference", D25=""),"STRING",VLOOKUP($H25,'DataType Conversion'!$A$8:$I$37,3,0))</f>
        <v>DATE</v>
      </c>
      <c r="X25" t="str">
        <f t="shared" si="15"/>
        <v/>
      </c>
      <c r="Y25" t="str">
        <f t="shared" si="16"/>
        <v>Y</v>
      </c>
      <c r="Z25" t="str">
        <f t="shared" si="17"/>
        <v/>
      </c>
      <c r="AA25" t="str">
        <f t="shared" si="18"/>
        <v>N</v>
      </c>
      <c r="AB25" t="str">
        <f t="shared" si="3"/>
        <v/>
      </c>
      <c r="AC25" t="str">
        <f t="shared" si="4"/>
        <v>Account</v>
      </c>
      <c r="AD25" t="str">
        <f t="shared" si="5"/>
        <v>CCS_Date_Commenced_Trading__c</v>
      </c>
      <c r="AE25" t="str">
        <f t="shared" si="6"/>
        <v>DATE</v>
      </c>
      <c r="AF25" t="str">
        <f t="shared" si="19"/>
        <v/>
      </c>
      <c r="AG25" t="str">
        <f t="shared" si="20"/>
        <v>Y</v>
      </c>
      <c r="AH25" t="str">
        <f t="shared" si="21"/>
        <v/>
      </c>
      <c r="AI25" t="str">
        <f t="shared" si="22"/>
        <v/>
      </c>
      <c r="AM25" t="str">
        <f>IF(AC25="","",LOWER(SUBSTITUTE(VLOOKUP($AC25,'Key-Information'!$B$7:$D$8,2,0)," ", "_")))</f>
        <v>relationship_(customer)</v>
      </c>
      <c r="AN25" t="str">
        <f t="shared" si="7"/>
        <v>Date_Commenced_Trading</v>
      </c>
      <c r="AO25" t="str">
        <f t="shared" si="8"/>
        <v>DATE</v>
      </c>
      <c r="AP25" t="str">
        <f t="shared" si="9"/>
        <v/>
      </c>
      <c r="AQ25" t="str">
        <f t="shared" si="10"/>
        <v>Y</v>
      </c>
      <c r="AR25" t="str">
        <f t="shared" si="11"/>
        <v/>
      </c>
    </row>
    <row r="26" spans="1:44" x14ac:dyDescent="0.35">
      <c r="A26" t="str">
        <f t="shared" si="0"/>
        <v>AccountCCS_Date_of_Association__c</v>
      </c>
      <c r="B26" t="s">
        <v>67</v>
      </c>
      <c r="C26" t="str">
        <f>_xlfn.IFNA(VLOOKUP($A26,nCino_DevProc1!$A$2:$S$352,4,0),"")</f>
        <v>Relationship</v>
      </c>
      <c r="D26" t="s">
        <v>988</v>
      </c>
      <c r="E26" t="str">
        <f>_xlfn.IFNA(VLOOKUP($A26,nCino_MDW!$A$1:$L$191,9,0),"")</f>
        <v>Date of Association</v>
      </c>
      <c r="F26" t="str">
        <f>_xlfn.IFNA(VLOOKUP($A26,nCino_MDW!$A$1:$AH$190,12,0),"")</f>
        <v>This field captures the date on which the company was associated to the bank</v>
      </c>
      <c r="G26" t="str">
        <f>_xlfn.IFNA(IF(VLOOKUP($A26,nCino_MDW!$A$1:$AH$190,13,0)=0,"", VLOOKUP($A26,nCino_MDW!$A$1:$AH$190,13,0)),"")</f>
        <v>Date</v>
      </c>
      <c r="H26" t="str">
        <f>_xlfn.IFNA(IF(VLOOKUP($A26,nCino_DevProc1!$A$2:$S$352,8,0)=0,"", VLOOKUP($A26,nCino_DevProc1!$A$2:$S$352,8,0)),"")</f>
        <v>date</v>
      </c>
      <c r="I26" t="str">
        <f>_xlfn.IFNA(IF(VLOOKUP($A26,nCino_MDW!$A$1:$AH$190,2,0)=0,"", VLOOKUP($A26,nCino_MDW!$A$1:$AH$190,2,0)),"")</f>
        <v/>
      </c>
      <c r="J26" t="str">
        <f>IF(OR(D26=0, IFERROR(VLOOKUP($A26,nCino_DevProc1!$A$2:$S$352,2,0),0)=0),"", VLOOKUP($A26,nCino_DevProc1!$A$2:$S$352,2,0))</f>
        <v/>
      </c>
      <c r="K26" t="str">
        <f>IFERROR(IF(VLOOKUP($A26,nCino_MDW!$A$1:$AH$190,26,0)="Y", "N", IF(VLOOKUP($A26,nCino_MDW!$A$1:$AH$190,26,0)="N",  "Y", "")),"")</f>
        <v>Y</v>
      </c>
      <c r="L26" t="str">
        <f>_xlfn.IFNA(IF(VLOOKUP($A26,nCino_DevProc1!$A$2:$S$352,9,0)="No", "N", "Y"),"")</f>
        <v>Y</v>
      </c>
      <c r="M26" t="str">
        <f>IFERROR(IF(VLOOKUP($A26,nCino_DevProc1!$A$2:$S$352,18,0)=TRUE, "E", IF(D26="Id", "P", IF(OR(LEFT(G26, 6) = "Lookup", LEFT(G26, 6) ="Master"), "F",""))),"")</f>
        <v/>
      </c>
      <c r="N26" t="str">
        <f>_xlfn.IFNA(IF(VLOOKUP($A26,nCino_MDW!$A$1:$AH$190,4,0)="System generated", "Y", "N"),"")</f>
        <v>N</v>
      </c>
      <c r="O26" t="str">
        <f>IF(LEFT(G26,6)="lookup", G26,IF(OR(D26=0, IFERROR(VLOOKUP($A26,nCino_DevProc1!$A$2:$S$352,18,0),0)=0),"", VLOOKUP($A26,nCino_DevProc1!$A$2:$S$352,18,0)))</f>
        <v/>
      </c>
      <c r="P26" t="str">
        <f t="shared" si="1"/>
        <v>Account</v>
      </c>
      <c r="Q26" t="str">
        <f t="shared" si="23"/>
        <v>CCS_Date_of_Association__c</v>
      </c>
      <c r="R26" t="s">
        <v>251</v>
      </c>
      <c r="S26" t="str">
        <f t="shared" si="13"/>
        <v>Y</v>
      </c>
      <c r="T26" t="str">
        <f t="shared" si="2"/>
        <v>Y</v>
      </c>
      <c r="U26" t="str">
        <f>P26</f>
        <v>Account</v>
      </c>
      <c r="V26" t="str">
        <f t="shared" si="14"/>
        <v>CCS_Date_of_Association__c</v>
      </c>
      <c r="W26" t="str">
        <f>IF(OR(LEFT(H26,9)="reference", D26=""),"STRING",VLOOKUP($H26,'DataType Conversion'!$A$8:$I$37,3,0))</f>
        <v>DATE</v>
      </c>
      <c r="X26" t="str">
        <f t="shared" si="15"/>
        <v/>
      </c>
      <c r="Y26" t="str">
        <f t="shared" si="16"/>
        <v>Y</v>
      </c>
      <c r="Z26" t="str">
        <f t="shared" si="17"/>
        <v/>
      </c>
      <c r="AA26" t="str">
        <f t="shared" si="18"/>
        <v>N</v>
      </c>
      <c r="AB26" t="str">
        <f t="shared" si="3"/>
        <v/>
      </c>
      <c r="AC26" t="str">
        <f t="shared" si="4"/>
        <v>Account</v>
      </c>
      <c r="AD26" t="str">
        <f t="shared" si="5"/>
        <v>CCS_Date_of_Association__c</v>
      </c>
      <c r="AE26" t="str">
        <f t="shared" si="6"/>
        <v>DATE</v>
      </c>
      <c r="AF26" t="str">
        <f t="shared" si="19"/>
        <v/>
      </c>
      <c r="AG26" t="str">
        <f t="shared" si="20"/>
        <v>Y</v>
      </c>
      <c r="AH26" t="str">
        <f t="shared" si="21"/>
        <v/>
      </c>
      <c r="AI26" t="str">
        <f t="shared" si="22"/>
        <v/>
      </c>
      <c r="AM26" t="str">
        <f>IF(AC26="","",LOWER(SUBSTITUTE(VLOOKUP($AC26,'Key-Information'!$B$7:$D$8,2,0)," ", "_")))</f>
        <v>relationship_(customer)</v>
      </c>
      <c r="AN26" t="str">
        <f t="shared" si="7"/>
        <v>Date_of_Association</v>
      </c>
      <c r="AO26" t="str">
        <f t="shared" si="8"/>
        <v>DATE</v>
      </c>
      <c r="AP26" t="str">
        <f t="shared" si="9"/>
        <v/>
      </c>
      <c r="AQ26" t="str">
        <f t="shared" si="10"/>
        <v>Y</v>
      </c>
      <c r="AR26" t="str">
        <f t="shared" si="11"/>
        <v/>
      </c>
    </row>
    <row r="27" spans="1:44" x14ac:dyDescent="0.35">
      <c r="A27" t="str">
        <f t="shared" si="0"/>
        <v>AccountCCS_DateOfBirth__c</v>
      </c>
      <c r="B27" t="s">
        <v>67</v>
      </c>
      <c r="C27" t="str">
        <f>_xlfn.IFNA(VLOOKUP($A27,nCino_DevProc1!$A$2:$S$352,4,0),"")</f>
        <v>Relationship</v>
      </c>
      <c r="D27" t="s">
        <v>982</v>
      </c>
      <c r="E27" t="str">
        <f>_xlfn.IFNA(VLOOKUP($A27,nCino_MDW!$A$1:$L$191,9,0),"")</f>
        <v>Date of Birth</v>
      </c>
      <c r="F27" t="str">
        <f>_xlfn.IFNA(VLOOKUP($A27,nCino_MDW!$A$1:$AH$190,12,0),"")</f>
        <v>This field captures the date of birth of the customer/individual</v>
      </c>
      <c r="G27" t="str">
        <f>_xlfn.IFNA(IF(VLOOKUP($A27,nCino_MDW!$A$1:$AH$190,13,0)=0,"", VLOOKUP($A27,nCino_MDW!$A$1:$AH$190,13,0)),"")</f>
        <v>Date</v>
      </c>
      <c r="H27" t="str">
        <f>_xlfn.IFNA(IF(VLOOKUP($A27,nCino_DevProc1!$A$2:$S$352,8,0)=0,"", VLOOKUP($A27,nCino_DevProc1!$A$2:$S$352,8,0)),"")</f>
        <v>date</v>
      </c>
      <c r="I27" t="str">
        <f>_xlfn.IFNA(IF(VLOOKUP($A27,nCino_MDW!$A$1:$AH$190,2,0)=0,"", VLOOKUP($A27,nCino_MDW!$A$1:$AH$190,2,0)),"")</f>
        <v/>
      </c>
      <c r="J27" t="str">
        <f>IF(OR(D27=0, IFERROR(VLOOKUP($A27,nCino_DevProc1!$A$2:$S$352,2,0),0)=0),"", VLOOKUP($A27,nCino_DevProc1!$A$2:$S$352,2,0))</f>
        <v/>
      </c>
      <c r="K27" t="str">
        <f>IFERROR(IF(VLOOKUP($A27,nCino_MDW!$A$1:$AH$190,26,0)="Y", "N", IF(VLOOKUP($A27,nCino_MDW!$A$1:$AH$190,26,0)="N",  "Y", "")),"")</f>
        <v>Y</v>
      </c>
      <c r="L27" t="str">
        <f>_xlfn.IFNA(IF(VLOOKUP($A27,nCino_DevProc1!$A$2:$S$352,9,0)="No", "N", "Y"),"")</f>
        <v>Y</v>
      </c>
      <c r="M27" t="str">
        <f>IFERROR(IF(VLOOKUP($A27,nCino_DevProc1!$A$2:$S$352,18,0)=TRUE, "E", IF(D27="Id", "P", IF(OR(LEFT(G27, 6) = "Lookup", LEFT(G27, 6) ="Master"), "F",""))),"")</f>
        <v/>
      </c>
      <c r="N27" t="str">
        <f>_xlfn.IFNA(IF(VLOOKUP($A27,nCino_MDW!$A$1:$AH$190,4,0)="System generated", "Y", "N"),"")</f>
        <v>N</v>
      </c>
      <c r="O27" t="str">
        <f>IF(LEFT(G27,6)="lookup", G27,IF(OR(D27=0, IFERROR(VLOOKUP($A27,nCino_DevProc1!$A$2:$S$352,18,0),0)=0),"", VLOOKUP($A27,nCino_DevProc1!$A$2:$S$352,18,0)))</f>
        <v/>
      </c>
      <c r="P27" t="str">
        <f t="shared" si="1"/>
        <v>Account</v>
      </c>
      <c r="Q27" t="str">
        <f t="shared" si="23"/>
        <v>CCS_DateOfBirth__c</v>
      </c>
      <c r="R27" t="s">
        <v>251</v>
      </c>
      <c r="S27" t="str">
        <f t="shared" si="13"/>
        <v>Y</v>
      </c>
      <c r="T27" t="str">
        <f t="shared" si="2"/>
        <v>Y</v>
      </c>
      <c r="U27" t="str">
        <f>P27</f>
        <v>Account</v>
      </c>
      <c r="V27" t="str">
        <f t="shared" si="14"/>
        <v>CCS_DateOfBirth__c</v>
      </c>
      <c r="W27" t="str">
        <f>IF(OR(LEFT(H27,9)="reference", D27=""),"STRING",VLOOKUP($H27,'DataType Conversion'!$A$8:$I$37,3,0))</f>
        <v>DATE</v>
      </c>
      <c r="X27" t="str">
        <f t="shared" si="15"/>
        <v/>
      </c>
      <c r="Y27" t="str">
        <f t="shared" si="16"/>
        <v>Y</v>
      </c>
      <c r="Z27" t="str">
        <f t="shared" si="17"/>
        <v/>
      </c>
      <c r="AA27" t="str">
        <f t="shared" si="18"/>
        <v>N</v>
      </c>
      <c r="AB27" t="str">
        <f t="shared" si="3"/>
        <v/>
      </c>
      <c r="AC27" t="str">
        <f t="shared" si="4"/>
        <v>Account</v>
      </c>
      <c r="AD27" t="str">
        <f t="shared" si="5"/>
        <v>CCS_DateOfBirth__c</v>
      </c>
      <c r="AE27" t="str">
        <f t="shared" si="6"/>
        <v>DATE</v>
      </c>
      <c r="AF27" t="str">
        <f t="shared" si="19"/>
        <v/>
      </c>
      <c r="AG27" t="str">
        <f t="shared" si="20"/>
        <v>Y</v>
      </c>
      <c r="AH27" t="str">
        <f t="shared" si="21"/>
        <v/>
      </c>
      <c r="AI27" t="str">
        <f t="shared" si="22"/>
        <v/>
      </c>
      <c r="AM27" t="str">
        <f>IF(AC27="","",LOWER(SUBSTITUTE(VLOOKUP($AC27,'Key-Information'!$B$7:$D$8,2,0)," ", "_")))</f>
        <v>relationship_(customer)</v>
      </c>
      <c r="AN27" t="str">
        <f t="shared" si="7"/>
        <v>DateOfBirth</v>
      </c>
      <c r="AO27" t="str">
        <f t="shared" si="8"/>
        <v>DATE</v>
      </c>
      <c r="AP27" t="str">
        <f t="shared" si="9"/>
        <v/>
      </c>
      <c r="AQ27" t="str">
        <f t="shared" si="10"/>
        <v>Y</v>
      </c>
      <c r="AR27" t="str">
        <f t="shared" si="11"/>
        <v/>
      </c>
    </row>
    <row r="28" spans="1:44" x14ac:dyDescent="0.35">
      <c r="A28" t="str">
        <f t="shared" si="0"/>
        <v>AccountCCS_DefaultFlag__c</v>
      </c>
      <c r="B28" t="s">
        <v>67</v>
      </c>
      <c r="C28" t="str">
        <f>_xlfn.IFNA(VLOOKUP($A28,nCino_DevProc1!$A$2:$S$352,4,0),"")</f>
        <v>Relationship</v>
      </c>
      <c r="D28" t="s">
        <v>1133</v>
      </c>
      <c r="E28" t="str">
        <f>_xlfn.IFNA(VLOOKUP($A28,nCino_MDW!$A$1:$L$191,9,0),"")</f>
        <v>Default Flag</v>
      </c>
      <c r="F28" t="str">
        <f>_xlfn.IFNA(VLOOKUP($A28,nCino_MDW!$A$1:$AH$190,12,0),"")</f>
        <v>Field that identifies whether customer is in default or not</v>
      </c>
      <c r="G28" t="str">
        <f>_xlfn.IFNA(IF(VLOOKUP($A28,nCino_MDW!$A$1:$AH$190,13,0)=0,"", VLOOKUP($A28,nCino_MDW!$A$1:$AH$190,13,0)),"")</f>
        <v>Checkbox</v>
      </c>
      <c r="H28" t="str">
        <f>_xlfn.IFNA(IF(VLOOKUP($A28,nCino_DevProc1!$A$2:$S$352,8,0)=0,"", VLOOKUP($A28,nCino_DevProc1!$A$2:$S$352,8,0)),"")</f>
        <v>boolean</v>
      </c>
      <c r="I28" t="str">
        <f>_xlfn.IFNA(IF(VLOOKUP($A28,nCino_MDW!$A$1:$AH$190,2,0)=0,"", VLOOKUP($A28,nCino_MDW!$A$1:$AH$190,2,0)),"")</f>
        <v>Boolean(True/False)</v>
      </c>
      <c r="J28" t="str">
        <f>IF(OR(D28=0, IFERROR(VLOOKUP($A28,nCino_DevProc1!$A$2:$S$352,2,0),0)=0),"", VLOOKUP($A28,nCino_DevProc1!$A$2:$S$352,2,0))</f>
        <v/>
      </c>
      <c r="K28" t="str">
        <f>IFERROR(IF(VLOOKUP($A28,nCino_MDW!$A$1:$AH$190,26,0)="Y", "N", IF(VLOOKUP($A28,nCino_MDW!$A$1:$AH$190,26,0)="N",  "Y", "")),"")</f>
        <v>Y</v>
      </c>
      <c r="L28" t="str">
        <f>_xlfn.IFNA(IF(VLOOKUP($A28,nCino_DevProc1!$A$2:$S$352,9,0)="No", "N", "Y"),"")</f>
        <v>N</v>
      </c>
      <c r="M28" t="str">
        <f>IFERROR(IF(VLOOKUP($A28,nCino_DevProc1!$A$2:$S$352,18,0)=TRUE, "E", IF(D28="Id", "P", IF(OR(LEFT(G28, 6) = "Lookup", LEFT(G28, 6) ="Master"), "F",""))),"")</f>
        <v/>
      </c>
      <c r="N28" t="str">
        <f>_xlfn.IFNA(IF(VLOOKUP($A28,nCino_MDW!$A$1:$AH$190,4,0)="System generated", "Y", "N"),"")</f>
        <v>N</v>
      </c>
      <c r="O28" t="str">
        <f>IF(LEFT(G28,6)="lookup", G28,IF(OR(D28=0, IFERROR(VLOOKUP($A28,nCino_DevProc1!$A$2:$S$352,18,0),0)=0),"", VLOOKUP($A28,nCino_DevProc1!$A$2:$S$352,18,0)))</f>
        <v/>
      </c>
      <c r="P28" t="str">
        <f t="shared" si="1"/>
        <v>Account</v>
      </c>
      <c r="Q28" t="str">
        <f t="shared" si="23"/>
        <v>CCS_DefaultFlag__c</v>
      </c>
      <c r="R28" t="s">
        <v>251</v>
      </c>
      <c r="S28" t="str">
        <f t="shared" si="13"/>
        <v>N</v>
      </c>
      <c r="T28" t="str">
        <f t="shared" si="2"/>
        <v>Y</v>
      </c>
      <c r="U28" t="str">
        <f>P28</f>
        <v>Account</v>
      </c>
      <c r="V28" t="str">
        <f t="shared" si="14"/>
        <v>CCS_DefaultFlag__c</v>
      </c>
      <c r="W28" t="str">
        <f>IF(OR(LEFT(H28,9)="reference", D28=""),"STRING",VLOOKUP($H28,'DataType Conversion'!$A$8:$I$37,3,0))</f>
        <v>BOOL</v>
      </c>
      <c r="X28" t="str">
        <f t="shared" si="15"/>
        <v/>
      </c>
      <c r="Y28" t="str">
        <f t="shared" si="16"/>
        <v>Y</v>
      </c>
      <c r="Z28" t="str">
        <f t="shared" si="17"/>
        <v/>
      </c>
      <c r="AA28" t="str">
        <f t="shared" si="18"/>
        <v>N</v>
      </c>
      <c r="AB28" t="str">
        <f t="shared" si="3"/>
        <v/>
      </c>
      <c r="AC28" t="str">
        <f t="shared" si="4"/>
        <v>Account</v>
      </c>
      <c r="AD28" t="str">
        <f t="shared" si="5"/>
        <v>CCS_DefaultFlag__c</v>
      </c>
      <c r="AE28" t="str">
        <f t="shared" si="6"/>
        <v>BOOL</v>
      </c>
      <c r="AF28" t="str">
        <f t="shared" si="19"/>
        <v/>
      </c>
      <c r="AG28" t="str">
        <f t="shared" si="20"/>
        <v>Y</v>
      </c>
      <c r="AH28" t="str">
        <f t="shared" si="21"/>
        <v/>
      </c>
      <c r="AI28" t="str">
        <f t="shared" si="22"/>
        <v/>
      </c>
      <c r="AM28" t="str">
        <f>IF(AC28="","",LOWER(SUBSTITUTE(VLOOKUP($AC28,'Key-Information'!$B$7:$D$8,2,0)," ", "_")))</f>
        <v>relationship_(customer)</v>
      </c>
      <c r="AN28" t="str">
        <f t="shared" si="7"/>
        <v>DefaultFlag</v>
      </c>
      <c r="AO28" t="str">
        <f t="shared" si="8"/>
        <v>BOOL</v>
      </c>
      <c r="AP28" t="str">
        <f t="shared" si="9"/>
        <v/>
      </c>
      <c r="AQ28" t="str">
        <f t="shared" si="10"/>
        <v>Y</v>
      </c>
      <c r="AR28" t="str">
        <f t="shared" si="11"/>
        <v/>
      </c>
    </row>
    <row r="29" spans="1:44" x14ac:dyDescent="0.35">
      <c r="A29" t="str">
        <f t="shared" si="0"/>
        <v>AccountCCS_Email__c</v>
      </c>
      <c r="B29" t="s">
        <v>67</v>
      </c>
      <c r="C29" t="str">
        <f>_xlfn.IFNA(VLOOKUP($A29,nCino_DevProc1!$A$2:$S$352,4,0),"")</f>
        <v>Relationship</v>
      </c>
      <c r="D29" t="s">
        <v>991</v>
      </c>
      <c r="E29" t="str">
        <f>_xlfn.IFNA(VLOOKUP($A29,nCino_MDW!$A$1:$L$191,9,0),"")</f>
        <v>Email</v>
      </c>
      <c r="F29" t="str">
        <f>_xlfn.IFNA(VLOOKUP($A29,nCino_MDW!$A$1:$AH$190,12,0),"")</f>
        <v>This field captures the email address of the customer for an Individual record type</v>
      </c>
      <c r="G29" t="str">
        <f>_xlfn.IFNA(IF(VLOOKUP($A29,nCino_MDW!$A$1:$AH$190,13,0)=0,"", VLOOKUP($A29,nCino_MDW!$A$1:$AH$190,13,0)),"")</f>
        <v>Email</v>
      </c>
      <c r="H29" t="str">
        <f>_xlfn.IFNA(IF(VLOOKUP($A29,nCino_DevProc1!$A$2:$S$352,8,0)=0,"", VLOOKUP($A29,nCino_DevProc1!$A$2:$S$352,8,0)),"")</f>
        <v>email</v>
      </c>
      <c r="I29">
        <f>_xlfn.IFNA(IF(VLOOKUP($A29,nCino_MDW!$A$1:$AH$190,2,0)=0,"", VLOOKUP($A29,nCino_MDW!$A$1:$AH$190,2,0)),"")</f>
        <v>80</v>
      </c>
      <c r="J29">
        <f>IF(OR(D29=0, IFERROR(VLOOKUP($A29,nCino_DevProc1!$A$2:$S$352,2,0),0)=0),"", VLOOKUP($A29,nCino_DevProc1!$A$2:$S$352,2,0))</f>
        <v>80</v>
      </c>
      <c r="K29" t="str">
        <f>IFERROR(IF(VLOOKUP($A29,nCino_MDW!$A$1:$AH$190,26,0)="Y", "N", IF(VLOOKUP($A29,nCino_MDW!$A$1:$AH$190,26,0)="N",  "Y", "")),"")</f>
        <v>Y</v>
      </c>
      <c r="L29" t="str">
        <f>_xlfn.IFNA(IF(VLOOKUP($A29,nCino_DevProc1!$A$2:$S$352,9,0)="No", "N", "Y"),"")</f>
        <v>Y</v>
      </c>
      <c r="M29" t="str">
        <f>IFERROR(IF(VLOOKUP($A29,nCino_DevProc1!$A$2:$S$352,18,0)=TRUE, "E", IF(D29="Id", "P", IF(OR(LEFT(G29, 6) = "Lookup", LEFT(G29, 6) ="Master"), "F",""))),"")</f>
        <v/>
      </c>
      <c r="N29" t="str">
        <f>_xlfn.IFNA(IF(VLOOKUP($A29,nCino_MDW!$A$1:$AH$190,4,0)="System generated", "Y", "N"),"")</f>
        <v>N</v>
      </c>
      <c r="O29" t="str">
        <f>IF(LEFT(G29,6)="lookup", G29,IF(OR(D29=0, IFERROR(VLOOKUP($A29,nCino_DevProc1!$A$2:$S$352,18,0),0)=0),"", VLOOKUP($A29,nCino_DevProc1!$A$2:$S$352,18,0)))</f>
        <v/>
      </c>
      <c r="P29" t="str">
        <f t="shared" si="1"/>
        <v>Account</v>
      </c>
      <c r="Q29" t="str">
        <f t="shared" si="23"/>
        <v>CCS_Email__c</v>
      </c>
      <c r="R29" t="s">
        <v>251</v>
      </c>
      <c r="S29" t="str">
        <f t="shared" si="13"/>
        <v>Y</v>
      </c>
      <c r="T29" t="str">
        <f t="shared" si="2"/>
        <v>Y</v>
      </c>
      <c r="U29" t="str">
        <f>P29</f>
        <v>Account</v>
      </c>
      <c r="V29" t="str">
        <f t="shared" si="14"/>
        <v>CCS_Email__c</v>
      </c>
      <c r="W29" t="str">
        <f>IF(OR(LEFT(H29,9)="reference", D29=""),"STRING",VLOOKUP($H29,'DataType Conversion'!$A$8:$I$37,3,0))</f>
        <v>STRING</v>
      </c>
      <c r="X29">
        <f t="shared" si="15"/>
        <v>80</v>
      </c>
      <c r="Y29" t="str">
        <f t="shared" si="16"/>
        <v>Y</v>
      </c>
      <c r="Z29" t="str">
        <f t="shared" si="17"/>
        <v/>
      </c>
      <c r="AA29" t="str">
        <f t="shared" si="18"/>
        <v>N</v>
      </c>
      <c r="AB29" t="str">
        <f t="shared" si="3"/>
        <v/>
      </c>
      <c r="AC29" t="str">
        <f t="shared" si="4"/>
        <v>Account</v>
      </c>
      <c r="AD29" t="str">
        <f t="shared" si="5"/>
        <v>CCS_Email__c</v>
      </c>
      <c r="AE29" t="str">
        <f t="shared" si="6"/>
        <v>STRING</v>
      </c>
      <c r="AF29">
        <f t="shared" si="19"/>
        <v>80</v>
      </c>
      <c r="AG29" t="str">
        <f t="shared" si="20"/>
        <v>Y</v>
      </c>
      <c r="AH29" t="str">
        <f t="shared" si="21"/>
        <v/>
      </c>
      <c r="AI29" t="str">
        <f t="shared" si="22"/>
        <v/>
      </c>
      <c r="AM29" t="str">
        <f>IF(AC29="","",LOWER(SUBSTITUTE(VLOOKUP($AC29,'Key-Information'!$B$7:$D$8,2,0)," ", "_")))</f>
        <v>relationship_(customer)</v>
      </c>
      <c r="AN29" t="str">
        <f t="shared" si="7"/>
        <v>Email</v>
      </c>
      <c r="AO29" t="str">
        <f t="shared" si="8"/>
        <v>STRING</v>
      </c>
      <c r="AP29">
        <f t="shared" si="9"/>
        <v>80</v>
      </c>
      <c r="AQ29" t="str">
        <f t="shared" si="10"/>
        <v>Y</v>
      </c>
      <c r="AR29" t="str">
        <f t="shared" si="11"/>
        <v/>
      </c>
    </row>
    <row r="30" spans="1:44" x14ac:dyDescent="0.35">
      <c r="A30" t="str">
        <f t="shared" si="0"/>
        <v>AccountCCS_First_Name__c</v>
      </c>
      <c r="B30" t="s">
        <v>67</v>
      </c>
      <c r="C30" t="str">
        <f>_xlfn.IFNA(VLOOKUP($A30,nCino_DevProc1!$A$2:$S$352,4,0),"")</f>
        <v>Relationship</v>
      </c>
      <c r="D30" t="s">
        <v>994</v>
      </c>
      <c r="E30" t="str">
        <f>_xlfn.IFNA(VLOOKUP($A30,nCino_MDW!$A$1:$L$191,9,0),"")</f>
        <v>First Name</v>
      </c>
      <c r="F30" t="str">
        <f>_xlfn.IFNA(VLOOKUP($A30,nCino_MDW!$A$1:$AH$190,12,0),"")</f>
        <v>Created for an Individual page layout</v>
      </c>
      <c r="G30" t="str">
        <f>_xlfn.IFNA(IF(VLOOKUP($A30,nCino_MDW!$A$1:$AH$190,13,0)=0,"", VLOOKUP($A30,nCino_MDW!$A$1:$AH$190,13,0)),"")</f>
        <v>Text</v>
      </c>
      <c r="H30" t="str">
        <f>_xlfn.IFNA(IF(VLOOKUP($A30,nCino_DevProc1!$A$2:$S$352,8,0)=0,"", VLOOKUP($A30,nCino_DevProc1!$A$2:$S$352,8,0)),"")</f>
        <v>string</v>
      </c>
      <c r="I30">
        <f>_xlfn.IFNA(IF(VLOOKUP($A30,nCino_MDW!$A$1:$AH$190,2,0)=0,"", VLOOKUP($A30,nCino_MDW!$A$1:$AH$190,2,0)),"")</f>
        <v>255</v>
      </c>
      <c r="J30">
        <f>IF(OR(D30=0, IFERROR(VLOOKUP($A30,nCino_DevProc1!$A$2:$S$352,2,0),0)=0),"", VLOOKUP($A30,nCino_DevProc1!$A$2:$S$352,2,0))</f>
        <v>225</v>
      </c>
      <c r="K30" t="str">
        <f>IFERROR(IF(VLOOKUP($A30,nCino_MDW!$A$1:$AH$190,26,0)="Y", "N", IF(VLOOKUP($A30,nCino_MDW!$A$1:$AH$190,26,0)="N",  "Y", "")),"")</f>
        <v>Y</v>
      </c>
      <c r="L30" t="str">
        <f>_xlfn.IFNA(IF(VLOOKUP($A30,nCino_DevProc1!$A$2:$S$352,9,0)="No", "N", "Y"),"")</f>
        <v>Y</v>
      </c>
      <c r="M30" t="str">
        <f>IFERROR(IF(VLOOKUP($A30,nCino_DevProc1!$A$2:$S$352,18,0)=TRUE, "E", IF(D30="Id", "P", IF(OR(LEFT(G30, 6) = "Lookup", LEFT(G30, 6) ="Master"), "F",""))),"")</f>
        <v/>
      </c>
      <c r="N30" t="str">
        <f>_xlfn.IFNA(IF(VLOOKUP($A30,nCino_MDW!$A$1:$AH$190,4,0)="System generated", "Y", "N"),"")</f>
        <v>N</v>
      </c>
      <c r="O30" t="str">
        <f>IF(LEFT(G30,6)="lookup", G30,IF(OR(D30=0, IFERROR(VLOOKUP($A30,nCino_DevProc1!$A$2:$S$352,18,0),0)=0),"", VLOOKUP($A30,nCino_DevProc1!$A$2:$S$352,18,0)))</f>
        <v/>
      </c>
      <c r="P30" t="str">
        <f t="shared" si="1"/>
        <v>Account</v>
      </c>
      <c r="Q30" t="str">
        <f t="shared" si="23"/>
        <v>CCS_First_Name__c</v>
      </c>
      <c r="R30" t="s">
        <v>251</v>
      </c>
      <c r="S30" t="str">
        <f t="shared" si="13"/>
        <v>Y</v>
      </c>
      <c r="T30" t="str">
        <f t="shared" si="2"/>
        <v>Y</v>
      </c>
      <c r="U30" t="str">
        <f>P30</f>
        <v>Account</v>
      </c>
      <c r="V30" t="str">
        <f t="shared" si="14"/>
        <v>CCS_First_Name__c</v>
      </c>
      <c r="W30" t="str">
        <f>IF(OR(LEFT(H30,9)="reference", D30=""),"STRING",VLOOKUP($H30,'DataType Conversion'!$A$8:$I$37,3,0))</f>
        <v>STRING</v>
      </c>
      <c r="X30">
        <f t="shared" si="15"/>
        <v>225</v>
      </c>
      <c r="Y30" t="str">
        <f t="shared" si="16"/>
        <v>Y</v>
      </c>
      <c r="Z30" t="str">
        <f t="shared" si="17"/>
        <v/>
      </c>
      <c r="AA30" t="str">
        <f t="shared" si="18"/>
        <v>N</v>
      </c>
      <c r="AB30" t="str">
        <f t="shared" si="3"/>
        <v/>
      </c>
      <c r="AC30" t="str">
        <f t="shared" si="4"/>
        <v>Account</v>
      </c>
      <c r="AD30" t="str">
        <f t="shared" si="5"/>
        <v>CCS_First_Name__c</v>
      </c>
      <c r="AE30" t="str">
        <f t="shared" si="6"/>
        <v>STRING</v>
      </c>
      <c r="AF30">
        <f t="shared" si="19"/>
        <v>225</v>
      </c>
      <c r="AG30" t="str">
        <f t="shared" si="20"/>
        <v>Y</v>
      </c>
      <c r="AH30" t="str">
        <f t="shared" si="21"/>
        <v/>
      </c>
      <c r="AI30" t="str">
        <f t="shared" si="22"/>
        <v/>
      </c>
      <c r="AM30" t="str">
        <f>IF(AC30="","",LOWER(SUBSTITUTE(VLOOKUP($AC30,'Key-Information'!$B$7:$D$8,2,0)," ", "_")))</f>
        <v>relationship_(customer)</v>
      </c>
      <c r="AN30" t="str">
        <f t="shared" si="7"/>
        <v>First_Name</v>
      </c>
      <c r="AO30" t="str">
        <f t="shared" si="8"/>
        <v>STRING</v>
      </c>
      <c r="AP30">
        <f t="shared" si="9"/>
        <v>225</v>
      </c>
      <c r="AQ30" t="str">
        <f t="shared" si="10"/>
        <v>Y</v>
      </c>
      <c r="AR30" t="str">
        <f t="shared" si="11"/>
        <v/>
      </c>
    </row>
    <row r="31" spans="1:44" x14ac:dyDescent="0.35">
      <c r="A31" t="str">
        <f t="shared" si="0"/>
        <v>AccountCCS_HomePhone__c</v>
      </c>
      <c r="B31" t="s">
        <v>67</v>
      </c>
      <c r="C31" t="str">
        <f>_xlfn.IFNA(VLOOKUP($A31,nCino_DevProc1!$A$2:$S$352,4,0),"")</f>
        <v>Relationship</v>
      </c>
      <c r="D31" t="s">
        <v>997</v>
      </c>
      <c r="E31" t="str">
        <f>_xlfn.IFNA(VLOOKUP($A31,nCino_MDW!$A$1:$L$191,9,0),"")</f>
        <v>Home Phone</v>
      </c>
      <c r="F31" t="str">
        <f>_xlfn.IFNA(VLOOKUP($A31,nCino_MDW!$A$1:$AH$190,12,0),"")</f>
        <v>Latest home phone number</v>
      </c>
      <c r="G31" t="str">
        <f>_xlfn.IFNA(IF(VLOOKUP($A31,nCino_MDW!$A$1:$AH$190,13,0)=0,"", VLOOKUP($A31,nCino_MDW!$A$1:$AH$190,13,0)),"")</f>
        <v>Phone</v>
      </c>
      <c r="H31" t="str">
        <f>_xlfn.IFNA(IF(VLOOKUP($A31,nCino_DevProc1!$A$2:$S$352,8,0)=0,"", VLOOKUP($A31,nCino_DevProc1!$A$2:$S$352,8,0)),"")</f>
        <v>phone</v>
      </c>
      <c r="I31">
        <f>_xlfn.IFNA(IF(VLOOKUP($A31,nCino_MDW!$A$1:$AH$190,2,0)=0,"", VLOOKUP($A31,nCino_MDW!$A$1:$AH$190,2,0)),"")</f>
        <v>40</v>
      </c>
      <c r="J31">
        <f>IF(OR(D31=0, IFERROR(VLOOKUP($A31,nCino_DevProc1!$A$2:$S$352,2,0),0)=0),"", VLOOKUP($A31,nCino_DevProc1!$A$2:$S$352,2,0))</f>
        <v>40</v>
      </c>
      <c r="K31" t="str">
        <f>IFERROR(IF(VLOOKUP($A31,nCino_MDW!$A$1:$AH$190,26,0)="Y", "N", IF(VLOOKUP($A31,nCino_MDW!$A$1:$AH$190,26,0)="N",  "Y", "")),"")</f>
        <v>Y</v>
      </c>
      <c r="L31" t="str">
        <f>_xlfn.IFNA(IF(VLOOKUP($A31,nCino_DevProc1!$A$2:$S$352,9,0)="No", "N", "Y"),"")</f>
        <v>Y</v>
      </c>
      <c r="M31" t="str">
        <f>IFERROR(IF(VLOOKUP($A31,nCino_DevProc1!$A$2:$S$352,18,0)=TRUE, "E", IF(D31="Id", "P", IF(OR(LEFT(G31, 6) = "Lookup", LEFT(G31, 6) ="Master"), "F",""))),"")</f>
        <v/>
      </c>
      <c r="N31" t="str">
        <f>_xlfn.IFNA(IF(VLOOKUP($A31,nCino_MDW!$A$1:$AH$190,4,0)="System generated", "Y", "N"),"")</f>
        <v>N</v>
      </c>
      <c r="O31" t="str">
        <f>IF(LEFT(G31,6)="lookup", G31,IF(OR(D31=0, IFERROR(VLOOKUP($A31,nCino_DevProc1!$A$2:$S$352,18,0),0)=0),"", VLOOKUP($A31,nCino_DevProc1!$A$2:$S$352,18,0)))</f>
        <v/>
      </c>
      <c r="P31" t="str">
        <f t="shared" si="1"/>
        <v>Account</v>
      </c>
      <c r="Q31" t="str">
        <f t="shared" si="23"/>
        <v>CCS_HomePhone__c</v>
      </c>
      <c r="R31" t="s">
        <v>251</v>
      </c>
      <c r="S31" t="str">
        <f t="shared" si="13"/>
        <v>Y</v>
      </c>
      <c r="T31" t="str">
        <f t="shared" si="2"/>
        <v>Y</v>
      </c>
      <c r="U31" t="str">
        <f>P31</f>
        <v>Account</v>
      </c>
      <c r="V31" t="str">
        <f t="shared" si="14"/>
        <v>CCS_HomePhone__c</v>
      </c>
      <c r="W31" t="str">
        <f>IF(OR(LEFT(H31,9)="reference", D31=""),"STRING",VLOOKUP($H31,'DataType Conversion'!$A$8:$I$37,3,0))</f>
        <v>INTEGER</v>
      </c>
      <c r="X31">
        <f t="shared" si="15"/>
        <v>40</v>
      </c>
      <c r="Y31" t="str">
        <f t="shared" si="16"/>
        <v>Y</v>
      </c>
      <c r="Z31" t="str">
        <f t="shared" si="17"/>
        <v/>
      </c>
      <c r="AA31" t="str">
        <f t="shared" si="18"/>
        <v>N</v>
      </c>
      <c r="AB31" t="str">
        <f t="shared" si="3"/>
        <v/>
      </c>
      <c r="AC31" t="str">
        <f t="shared" si="4"/>
        <v>Account</v>
      </c>
      <c r="AD31" t="str">
        <f t="shared" si="5"/>
        <v>CCS_HomePhone__c</v>
      </c>
      <c r="AE31" t="str">
        <f t="shared" si="6"/>
        <v>INTEGER</v>
      </c>
      <c r="AF31">
        <f t="shared" si="19"/>
        <v>40</v>
      </c>
      <c r="AG31" t="str">
        <f t="shared" si="20"/>
        <v>Y</v>
      </c>
      <c r="AH31" t="str">
        <f t="shared" si="21"/>
        <v/>
      </c>
      <c r="AI31" t="str">
        <f t="shared" si="22"/>
        <v/>
      </c>
      <c r="AM31" t="str">
        <f>IF(AC31="","",LOWER(SUBSTITUTE(VLOOKUP($AC31,'Key-Information'!$B$7:$D$8,2,0)," ", "_")))</f>
        <v>relationship_(customer)</v>
      </c>
      <c r="AN31" t="str">
        <f t="shared" si="7"/>
        <v>HomePhone</v>
      </c>
      <c r="AO31" t="str">
        <f t="shared" si="8"/>
        <v>INTEGER</v>
      </c>
      <c r="AP31">
        <f t="shared" si="9"/>
        <v>40</v>
      </c>
      <c r="AQ31" t="str">
        <f t="shared" si="10"/>
        <v>Y</v>
      </c>
      <c r="AR31" t="str">
        <f t="shared" si="11"/>
        <v/>
      </c>
    </row>
    <row r="32" spans="1:44" x14ac:dyDescent="0.35">
      <c r="A32" t="str">
        <f t="shared" si="0"/>
        <v>AccountCCS_Is_part_of_ORG__c</v>
      </c>
      <c r="B32" t="s">
        <v>67</v>
      </c>
      <c r="C32" t="str">
        <f>_xlfn.IFNA(VLOOKUP($A32,nCino_DevProc1!$A$2:$S$352,4,0),"")</f>
        <v>Relationship</v>
      </c>
      <c r="D32" t="s">
        <v>1142</v>
      </c>
      <c r="E32" t="str">
        <f>_xlfn.IFNA(VLOOKUP($A32,nCino_MDW!$A$1:$L$191,9,0),"")</f>
        <v>Is part of ORG?</v>
      </c>
      <c r="F32" t="str">
        <f>_xlfn.IFNA(VLOOKUP($A32,nCino_MDW!$A$1:$AH$190,12,0),"")</f>
        <v xml:space="preserve"> Used to check 'Relationship' is part of ORG or not</v>
      </c>
      <c r="G32" t="str">
        <f>_xlfn.IFNA(IF(VLOOKUP($A32,nCino_MDW!$A$1:$AH$190,13,0)=0,"", VLOOKUP($A32,nCino_MDW!$A$1:$AH$190,13,0)),"")</f>
        <v>Checkbox</v>
      </c>
      <c r="H32" t="str">
        <f>_xlfn.IFNA(IF(VLOOKUP($A32,nCino_DevProc1!$A$2:$S$352,8,0)=0,"", VLOOKUP($A32,nCino_DevProc1!$A$2:$S$352,8,0)),"")</f>
        <v>boolean</v>
      </c>
      <c r="I32" t="str">
        <f>_xlfn.IFNA(IF(VLOOKUP($A32,nCino_MDW!$A$1:$AH$190,2,0)=0,"", VLOOKUP($A32,nCino_MDW!$A$1:$AH$190,2,0)),"")</f>
        <v>Boolean(True/False)</v>
      </c>
      <c r="J32" t="str">
        <f>IF(OR(D32=0, IFERROR(VLOOKUP($A32,nCino_DevProc1!$A$2:$S$352,2,0),0)=0),"", VLOOKUP($A32,nCino_DevProc1!$A$2:$S$352,2,0))</f>
        <v/>
      </c>
      <c r="K32" t="str">
        <f>IFERROR(IF(VLOOKUP($A32,nCino_MDW!$A$1:$AH$190,26,0)="Y", "N", IF(VLOOKUP($A32,nCino_MDW!$A$1:$AH$190,26,0)="N",  "Y", "")),"")</f>
        <v>Y</v>
      </c>
      <c r="L32" t="str">
        <f>_xlfn.IFNA(IF(VLOOKUP($A32,nCino_DevProc1!$A$2:$S$352,9,0)="No", "N", "Y"),"")</f>
        <v>N</v>
      </c>
      <c r="M32" t="str">
        <f>IFERROR(IF(VLOOKUP($A32,nCino_DevProc1!$A$2:$S$352,18,0)=TRUE, "E", IF(D32="Id", "P", IF(OR(LEFT(G32, 6) = "Lookup", LEFT(G32, 6) ="Master"), "F",""))),"")</f>
        <v/>
      </c>
      <c r="N32" t="str">
        <f>_xlfn.IFNA(IF(VLOOKUP($A32,nCino_MDW!$A$1:$AH$190,4,0)="System generated", "Y", "N"),"")</f>
        <v>N</v>
      </c>
      <c r="O32" t="str">
        <f>IF(LEFT(G32,6)="lookup", G32,IF(OR(D32=0, IFERROR(VLOOKUP($A32,nCino_DevProc1!$A$2:$S$352,18,0),0)=0),"", VLOOKUP($A32,nCino_DevProc1!$A$2:$S$352,18,0)))</f>
        <v/>
      </c>
      <c r="P32" t="str">
        <f t="shared" si="1"/>
        <v>Account</v>
      </c>
      <c r="Q32" t="str">
        <f t="shared" si="23"/>
        <v>CCS_Is_part_of_ORG__c</v>
      </c>
      <c r="R32" t="s">
        <v>251</v>
      </c>
      <c r="S32" t="str">
        <f t="shared" si="13"/>
        <v>N</v>
      </c>
      <c r="T32" t="str">
        <f t="shared" si="2"/>
        <v>Y</v>
      </c>
      <c r="U32" t="str">
        <f>P32</f>
        <v>Account</v>
      </c>
      <c r="V32" t="str">
        <f t="shared" si="14"/>
        <v>CCS_Is_part_of_ORG__c</v>
      </c>
      <c r="W32" t="str">
        <f>IF(OR(LEFT(H32,9)="reference", D32=""),"STRING",VLOOKUP($H32,'DataType Conversion'!$A$8:$I$37,3,0))</f>
        <v>BOOL</v>
      </c>
      <c r="X32" t="str">
        <f t="shared" si="15"/>
        <v/>
      </c>
      <c r="Y32" t="str">
        <f t="shared" si="16"/>
        <v>Y</v>
      </c>
      <c r="Z32" t="str">
        <f t="shared" si="17"/>
        <v/>
      </c>
      <c r="AA32" t="str">
        <f t="shared" si="18"/>
        <v>N</v>
      </c>
      <c r="AB32" t="str">
        <f t="shared" si="3"/>
        <v/>
      </c>
      <c r="AC32" t="str">
        <f t="shared" si="4"/>
        <v>Account</v>
      </c>
      <c r="AD32" t="str">
        <f t="shared" si="5"/>
        <v>CCS_Is_part_of_ORG__c</v>
      </c>
      <c r="AE32" t="str">
        <f t="shared" si="6"/>
        <v>BOOL</v>
      </c>
      <c r="AF32" t="str">
        <f t="shared" si="19"/>
        <v/>
      </c>
      <c r="AG32" t="str">
        <f t="shared" si="20"/>
        <v>Y</v>
      </c>
      <c r="AH32" t="str">
        <f t="shared" si="21"/>
        <v/>
      </c>
      <c r="AI32" t="str">
        <f t="shared" si="22"/>
        <v/>
      </c>
      <c r="AM32" t="str">
        <f>IF(AC32="","",LOWER(SUBSTITUTE(VLOOKUP($AC32,'Key-Information'!$B$7:$D$8,2,0)," ", "_")))</f>
        <v>relationship_(customer)</v>
      </c>
      <c r="AN32" t="str">
        <f t="shared" si="7"/>
        <v>Is_part_of_ORG</v>
      </c>
      <c r="AO32" t="str">
        <f t="shared" si="8"/>
        <v>BOOL</v>
      </c>
      <c r="AP32" t="str">
        <f t="shared" si="9"/>
        <v/>
      </c>
      <c r="AQ32" t="str">
        <f t="shared" si="10"/>
        <v>Y</v>
      </c>
      <c r="AR32" t="str">
        <f t="shared" si="11"/>
        <v/>
      </c>
    </row>
    <row r="33" spans="1:44" x14ac:dyDescent="0.35">
      <c r="A33" t="str">
        <f t="shared" si="0"/>
        <v>AccountCCS_KYB_Status__c</v>
      </c>
      <c r="B33" t="s">
        <v>67</v>
      </c>
      <c r="C33" t="str">
        <f>_xlfn.IFNA(VLOOKUP($A33,nCino_DevProc1!$A$2:$S$352,4,0),"")</f>
        <v>Relationship</v>
      </c>
      <c r="D33" t="s">
        <v>1000</v>
      </c>
      <c r="E33" t="str">
        <f>_xlfn.IFNA(VLOOKUP($A33,nCino_MDW!$A$1:$L$191,9,0),"")</f>
        <v>KYB Status</v>
      </c>
      <c r="F33" t="str">
        <f>_xlfn.IFNA(VLOOKUP($A33,nCino_MDW!$A$1:$AH$190,12,0),"")</f>
        <v>This field is used to display the KYB status of the customer (defaulted to 'Prospect')</v>
      </c>
      <c r="G33" t="str">
        <f>_xlfn.IFNA(IF(VLOOKUP($A33,nCino_MDW!$A$1:$AH$190,13,0)=0,"", VLOOKUP($A33,nCino_MDW!$A$1:$AH$190,13,0)),"")</f>
        <v>Picklist</v>
      </c>
      <c r="H33" t="str">
        <f>_xlfn.IFNA(IF(VLOOKUP($A33,nCino_DevProc1!$A$2:$S$352,8,0)=0,"", VLOOKUP($A33,nCino_DevProc1!$A$2:$S$352,8,0)),"")</f>
        <v>picklist</v>
      </c>
      <c r="I33" t="str">
        <f>_xlfn.IFNA(IF(VLOOKUP($A33,nCino_MDW!$A$1:$AH$190,2,0)=0,"", VLOOKUP($A33,nCino_MDW!$A$1:$AH$190,2,0)),"")</f>
        <v>See picklist options for lengths</v>
      </c>
      <c r="J33">
        <f>IF(OR(D33=0, IFERROR(VLOOKUP($A33,nCino_DevProc1!$A$2:$S$352,2,0),0)=0),"", VLOOKUP($A33,nCino_DevProc1!$A$2:$S$352,2,0))</f>
        <v>255</v>
      </c>
      <c r="K33" t="str">
        <f>IFERROR(IF(VLOOKUP($A33,nCino_MDW!$A$1:$AH$190,26,0)="Y", "N", IF(VLOOKUP($A33,nCino_MDW!$A$1:$AH$190,26,0)="N",  "Y", "")),"")</f>
        <v>Y</v>
      </c>
      <c r="L33" t="str">
        <f>_xlfn.IFNA(IF(VLOOKUP($A33,nCino_DevProc1!$A$2:$S$352,9,0)="No", "N", "Y"),"")</f>
        <v>Y</v>
      </c>
      <c r="M33" t="str">
        <f>IFERROR(IF(VLOOKUP($A33,nCino_DevProc1!$A$2:$S$352,18,0)=TRUE, "E", IF(D33="Id", "P", IF(OR(LEFT(G33, 6) = "Lookup", LEFT(G33, 6) ="Master"), "F",""))),"")</f>
        <v/>
      </c>
      <c r="N33" t="str">
        <f>_xlfn.IFNA(IF(VLOOKUP($A33,nCino_MDW!$A$1:$AH$190,4,0)="System generated", "Y", "N"),"")</f>
        <v>N</v>
      </c>
      <c r="O33" t="str">
        <f>IF(LEFT(G33,6)="lookup", G33,IF(OR(D33=0, IFERROR(VLOOKUP($A33,nCino_DevProc1!$A$2:$S$352,18,0),0)=0),"", VLOOKUP($A33,nCino_DevProc1!$A$2:$S$352,18,0)))</f>
        <v/>
      </c>
      <c r="P33" t="str">
        <f t="shared" si="1"/>
        <v>Account</v>
      </c>
      <c r="Q33" t="str">
        <f t="shared" si="23"/>
        <v>CCS_KYB_Status__c</v>
      </c>
      <c r="R33" t="s">
        <v>251</v>
      </c>
      <c r="S33" t="str">
        <f t="shared" si="13"/>
        <v>Y</v>
      </c>
      <c r="T33" t="str">
        <f t="shared" si="2"/>
        <v>Y</v>
      </c>
      <c r="U33" t="str">
        <f>P33</f>
        <v>Account</v>
      </c>
      <c r="V33" t="str">
        <f t="shared" si="14"/>
        <v>CCS_KYB_Status__c</v>
      </c>
      <c r="W33" t="str">
        <f>IF(OR(LEFT(H33,9)="reference", D33=""),"STRING",VLOOKUP($H33,'DataType Conversion'!$A$8:$I$37,3,0))</f>
        <v>STRING</v>
      </c>
      <c r="X33">
        <f t="shared" si="15"/>
        <v>255</v>
      </c>
      <c r="Y33" t="str">
        <f t="shared" si="16"/>
        <v>Y</v>
      </c>
      <c r="Z33" t="str">
        <f t="shared" si="17"/>
        <v/>
      </c>
      <c r="AA33" t="str">
        <f t="shared" si="18"/>
        <v>Y</v>
      </c>
      <c r="AB33" t="str">
        <f t="shared" si="3"/>
        <v/>
      </c>
      <c r="AC33" t="str">
        <f t="shared" si="4"/>
        <v>Account</v>
      </c>
      <c r="AD33" t="str">
        <f t="shared" si="5"/>
        <v>CCS_KYB_Status__c</v>
      </c>
      <c r="AE33" t="str">
        <f t="shared" si="6"/>
        <v>STRING</v>
      </c>
      <c r="AF33">
        <f t="shared" si="19"/>
        <v>255</v>
      </c>
      <c r="AG33" t="str">
        <f t="shared" si="20"/>
        <v>Y</v>
      </c>
      <c r="AH33" t="str">
        <f t="shared" si="21"/>
        <v/>
      </c>
      <c r="AI33" t="str">
        <f t="shared" si="22"/>
        <v/>
      </c>
      <c r="AM33" t="str">
        <f>IF(AC33="","",LOWER(SUBSTITUTE(VLOOKUP($AC33,'Key-Information'!$B$7:$D$8,2,0)," ", "_")))</f>
        <v>relationship_(customer)</v>
      </c>
      <c r="AN33" t="str">
        <f t="shared" si="7"/>
        <v>KYB_Status</v>
      </c>
      <c r="AO33" t="str">
        <f t="shared" si="8"/>
        <v>STRING</v>
      </c>
      <c r="AP33">
        <f t="shared" si="9"/>
        <v>255</v>
      </c>
      <c r="AQ33" t="str">
        <f t="shared" si="10"/>
        <v>Y</v>
      </c>
      <c r="AR33" t="str">
        <f t="shared" si="11"/>
        <v/>
      </c>
    </row>
    <row r="34" spans="1:44" x14ac:dyDescent="0.35">
      <c r="A34" t="str">
        <f t="shared" si="0"/>
        <v>AccountCCS_KYC_Status__c</v>
      </c>
      <c r="B34" t="s">
        <v>67</v>
      </c>
      <c r="C34" t="str">
        <f>_xlfn.IFNA(VLOOKUP($A34,nCino_DevProc1!$A$2:$S$352,4,0),"")</f>
        <v>Relationship</v>
      </c>
      <c r="D34" t="s">
        <v>1003</v>
      </c>
      <c r="E34" t="str">
        <f>_xlfn.IFNA(VLOOKUP($A34,nCino_MDW!$A$1:$L$191,9,0),"")</f>
        <v>KYC Status</v>
      </c>
      <c r="F34" t="str">
        <f>_xlfn.IFNA(VLOOKUP($A34,nCino_MDW!$A$1:$AH$190,12,0),"")</f>
        <v>To indicate the KYC Status for Individuals. Is fed through from OCIS and read-only for business users. Is referenced on Account Party Relationships (Connections) through a cross-object Formula</v>
      </c>
      <c r="G34" t="str">
        <f>_xlfn.IFNA(IF(VLOOKUP($A34,nCino_MDW!$A$1:$AH$190,13,0)=0,"", VLOOKUP($A34,nCino_MDW!$A$1:$AH$190,13,0)),"")</f>
        <v>Picklist</v>
      </c>
      <c r="H34" t="str">
        <f>_xlfn.IFNA(IF(VLOOKUP($A34,nCino_DevProc1!$A$2:$S$352,8,0)=0,"", VLOOKUP($A34,nCino_DevProc1!$A$2:$S$352,8,0)),"")</f>
        <v>picklist</v>
      </c>
      <c r="I34" t="str">
        <f>_xlfn.IFNA(IF(VLOOKUP($A34,nCino_MDW!$A$1:$AH$190,2,0)=0,"", VLOOKUP($A34,nCino_MDW!$A$1:$AH$190,2,0)),"")</f>
        <v>See picklist options for lengths</v>
      </c>
      <c r="J34">
        <f>IF(OR(D34=0, IFERROR(VLOOKUP($A34,nCino_DevProc1!$A$2:$S$352,2,0),0)=0),"", VLOOKUP($A34,nCino_DevProc1!$A$2:$S$352,2,0))</f>
        <v>255</v>
      </c>
      <c r="K34" t="str">
        <f>IFERROR(IF(VLOOKUP($A34,nCino_MDW!$A$1:$AH$190,26,0)="Y", "N", IF(VLOOKUP($A34,nCino_MDW!$A$1:$AH$190,26,0)="N",  "Y", "")),"")</f>
        <v>Y</v>
      </c>
      <c r="L34" t="str">
        <f>_xlfn.IFNA(IF(VLOOKUP($A34,nCino_DevProc1!$A$2:$S$352,9,0)="No", "N", "Y"),"")</f>
        <v>Y</v>
      </c>
      <c r="M34" t="str">
        <f>IFERROR(IF(VLOOKUP($A34,nCino_DevProc1!$A$2:$S$352,18,0)=TRUE, "E", IF(D34="Id", "P", IF(OR(LEFT(G34, 6) = "Lookup", LEFT(G34, 6) ="Master"), "F",""))),"")</f>
        <v/>
      </c>
      <c r="N34" t="str">
        <f>_xlfn.IFNA(IF(VLOOKUP($A34,nCino_MDW!$A$1:$AH$190,4,0)="System generated", "Y", "N"),"")</f>
        <v>N</v>
      </c>
      <c r="O34" t="str">
        <f>IF(LEFT(G34,6)="lookup", G34,IF(OR(D34=0, IFERROR(VLOOKUP($A34,nCino_DevProc1!$A$2:$S$352,18,0),0)=0),"", VLOOKUP($A34,nCino_DevProc1!$A$2:$S$352,18,0)))</f>
        <v/>
      </c>
      <c r="P34" t="str">
        <f t="shared" si="1"/>
        <v>Account</v>
      </c>
      <c r="Q34" t="str">
        <f t="shared" si="23"/>
        <v>CCS_KYC_Status__c</v>
      </c>
      <c r="R34" t="s">
        <v>251</v>
      </c>
      <c r="S34" t="str">
        <f t="shared" si="13"/>
        <v>Y</v>
      </c>
      <c r="T34" t="str">
        <f t="shared" si="2"/>
        <v>Y</v>
      </c>
      <c r="U34" t="str">
        <f>P34</f>
        <v>Account</v>
      </c>
      <c r="V34" t="str">
        <f t="shared" si="14"/>
        <v>CCS_KYC_Status__c</v>
      </c>
      <c r="W34" t="str">
        <f>IF(OR(LEFT(H34,9)="reference", D34=""),"STRING",VLOOKUP($H34,'DataType Conversion'!$A$8:$I$37,3,0))</f>
        <v>STRING</v>
      </c>
      <c r="X34">
        <f t="shared" si="15"/>
        <v>255</v>
      </c>
      <c r="Y34" t="str">
        <f t="shared" si="16"/>
        <v>Y</v>
      </c>
      <c r="Z34" t="str">
        <f t="shared" si="17"/>
        <v/>
      </c>
      <c r="AA34" t="str">
        <f t="shared" si="18"/>
        <v>Y</v>
      </c>
      <c r="AB34" t="str">
        <f t="shared" si="3"/>
        <v/>
      </c>
      <c r="AC34" t="str">
        <f t="shared" si="4"/>
        <v>Account</v>
      </c>
      <c r="AD34" t="str">
        <f t="shared" si="5"/>
        <v>CCS_KYC_Status__c</v>
      </c>
      <c r="AE34" t="str">
        <f t="shared" si="6"/>
        <v>STRING</v>
      </c>
      <c r="AF34">
        <f t="shared" si="19"/>
        <v>255</v>
      </c>
      <c r="AG34" t="str">
        <f t="shared" si="20"/>
        <v>Y</v>
      </c>
      <c r="AH34" t="str">
        <f t="shared" si="21"/>
        <v/>
      </c>
      <c r="AI34" t="str">
        <f t="shared" si="22"/>
        <v/>
      </c>
      <c r="AM34" t="str">
        <f>IF(AC34="","",LOWER(SUBSTITUTE(VLOOKUP($AC34,'Key-Information'!$B$7:$D$8,2,0)," ", "_")))</f>
        <v>relationship_(customer)</v>
      </c>
      <c r="AN34" t="str">
        <f t="shared" si="7"/>
        <v>KYC_Status</v>
      </c>
      <c r="AO34" t="str">
        <f t="shared" si="8"/>
        <v>STRING</v>
      </c>
      <c r="AP34">
        <f t="shared" si="9"/>
        <v>255</v>
      </c>
      <c r="AQ34" t="str">
        <f t="shared" si="10"/>
        <v>Y</v>
      </c>
      <c r="AR34" t="str">
        <f t="shared" si="11"/>
        <v/>
      </c>
    </row>
    <row r="35" spans="1:44" x14ac:dyDescent="0.35">
      <c r="A35" t="str">
        <f t="shared" ref="A35:A55" si="24">B35&amp;D35</f>
        <v>AccountCCS_Last_Name__c</v>
      </c>
      <c r="B35" t="s">
        <v>67</v>
      </c>
      <c r="C35" t="str">
        <f>_xlfn.IFNA(VLOOKUP($A35,nCino_DevProc1!$A$2:$S$352,4,0),"")</f>
        <v>Relationship</v>
      </c>
      <c r="D35" t="s">
        <v>1006</v>
      </c>
      <c r="E35" t="str">
        <f>_xlfn.IFNA(VLOOKUP($A35,nCino_MDW!$A$1:$L$191,9,0),"")</f>
        <v>Last Name</v>
      </c>
      <c r="F35" t="str">
        <f>_xlfn.IFNA(VLOOKUP($A35,nCino_MDW!$A$1:$AH$190,12,0),"")</f>
        <v>Created for an Individual page layout</v>
      </c>
      <c r="G35" t="str">
        <f>_xlfn.IFNA(IF(VLOOKUP($A35,nCino_MDW!$A$1:$AH$190,13,0)=0,"", VLOOKUP($A35,nCino_MDW!$A$1:$AH$190,13,0)),"")</f>
        <v>Text</v>
      </c>
      <c r="H35" t="str">
        <f>_xlfn.IFNA(IF(VLOOKUP($A35,nCino_DevProc1!$A$2:$S$352,8,0)=0,"", VLOOKUP($A35,nCino_DevProc1!$A$2:$S$352,8,0)),"")</f>
        <v>string</v>
      </c>
      <c r="I35">
        <f>_xlfn.IFNA(IF(VLOOKUP($A35,nCino_MDW!$A$1:$AH$190,2,0)=0,"", VLOOKUP($A35,nCino_MDW!$A$1:$AH$190,2,0)),"")</f>
        <v>255</v>
      </c>
      <c r="J35">
        <f>IF(OR(D35=0, IFERROR(VLOOKUP($A35,nCino_DevProc1!$A$2:$S$352,2,0),0)=0),"", VLOOKUP($A35,nCino_DevProc1!$A$2:$S$352,2,0))</f>
        <v>225</v>
      </c>
      <c r="K35" t="str">
        <f>IFERROR(IF(VLOOKUP($A35,nCino_MDW!$A$1:$AH$190,26,0)="Y", "N", IF(VLOOKUP($A35,nCino_MDW!$A$1:$AH$190,26,0)="N",  "Y", "")),"")</f>
        <v>Y</v>
      </c>
      <c r="L35" t="str">
        <f>_xlfn.IFNA(IF(VLOOKUP($A35,nCino_DevProc1!$A$2:$S$352,9,0)="No", "N", "Y"),"")</f>
        <v>Y</v>
      </c>
      <c r="M35" t="str">
        <f>IFERROR(IF(VLOOKUP($A35,nCino_DevProc1!$A$2:$S$352,18,0)=TRUE, "E", IF(D35="Id", "P", IF(OR(LEFT(G35, 6) = "Lookup", LEFT(G35, 6) ="Master"), "F",""))),"")</f>
        <v/>
      </c>
      <c r="N35" t="str">
        <f>_xlfn.IFNA(IF(VLOOKUP($A35,nCino_MDW!$A$1:$AH$190,4,0)="System generated", "Y", "N"),"")</f>
        <v>N</v>
      </c>
      <c r="O35" t="str">
        <f>IF(LEFT(G35,6)="lookup", G35,IF(OR(D35=0, IFERROR(VLOOKUP($A35,nCino_DevProc1!$A$2:$S$352,18,0),0)=0),"", VLOOKUP($A35,nCino_DevProc1!$A$2:$S$352,18,0)))</f>
        <v/>
      </c>
      <c r="P35" t="str">
        <f t="shared" ref="P35:P55" si="25">IF(B35="","",B35)</f>
        <v>Account</v>
      </c>
      <c r="Q35" t="str">
        <f t="shared" si="23"/>
        <v>CCS_Last_Name__c</v>
      </c>
      <c r="R35" t="s">
        <v>251</v>
      </c>
      <c r="S35" t="str">
        <f t="shared" si="13"/>
        <v>Y</v>
      </c>
      <c r="T35" t="str">
        <f t="shared" si="2"/>
        <v>Y</v>
      </c>
      <c r="U35" t="str">
        <f>P35</f>
        <v>Account</v>
      </c>
      <c r="V35" t="str">
        <f t="shared" si="14"/>
        <v>CCS_Last_Name__c</v>
      </c>
      <c r="W35" t="str">
        <f>IF(OR(LEFT(H35,9)="reference", D35=""),"STRING",VLOOKUP($H35,'DataType Conversion'!$A$8:$I$37,3,0))</f>
        <v>STRING</v>
      </c>
      <c r="X35">
        <f t="shared" si="15"/>
        <v>225</v>
      </c>
      <c r="Y35" t="str">
        <f t="shared" si="16"/>
        <v>Y</v>
      </c>
      <c r="Z35" t="str">
        <f t="shared" si="17"/>
        <v/>
      </c>
      <c r="AA35" t="str">
        <f t="shared" si="18"/>
        <v>N</v>
      </c>
      <c r="AB35" t="str">
        <f t="shared" si="3"/>
        <v/>
      </c>
      <c r="AC35" t="str">
        <f t="shared" ref="AC35:AC55" si="26">U35</f>
        <v>Account</v>
      </c>
      <c r="AD35" t="str">
        <f t="shared" ref="AD35:AD55" si="27">V35</f>
        <v>CCS_Last_Name__c</v>
      </c>
      <c r="AE35" t="str">
        <f t="shared" ref="AE35:AE55" si="28">W35</f>
        <v>STRING</v>
      </c>
      <c r="AF35">
        <f t="shared" si="19"/>
        <v>225</v>
      </c>
      <c r="AG35" t="str">
        <f t="shared" si="20"/>
        <v>Y</v>
      </c>
      <c r="AH35" t="str">
        <f t="shared" si="21"/>
        <v/>
      </c>
      <c r="AI35" t="str">
        <f t="shared" si="22"/>
        <v/>
      </c>
      <c r="AM35" t="str">
        <f>IF(AC35="","",LOWER(SUBSTITUTE(VLOOKUP($AC35,'Key-Information'!$B$7:$D$8,2,0)," ", "_")))</f>
        <v>relationship_(customer)</v>
      </c>
      <c r="AN35" t="str">
        <f t="shared" si="7"/>
        <v>Last_Name</v>
      </c>
      <c r="AO35" t="str">
        <f t="shared" si="8"/>
        <v>STRING</v>
      </c>
      <c r="AP35">
        <f t="shared" si="9"/>
        <v>225</v>
      </c>
      <c r="AQ35" t="str">
        <f t="shared" si="10"/>
        <v>Y</v>
      </c>
      <c r="AR35" t="str">
        <f t="shared" si="11"/>
        <v/>
      </c>
    </row>
    <row r="36" spans="1:44" x14ac:dyDescent="0.35">
      <c r="A36" t="str">
        <f t="shared" si="24"/>
        <v>AccountCCS_LendingValue__c</v>
      </c>
      <c r="B36" t="s">
        <v>67</v>
      </c>
      <c r="C36" t="str">
        <f>_xlfn.IFNA(VLOOKUP($A36,nCino_DevProc1!$A$2:$S$352,4,0),"")</f>
        <v>Relationship</v>
      </c>
      <c r="D36" t="s">
        <v>947</v>
      </c>
      <c r="E36" t="str">
        <f>_xlfn.IFNA(VLOOKUP($A36,nCino_MDW!$A$1:$L$191,9,0),"")</f>
        <v>Lending Value</v>
      </c>
      <c r="F36" t="str">
        <f>_xlfn.IFNA(VLOOKUP($A36,nCino_MDW!$A$1:$AH$190,12,0),"")</f>
        <v>A sum of Hard Limit, Soft Limit, External Limit and Net New Fund totals</v>
      </c>
      <c r="G36" t="str">
        <f>_xlfn.IFNA(IF(VLOOKUP($A36,nCino_MDW!$A$1:$AH$190,13,0)=0,"", VLOOKUP($A36,nCino_MDW!$A$1:$AH$190,13,0)),"")</f>
        <v>Formula (Currency)</v>
      </c>
      <c r="H36" t="str">
        <f>_xlfn.IFNA(IF(VLOOKUP($A36,nCino_DevProc1!$A$2:$S$352,8,0)=0,"", VLOOKUP($A36,nCino_DevProc1!$A$2:$S$352,8,0)),"")</f>
        <v>currency</v>
      </c>
      <c r="I36" t="str">
        <f>_xlfn.IFNA(IF(VLOOKUP($A36,nCino_MDW!$A$1:$AH$190,2,0)=0,"", VLOOKUP($A36,nCino_MDW!$A$1:$AH$190,2,0)),"")</f>
        <v>16, 2</v>
      </c>
      <c r="J36" t="str">
        <f>IF(OR(D36=0, IFERROR(VLOOKUP($A36,nCino_DevProc1!$A$2:$S$352,2,0),0)=0),"", VLOOKUP($A36,nCino_DevProc1!$A$2:$S$352,2,0))</f>
        <v/>
      </c>
      <c r="K36" t="str">
        <f>IFERROR(IF(VLOOKUP($A36,nCino_MDW!$A$1:$AH$190,26,0)="Y", "N", IF(VLOOKUP($A36,nCino_MDW!$A$1:$AH$190,26,0)="N",  "Y", "")),"")</f>
        <v>Y</v>
      </c>
      <c r="L36" t="str">
        <f>_xlfn.IFNA(IF(VLOOKUP($A36,nCino_DevProc1!$A$2:$S$352,9,0)="No", "N", "Y"),"")</f>
        <v>Y</v>
      </c>
      <c r="M36" t="str">
        <f>IFERROR(IF(VLOOKUP($A36,nCino_DevProc1!$A$2:$S$352,18,0)=TRUE, "E", IF(D36="Id", "P", IF(OR(LEFT(G36, 6) = "Lookup", LEFT(G36, 6) ="Master"), "F",""))),"")</f>
        <v/>
      </c>
      <c r="N36" t="str">
        <f>_xlfn.IFNA(IF(VLOOKUP($A36,nCino_MDW!$A$1:$AH$190,4,0)="System generated", "Y", "N"),"")</f>
        <v>N</v>
      </c>
      <c r="O36" t="str">
        <f>IF(LEFT(G36,6)="lookup", G36,IF(OR(D36=0, IFERROR(VLOOKUP($A36,nCino_DevProc1!$A$2:$S$352,18,0),0)=0),"", VLOOKUP($A36,nCino_DevProc1!$A$2:$S$352,18,0)))</f>
        <v>LLC_BI__Total_Direct_Exposure__c +  LLC_BI__Total_Indirect_Exposure__c  +  LLC_BI__Total_Affiliated_Exposure__c + LLC_BI__Total_Net_New_Funds__c</v>
      </c>
      <c r="P36" t="str">
        <f t="shared" si="25"/>
        <v>Account</v>
      </c>
      <c r="Q36" t="str">
        <f t="shared" si="23"/>
        <v>CCS_LendingValue__c</v>
      </c>
      <c r="R36" t="s">
        <v>251</v>
      </c>
      <c r="S36" t="str">
        <f t="shared" si="13"/>
        <v>Y</v>
      </c>
      <c r="T36" t="str">
        <f t="shared" si="2"/>
        <v>Y</v>
      </c>
      <c r="U36" t="str">
        <f>P36</f>
        <v>Account</v>
      </c>
      <c r="V36" t="str">
        <f t="shared" si="14"/>
        <v>CCS_LendingValue__c</v>
      </c>
      <c r="W36" t="str">
        <f>IF(OR(LEFT(H36,9)="reference", D36=""),"STRING",VLOOKUP($H36,'DataType Conversion'!$A$8:$I$37,3,0))</f>
        <v>BIGDECIMAL</v>
      </c>
      <c r="X36" t="str">
        <f t="shared" si="15"/>
        <v/>
      </c>
      <c r="Y36" t="str">
        <f t="shared" si="16"/>
        <v>Y</v>
      </c>
      <c r="Z36" t="str">
        <f t="shared" si="17"/>
        <v/>
      </c>
      <c r="AA36" t="str">
        <f t="shared" si="18"/>
        <v>N</v>
      </c>
      <c r="AB36" t="str">
        <f t="shared" si="3"/>
        <v/>
      </c>
      <c r="AC36" t="str">
        <f t="shared" si="26"/>
        <v>Account</v>
      </c>
      <c r="AD36" t="str">
        <f t="shared" si="27"/>
        <v>CCS_LendingValue__c</v>
      </c>
      <c r="AE36" t="str">
        <f t="shared" si="28"/>
        <v>BIGDECIMAL</v>
      </c>
      <c r="AF36" t="str">
        <f t="shared" si="19"/>
        <v/>
      </c>
      <c r="AG36" t="str">
        <f t="shared" ref="AG36:AG55" si="29">Y36</f>
        <v>Y</v>
      </c>
      <c r="AH36" t="str">
        <f t="shared" si="21"/>
        <v/>
      </c>
      <c r="AI36" t="str">
        <f t="shared" si="22"/>
        <v/>
      </c>
      <c r="AM36" t="str">
        <f>IF(AC36="","",LOWER(SUBSTITUTE(VLOOKUP($AC36,'Key-Information'!$B$7:$D$8,2,0)," ", "_")))</f>
        <v>relationship_(customer)</v>
      </c>
      <c r="AN36" t="str">
        <f t="shared" si="7"/>
        <v>LendingValue</v>
      </c>
      <c r="AO36" t="str">
        <f t="shared" si="8"/>
        <v>BIGDECIMAL</v>
      </c>
      <c r="AP36" t="str">
        <f t="shared" si="9"/>
        <v/>
      </c>
      <c r="AQ36" t="str">
        <f t="shared" si="10"/>
        <v>Y</v>
      </c>
      <c r="AR36" t="str">
        <f t="shared" si="11"/>
        <v/>
      </c>
    </row>
    <row r="37" spans="1:44" x14ac:dyDescent="0.35">
      <c r="A37" t="str">
        <f t="shared" si="24"/>
        <v>AccountCCS_MobilePhone__c</v>
      </c>
      <c r="B37" t="s">
        <v>67</v>
      </c>
      <c r="C37" t="str">
        <f>_xlfn.IFNA(VLOOKUP($A37,nCino_DevProc1!$A$2:$S$352,4,0),"")</f>
        <v>Relationship</v>
      </c>
      <c r="D37" t="s">
        <v>1009</v>
      </c>
      <c r="E37" t="str">
        <f>_xlfn.IFNA(VLOOKUP($A37,nCino_MDW!$A$1:$L$191,9,0),"")</f>
        <v>Mobile Phone</v>
      </c>
      <c r="F37" t="str">
        <f>_xlfn.IFNA(VLOOKUP($A37,nCino_MDW!$A$1:$AH$190,12,0),"")</f>
        <v>Latest mobile phone number</v>
      </c>
      <c r="G37" t="str">
        <f>_xlfn.IFNA(IF(VLOOKUP($A37,nCino_MDW!$A$1:$AH$190,13,0)=0,"", VLOOKUP($A37,nCino_MDW!$A$1:$AH$190,13,0)),"")</f>
        <v>Phone</v>
      </c>
      <c r="H37" t="str">
        <f>_xlfn.IFNA(IF(VLOOKUP($A37,nCino_DevProc1!$A$2:$S$352,8,0)=0,"", VLOOKUP($A37,nCino_DevProc1!$A$2:$S$352,8,0)),"")</f>
        <v>phone</v>
      </c>
      <c r="I37">
        <f>_xlfn.IFNA(IF(VLOOKUP($A37,nCino_MDW!$A$1:$AH$190,2,0)=0,"", VLOOKUP($A37,nCino_MDW!$A$1:$AH$190,2,0)),"")</f>
        <v>40</v>
      </c>
      <c r="J37">
        <f>IF(OR(D37=0, IFERROR(VLOOKUP($A37,nCino_DevProc1!$A$2:$S$352,2,0),0)=0),"", VLOOKUP($A37,nCino_DevProc1!$A$2:$S$352,2,0))</f>
        <v>40</v>
      </c>
      <c r="K37" t="str">
        <f>IFERROR(IF(VLOOKUP($A37,nCino_MDW!$A$1:$AH$190,26,0)="Y", "N", IF(VLOOKUP($A37,nCino_MDW!$A$1:$AH$190,26,0)="N",  "Y", "")),"")</f>
        <v>Y</v>
      </c>
      <c r="L37" t="str">
        <f>_xlfn.IFNA(IF(VLOOKUP($A37,nCino_DevProc1!$A$2:$S$352,9,0)="No", "N", "Y"),"")</f>
        <v>Y</v>
      </c>
      <c r="M37" t="str">
        <f>IFERROR(IF(VLOOKUP($A37,nCino_DevProc1!$A$2:$S$352,18,0)=TRUE, "E", IF(D37="Id", "P", IF(OR(LEFT(G37, 6) = "Lookup", LEFT(G37, 6) ="Master"), "F",""))),"")</f>
        <v/>
      </c>
      <c r="N37" t="str">
        <f>_xlfn.IFNA(IF(VLOOKUP($A37,nCino_MDW!$A$1:$AH$190,4,0)="System generated", "Y", "N"),"")</f>
        <v>N</v>
      </c>
      <c r="O37" t="str">
        <f>IF(LEFT(G37,6)="lookup", G37,IF(OR(D37=0, IFERROR(VLOOKUP($A37,nCino_DevProc1!$A$2:$S$352,18,0),0)=0),"", VLOOKUP($A37,nCino_DevProc1!$A$2:$S$352,18,0)))</f>
        <v/>
      </c>
      <c r="P37" t="str">
        <f t="shared" si="25"/>
        <v>Account</v>
      </c>
      <c r="Q37" t="str">
        <f t="shared" si="23"/>
        <v>CCS_MobilePhone__c</v>
      </c>
      <c r="R37" t="s">
        <v>251</v>
      </c>
      <c r="S37" t="str">
        <f t="shared" si="13"/>
        <v>Y</v>
      </c>
      <c r="T37" t="str">
        <f t="shared" si="2"/>
        <v>Y</v>
      </c>
      <c r="U37" t="str">
        <f>P37</f>
        <v>Account</v>
      </c>
      <c r="V37" t="str">
        <f t="shared" si="14"/>
        <v>CCS_MobilePhone__c</v>
      </c>
      <c r="W37" t="str">
        <f>IF(OR(LEFT(H37,9)="reference", D37=""),"STRING",VLOOKUP($H37,'DataType Conversion'!$A$8:$I$37,3,0))</f>
        <v>INTEGER</v>
      </c>
      <c r="X37">
        <f t="shared" si="15"/>
        <v>40</v>
      </c>
      <c r="Y37" t="str">
        <f t="shared" si="16"/>
        <v>Y</v>
      </c>
      <c r="Z37" t="str">
        <f t="shared" si="17"/>
        <v/>
      </c>
      <c r="AA37" t="str">
        <f t="shared" si="18"/>
        <v>N</v>
      </c>
      <c r="AB37" t="str">
        <f t="shared" si="3"/>
        <v/>
      </c>
      <c r="AC37" t="str">
        <f t="shared" si="26"/>
        <v>Account</v>
      </c>
      <c r="AD37" t="str">
        <f t="shared" si="27"/>
        <v>CCS_MobilePhone__c</v>
      </c>
      <c r="AE37" t="str">
        <f t="shared" si="28"/>
        <v>INTEGER</v>
      </c>
      <c r="AF37">
        <f t="shared" si="19"/>
        <v>40</v>
      </c>
      <c r="AG37" t="str">
        <f t="shared" si="29"/>
        <v>Y</v>
      </c>
      <c r="AH37" t="str">
        <f t="shared" si="21"/>
        <v/>
      </c>
      <c r="AI37" t="str">
        <f t="shared" si="22"/>
        <v/>
      </c>
      <c r="AM37" t="str">
        <f>IF(AC37="","",LOWER(SUBSTITUTE(VLOOKUP($AC37,'Key-Information'!$B$7:$D$8,2,0)," ", "_")))</f>
        <v>relationship_(customer)</v>
      </c>
      <c r="AN37" t="str">
        <f t="shared" si="7"/>
        <v>MobilePhone</v>
      </c>
      <c r="AO37" t="str">
        <f t="shared" si="8"/>
        <v>INTEGER</v>
      </c>
      <c r="AP37">
        <f t="shared" si="9"/>
        <v>40</v>
      </c>
      <c r="AQ37" t="str">
        <f t="shared" si="10"/>
        <v>Y</v>
      </c>
      <c r="AR37" t="str">
        <f t="shared" si="11"/>
        <v/>
      </c>
    </row>
    <row r="38" spans="1:44" x14ac:dyDescent="0.35">
      <c r="A38" t="str">
        <f t="shared" si="24"/>
        <v>AccountCCS_Monthly_Batch_Decision__c</v>
      </c>
      <c r="B38" t="s">
        <v>67</v>
      </c>
      <c r="C38" t="str">
        <f>_xlfn.IFNA(VLOOKUP($A38,nCino_DevProc1!$A$2:$S$352,4,0),"")</f>
        <v>Relationship</v>
      </c>
      <c r="D38" t="s">
        <v>1145</v>
      </c>
      <c r="E38" t="str">
        <f>_xlfn.IFNA(VLOOKUP($A38,nCino_MDW!$A$1:$L$191,9,0),"")</f>
        <v>Monthly Batch Decision</v>
      </c>
      <c r="F38" t="str">
        <f>_xlfn.IFNA(VLOOKUP($A38,nCino_MDW!$A$1:$AH$190,12,0),"")</f>
        <v>Monthly Batch Decision</v>
      </c>
      <c r="G38" t="str">
        <f>_xlfn.IFNA(IF(VLOOKUP($A38,nCino_MDW!$A$1:$AH$190,13,0)=0,"", VLOOKUP($A38,nCino_MDW!$A$1:$AH$190,13,0)),"")</f>
        <v>Text</v>
      </c>
      <c r="H38" t="str">
        <f>_xlfn.IFNA(IF(VLOOKUP($A38,nCino_DevProc1!$A$2:$S$352,8,0)=0,"", VLOOKUP($A38,nCino_DevProc1!$A$2:$S$352,8,0)),"")</f>
        <v>string</v>
      </c>
      <c r="I38">
        <f>_xlfn.IFNA(IF(VLOOKUP($A38,nCino_MDW!$A$1:$AH$190,2,0)=0,"", VLOOKUP($A38,nCino_MDW!$A$1:$AH$190,2,0)),"")</f>
        <v>20</v>
      </c>
      <c r="J38">
        <f>IF(OR(D38=0, IFERROR(VLOOKUP($A38,nCino_DevProc1!$A$2:$S$352,2,0),0)=0),"", VLOOKUP($A38,nCino_DevProc1!$A$2:$S$352,2,0))</f>
        <v>20</v>
      </c>
      <c r="K38" t="str">
        <f>IFERROR(IF(VLOOKUP($A38,nCino_MDW!$A$1:$AH$190,26,0)="Y", "N", IF(VLOOKUP($A38,nCino_MDW!$A$1:$AH$190,26,0)="N",  "Y", "")),"")</f>
        <v>Y</v>
      </c>
      <c r="L38" t="str">
        <f>_xlfn.IFNA(IF(VLOOKUP($A38,nCino_DevProc1!$A$2:$S$352,9,0)="No", "N", "Y"),"")</f>
        <v>Y</v>
      </c>
      <c r="M38" t="str">
        <f>IFERROR(IF(VLOOKUP($A38,nCino_DevProc1!$A$2:$S$352,18,0)=TRUE, "E", IF(D38="Id", "P", IF(OR(LEFT(G38, 6) = "Lookup", LEFT(G38, 6) ="Master"), "F",""))),"")</f>
        <v/>
      </c>
      <c r="N38" t="str">
        <f>_xlfn.IFNA(IF(VLOOKUP($A38,nCino_MDW!$A$1:$AH$190,4,0)="System generated", "Y", "N"),"")</f>
        <v>N</v>
      </c>
      <c r="O38" t="str">
        <f>IF(LEFT(G38,6)="lookup", G38,IF(OR(D38=0, IFERROR(VLOOKUP($A38,nCino_DevProc1!$A$2:$S$352,18,0),0)=0),"", VLOOKUP($A38,nCino_DevProc1!$A$2:$S$352,18,0)))</f>
        <v/>
      </c>
      <c r="P38" t="str">
        <f t="shared" si="25"/>
        <v>Account</v>
      </c>
      <c r="Q38" t="str">
        <f t="shared" ref="Q38:Q55" si="30">IF(D38="","",D38)</f>
        <v>CCS_Monthly_Batch_Decision__c</v>
      </c>
      <c r="R38" t="s">
        <v>251</v>
      </c>
      <c r="S38" t="str">
        <f t="shared" si="13"/>
        <v>Y</v>
      </c>
      <c r="T38" t="str">
        <f t="shared" si="2"/>
        <v>Y</v>
      </c>
      <c r="U38" t="str">
        <f>P38</f>
        <v>Account</v>
      </c>
      <c r="V38" t="str">
        <f t="shared" si="14"/>
        <v>CCS_Monthly_Batch_Decision__c</v>
      </c>
      <c r="W38" t="str">
        <f>IF(OR(LEFT(H38,9)="reference", D38=""),"STRING",VLOOKUP($H38,'DataType Conversion'!$A$8:$I$37,3,0))</f>
        <v>STRING</v>
      </c>
      <c r="X38">
        <f t="shared" si="15"/>
        <v>20</v>
      </c>
      <c r="Y38" t="str">
        <f t="shared" si="16"/>
        <v>Y</v>
      </c>
      <c r="Z38" t="str">
        <f t="shared" si="17"/>
        <v/>
      </c>
      <c r="AA38" t="str">
        <f t="shared" si="18"/>
        <v>N</v>
      </c>
      <c r="AB38" t="str">
        <f t="shared" si="3"/>
        <v/>
      </c>
      <c r="AC38" t="str">
        <f t="shared" si="26"/>
        <v>Account</v>
      </c>
      <c r="AD38" t="str">
        <f t="shared" si="27"/>
        <v>CCS_Monthly_Batch_Decision__c</v>
      </c>
      <c r="AE38" t="str">
        <f t="shared" si="28"/>
        <v>STRING</v>
      </c>
      <c r="AF38">
        <f t="shared" si="19"/>
        <v>20</v>
      </c>
      <c r="AG38" t="str">
        <f t="shared" si="29"/>
        <v>Y</v>
      </c>
      <c r="AH38" t="str">
        <f t="shared" si="21"/>
        <v/>
      </c>
      <c r="AI38" t="str">
        <f t="shared" si="22"/>
        <v/>
      </c>
      <c r="AM38" t="str">
        <f>IF(AC38="","",LOWER(SUBSTITUTE(VLOOKUP($AC38,'Key-Information'!$B$7:$D$8,2,0)," ", "_")))</f>
        <v>relationship_(customer)</v>
      </c>
      <c r="AN38" t="str">
        <f t="shared" si="7"/>
        <v>Monthly_Batch_Decision</v>
      </c>
      <c r="AO38" t="str">
        <f t="shared" si="8"/>
        <v>STRING</v>
      </c>
      <c r="AP38">
        <f t="shared" si="9"/>
        <v>20</v>
      </c>
      <c r="AQ38" t="str">
        <f t="shared" si="10"/>
        <v>Y</v>
      </c>
      <c r="AR38" t="str">
        <f t="shared" si="11"/>
        <v/>
      </c>
    </row>
    <row r="39" spans="1:44" x14ac:dyDescent="0.35">
      <c r="A39" t="str">
        <f t="shared" si="24"/>
        <v>AccountCCS_Monthly_Loan_Repayment_Amount__c</v>
      </c>
      <c r="B39" t="s">
        <v>67</v>
      </c>
      <c r="C39" t="str">
        <f>_xlfn.IFNA(VLOOKUP($A39,nCino_DevProc1!$A$2:$S$352,4,0),"")</f>
        <v>Relationship</v>
      </c>
      <c r="D39" t="s">
        <v>1148</v>
      </c>
      <c r="E39" t="str">
        <f>_xlfn.IFNA(VLOOKUP($A39,nCino_MDW!$A$1:$L$191,9,0),"")</f>
        <v>Monthly Loan Repayment Amount</v>
      </c>
      <c r="F39" t="str">
        <f>_xlfn.IFNA(VLOOKUP($A39,nCino_MDW!$A$1:$AH$190,12,0),"")</f>
        <v>Amount of Monthly loan repayment</v>
      </c>
      <c r="G39" t="str">
        <f>_xlfn.IFNA(IF(VLOOKUP($A39,nCino_MDW!$A$1:$AH$190,13,0)=0,"", VLOOKUP($A39,nCino_MDW!$A$1:$AH$190,13,0)),"")</f>
        <v>Currency</v>
      </c>
      <c r="H39" t="str">
        <f>_xlfn.IFNA(IF(VLOOKUP($A39,nCino_DevProc1!$A$2:$S$352,8,0)=0,"", VLOOKUP($A39,nCino_DevProc1!$A$2:$S$352,8,0)),"")</f>
        <v>currency</v>
      </c>
      <c r="I39" t="str">
        <f>_xlfn.IFNA(IF(VLOOKUP($A39,nCino_MDW!$A$1:$AH$190,2,0)=0,"", VLOOKUP($A39,nCino_MDW!$A$1:$AH$190,2,0)),"")</f>
        <v>16, 2</v>
      </c>
      <c r="J39" t="str">
        <f>IF(OR(D39=0, IFERROR(VLOOKUP($A39,nCino_DevProc1!$A$2:$S$352,2,0),0)=0),"", VLOOKUP($A39,nCino_DevProc1!$A$2:$S$352,2,0))</f>
        <v/>
      </c>
      <c r="K39" t="str">
        <f>IFERROR(IF(VLOOKUP($A39,nCino_MDW!$A$1:$AH$190,26,0)="Y", "N", IF(VLOOKUP($A39,nCino_MDW!$A$1:$AH$190,26,0)="N",  "Y", "")),"")</f>
        <v>Y</v>
      </c>
      <c r="L39" t="str">
        <f>_xlfn.IFNA(IF(VLOOKUP($A39,nCino_DevProc1!$A$2:$S$352,9,0)="No", "N", "Y"),"")</f>
        <v>Y</v>
      </c>
      <c r="M39" t="str">
        <f>IFERROR(IF(VLOOKUP($A39,nCino_DevProc1!$A$2:$S$352,18,0)=TRUE, "E", IF(D39="Id", "P", IF(OR(LEFT(G39, 6) = "Lookup", LEFT(G39, 6) ="Master"), "F",""))),"")</f>
        <v/>
      </c>
      <c r="N39" t="str">
        <f>_xlfn.IFNA(IF(VLOOKUP($A39,nCino_MDW!$A$1:$AH$190,4,0)="System generated", "Y", "N"),"")</f>
        <v>N</v>
      </c>
      <c r="O39" t="str">
        <f>IF(LEFT(G39,6)="lookup", G39,IF(OR(D39=0, IFERROR(VLOOKUP($A39,nCino_DevProc1!$A$2:$S$352,18,0),0)=0),"", VLOOKUP($A39,nCino_DevProc1!$A$2:$S$352,18,0)))</f>
        <v/>
      </c>
      <c r="P39" t="str">
        <f t="shared" si="25"/>
        <v>Account</v>
      </c>
      <c r="Q39" t="str">
        <f t="shared" si="30"/>
        <v>CCS_Monthly_Loan_Repayment_Amount__c</v>
      </c>
      <c r="R39" t="s">
        <v>251</v>
      </c>
      <c r="S39" t="str">
        <f t="shared" si="13"/>
        <v>Y</v>
      </c>
      <c r="T39" t="str">
        <f t="shared" si="2"/>
        <v>Y</v>
      </c>
      <c r="U39" t="str">
        <f>P39</f>
        <v>Account</v>
      </c>
      <c r="V39" t="str">
        <f t="shared" si="14"/>
        <v>CCS_Monthly_Loan_Repayment_Amount__c</v>
      </c>
      <c r="W39" t="str">
        <f>IF(OR(LEFT(H39,9)="reference", D39=""),"STRING",VLOOKUP($H39,'DataType Conversion'!$A$8:$I$37,3,0))</f>
        <v>BIGDECIMAL</v>
      </c>
      <c r="X39" t="str">
        <f t="shared" si="15"/>
        <v/>
      </c>
      <c r="Y39" t="str">
        <f t="shared" si="16"/>
        <v>Y</v>
      </c>
      <c r="Z39" t="str">
        <f t="shared" si="17"/>
        <v/>
      </c>
      <c r="AA39" t="str">
        <f t="shared" si="18"/>
        <v>N</v>
      </c>
      <c r="AB39" t="str">
        <f t="shared" si="3"/>
        <v/>
      </c>
      <c r="AC39" t="str">
        <f t="shared" si="26"/>
        <v>Account</v>
      </c>
      <c r="AD39" t="str">
        <f t="shared" si="27"/>
        <v>CCS_Monthly_Loan_Repayment_Amount__c</v>
      </c>
      <c r="AE39" t="str">
        <f t="shared" si="28"/>
        <v>BIGDECIMAL</v>
      </c>
      <c r="AF39" t="str">
        <f t="shared" si="19"/>
        <v/>
      </c>
      <c r="AG39" t="str">
        <f t="shared" si="29"/>
        <v>Y</v>
      </c>
      <c r="AH39" t="str">
        <f t="shared" si="21"/>
        <v/>
      </c>
      <c r="AI39" t="str">
        <f t="shared" si="22"/>
        <v/>
      </c>
      <c r="AM39" t="str">
        <f>IF(AC39="","",LOWER(SUBSTITUTE(VLOOKUP($AC39,'Key-Information'!$B$7:$D$8,2,0)," ", "_")))</f>
        <v>relationship_(customer)</v>
      </c>
      <c r="AN39" t="str">
        <f t="shared" si="7"/>
        <v>Monthly_Loan_Repayment_Amount</v>
      </c>
      <c r="AO39" t="str">
        <f t="shared" si="8"/>
        <v>BIGDECIMAL</v>
      </c>
      <c r="AP39" t="str">
        <f t="shared" si="9"/>
        <v/>
      </c>
      <c r="AQ39" t="str">
        <f t="shared" si="10"/>
        <v>Y</v>
      </c>
      <c r="AR39" t="str">
        <f t="shared" si="11"/>
        <v/>
      </c>
    </row>
    <row r="40" spans="1:44" x14ac:dyDescent="0.35">
      <c r="A40" t="str">
        <f t="shared" si="24"/>
        <v>AccountCCS_NPLE_Type_1__c</v>
      </c>
      <c r="B40" t="s">
        <v>67</v>
      </c>
      <c r="C40" t="str">
        <f>_xlfn.IFNA(VLOOKUP($A40,nCino_DevProc1!$A$2:$S$352,4,0),"")</f>
        <v>Relationship</v>
      </c>
      <c r="D40" t="s">
        <v>1077</v>
      </c>
      <c r="E40" t="str">
        <f>_xlfn.IFNA(VLOOKUP($A40,nCino_MDW!$A$1:$L$191,9,0),"")</f>
        <v>NPLE Type 1</v>
      </c>
      <c r="F40" t="str">
        <f>_xlfn.IFNA(VLOOKUP($A40,nCino_MDW!$A$1:$AH$190,12,0),"")</f>
        <v>This field captures the NPLE type</v>
      </c>
      <c r="G40" t="str">
        <f>_xlfn.IFNA(IF(VLOOKUP($A40,nCino_MDW!$A$1:$AH$190,13,0)=0,"", VLOOKUP($A40,nCino_MDW!$A$1:$AH$190,13,0)),"")</f>
        <v>Picklist</v>
      </c>
      <c r="H40" t="str">
        <f>_xlfn.IFNA(IF(VLOOKUP($A40,nCino_DevProc1!$A$2:$S$352,8,0)=0,"", VLOOKUP($A40,nCino_DevProc1!$A$2:$S$352,8,0)),"")</f>
        <v>picklist</v>
      </c>
      <c r="I40" t="str">
        <f>_xlfn.IFNA(IF(VLOOKUP($A40,nCino_MDW!$A$1:$AH$190,2,0)=0,"", VLOOKUP($A40,nCino_MDW!$A$1:$AH$190,2,0)),"")</f>
        <v>See picklist options for lengths</v>
      </c>
      <c r="J40">
        <f>IF(OR(D40=0, IFERROR(VLOOKUP($A40,nCino_DevProc1!$A$2:$S$352,2,0),0)=0),"", VLOOKUP($A40,nCino_DevProc1!$A$2:$S$352,2,0))</f>
        <v>255</v>
      </c>
      <c r="K40" t="str">
        <f>IFERROR(IF(VLOOKUP($A40,nCino_MDW!$A$1:$AH$190,26,0)="Y", "N", IF(VLOOKUP($A40,nCino_MDW!$A$1:$AH$190,26,0)="N",  "Y", "")),"")</f>
        <v>N</v>
      </c>
      <c r="L40" t="str">
        <f>_xlfn.IFNA(IF(VLOOKUP($A40,nCino_DevProc1!$A$2:$S$352,9,0)="No", "N", "Y"),"")</f>
        <v>Y</v>
      </c>
      <c r="M40" t="str">
        <f>IFERROR(IF(VLOOKUP($A40,nCino_DevProc1!$A$2:$S$352,18,0)=TRUE, "E", IF(D40="Id", "P", IF(OR(LEFT(G40, 6) = "Lookup", LEFT(G40, 6) ="Master"), "F",""))),"")</f>
        <v/>
      </c>
      <c r="N40" t="str">
        <f>_xlfn.IFNA(IF(VLOOKUP($A40,nCino_MDW!$A$1:$AH$190,4,0)="System generated", "Y", "N"),"")</f>
        <v>N</v>
      </c>
      <c r="O40" t="str">
        <f>IF(LEFT(G40,6)="lookup", G40,IF(OR(D40=0, IFERROR(VLOOKUP($A40,nCino_DevProc1!$A$2:$S$352,18,0),0)=0),"", VLOOKUP($A40,nCino_DevProc1!$A$2:$S$352,18,0)))</f>
        <v/>
      </c>
      <c r="P40" t="str">
        <f t="shared" si="25"/>
        <v>Account</v>
      </c>
      <c r="Q40" t="str">
        <f t="shared" si="30"/>
        <v>CCS_NPLE_Type_1__c</v>
      </c>
      <c r="R40" t="s">
        <v>251</v>
      </c>
      <c r="S40" t="str">
        <f t="shared" si="13"/>
        <v>Y</v>
      </c>
      <c r="T40" t="str">
        <f t="shared" si="2"/>
        <v>Y</v>
      </c>
      <c r="U40" t="str">
        <f>P40</f>
        <v>Account</v>
      </c>
      <c r="V40" t="str">
        <f t="shared" si="14"/>
        <v>CCS_NPLE_Type_1__c</v>
      </c>
      <c r="W40" t="str">
        <f>IF(OR(LEFT(H40,9)="reference", D40=""),"STRING",VLOOKUP($H40,'DataType Conversion'!$A$8:$I$37,3,0))</f>
        <v>STRING</v>
      </c>
      <c r="X40">
        <f t="shared" si="15"/>
        <v>255</v>
      </c>
      <c r="Y40" t="str">
        <f t="shared" si="16"/>
        <v>Y</v>
      </c>
      <c r="Z40" t="str">
        <f t="shared" si="17"/>
        <v/>
      </c>
      <c r="AA40" t="str">
        <f t="shared" si="18"/>
        <v>Y</v>
      </c>
      <c r="AB40" t="str">
        <f t="shared" si="3"/>
        <v/>
      </c>
      <c r="AC40" t="str">
        <f t="shared" si="26"/>
        <v>Account</v>
      </c>
      <c r="AD40" t="str">
        <f t="shared" si="27"/>
        <v>CCS_NPLE_Type_1__c</v>
      </c>
      <c r="AE40" t="str">
        <f t="shared" si="28"/>
        <v>STRING</v>
      </c>
      <c r="AF40">
        <f t="shared" si="19"/>
        <v>255</v>
      </c>
      <c r="AG40" t="str">
        <f t="shared" si="29"/>
        <v>Y</v>
      </c>
      <c r="AH40" t="str">
        <f t="shared" si="21"/>
        <v/>
      </c>
      <c r="AI40" t="str">
        <f t="shared" si="22"/>
        <v/>
      </c>
      <c r="AM40" t="str">
        <f>IF(AC40="","",LOWER(SUBSTITUTE(VLOOKUP($AC40,'Key-Information'!$B$7:$D$8,2,0)," ", "_")))</f>
        <v>relationship_(customer)</v>
      </c>
      <c r="AN40" t="str">
        <f t="shared" si="7"/>
        <v>NPLE_Type_1</v>
      </c>
      <c r="AO40" t="str">
        <f t="shared" si="8"/>
        <v>STRING</v>
      </c>
      <c r="AP40">
        <f t="shared" si="9"/>
        <v>255</v>
      </c>
      <c r="AQ40" t="str">
        <f t="shared" si="10"/>
        <v>Y</v>
      </c>
      <c r="AR40" t="str">
        <f t="shared" si="11"/>
        <v/>
      </c>
    </row>
    <row r="41" spans="1:44" x14ac:dyDescent="0.35">
      <c r="A41" t="str">
        <f t="shared" si="24"/>
        <v>AccountCCS_OGSA__c</v>
      </c>
      <c r="B41" t="s">
        <v>67</v>
      </c>
      <c r="C41" t="str">
        <f>_xlfn.IFNA(VLOOKUP($A41,nCino_DevProc1!$A$2:$S$352,4,0),"")</f>
        <v>Relationship</v>
      </c>
      <c r="D41" t="s">
        <v>1154</v>
      </c>
      <c r="E41" t="str">
        <f>_xlfn.IFNA(VLOOKUP($A41,nCino_MDW!$A$1:$L$191,9,0),"")</f>
        <v>OGSA</v>
      </c>
      <c r="F41" t="str">
        <f>_xlfn.IFNA(VLOOKUP($A41,nCino_MDW!$A$1:$AH$190,12,0),"")</f>
        <v>Reference field for Security/collateral to link with the Org Security</v>
      </c>
      <c r="G41" t="str">
        <f>_xlfn.IFNA(IF(VLOOKUP($A41,nCino_MDW!$A$1:$AH$190,13,0)=0,"", VLOOKUP($A41,nCino_MDW!$A$1:$AH$190,13,0)),"")</f>
        <v>Lookup(Security)</v>
      </c>
      <c r="H41" t="str">
        <f>_xlfn.IFNA(IF(VLOOKUP($A41,nCino_DevProc1!$A$2:$S$352,8,0)=0,"", VLOOKUP($A41,nCino_DevProc1!$A$2:$S$352,8,0)),"")</f>
        <v>reference(LLC_BI__Collateral__c)</v>
      </c>
      <c r="I41">
        <f>_xlfn.IFNA(IF(VLOOKUP($A41,nCino_MDW!$A$1:$AH$190,2,0)=0,"", VLOOKUP($A41,nCino_MDW!$A$1:$AH$190,2,0)),"")</f>
        <v>18</v>
      </c>
      <c r="J41">
        <f>IF(OR(D41=0, IFERROR(VLOOKUP($A41,nCino_DevProc1!$A$2:$S$352,2,0),0)=0),"", VLOOKUP($A41,nCino_DevProc1!$A$2:$S$352,2,0))</f>
        <v>18</v>
      </c>
      <c r="K41" t="str">
        <f>IFERROR(IF(VLOOKUP($A41,nCino_MDW!$A$1:$AH$190,26,0)="Y", "N", IF(VLOOKUP($A41,nCino_MDW!$A$1:$AH$190,26,0)="N",  "Y", "")),"")</f>
        <v>Y</v>
      </c>
      <c r="L41" t="str">
        <f>_xlfn.IFNA(IF(VLOOKUP($A41,nCino_DevProc1!$A$2:$S$352,9,0)="No", "N", "Y"),"")</f>
        <v>Y</v>
      </c>
      <c r="M41" t="str">
        <f>IFERROR(IF(VLOOKUP($A41,nCino_DevProc1!$A$2:$S$352,18,0)=TRUE, "E", IF(D41="Id", "P", IF(OR(LEFT(G41, 6) = "Lookup", LEFT(G41, 6) ="Master"), "F",""))),"")</f>
        <v>F</v>
      </c>
      <c r="N41" t="str">
        <f>_xlfn.IFNA(IF(VLOOKUP($A41,nCino_MDW!$A$1:$AH$190,4,0)="System generated", "Y", "N"),"")</f>
        <v>N</v>
      </c>
      <c r="O41" t="str">
        <f>IF(LEFT(G41,6)="lookup", G41,IF(OR(D41=0, IFERROR(VLOOKUP($A41,nCino_DevProc1!$A$2:$S$352,18,0),0)=0),"", VLOOKUP($A41,nCino_DevProc1!$A$2:$S$352,18,0)))</f>
        <v>Lookup(Security)</v>
      </c>
      <c r="P41" t="str">
        <f t="shared" si="25"/>
        <v>Account</v>
      </c>
      <c r="Q41" t="str">
        <f t="shared" si="30"/>
        <v>CCS_OGSA__c</v>
      </c>
      <c r="R41" t="s">
        <v>251</v>
      </c>
      <c r="S41" t="str">
        <f t="shared" si="13"/>
        <v>Y</v>
      </c>
      <c r="T41" t="str">
        <f t="shared" si="2"/>
        <v>Y</v>
      </c>
      <c r="U41" t="str">
        <f>P41</f>
        <v>Account</v>
      </c>
      <c r="V41" t="str">
        <f t="shared" si="14"/>
        <v>CCS_OGSA__c</v>
      </c>
      <c r="W41" t="str">
        <f>IF(OR(LEFT(H41,9)="reference", D41=""),"STRING",VLOOKUP($H41,'DataType Conversion'!$A$8:$I$37,3,0))</f>
        <v>STRING</v>
      </c>
      <c r="X41">
        <f t="shared" si="15"/>
        <v>18</v>
      </c>
      <c r="Y41" t="str">
        <f t="shared" si="16"/>
        <v>Y</v>
      </c>
      <c r="Z41" t="str">
        <f t="shared" si="17"/>
        <v/>
      </c>
      <c r="AA41" t="str">
        <f t="shared" si="18"/>
        <v>N</v>
      </c>
      <c r="AB41" t="str">
        <f t="shared" si="3"/>
        <v/>
      </c>
      <c r="AC41" t="str">
        <f t="shared" si="26"/>
        <v>Account</v>
      </c>
      <c r="AD41" t="str">
        <f t="shared" si="27"/>
        <v>CCS_OGSA__c</v>
      </c>
      <c r="AE41" t="str">
        <f t="shared" si="28"/>
        <v>STRING</v>
      </c>
      <c r="AF41">
        <f t="shared" si="19"/>
        <v>18</v>
      </c>
      <c r="AG41" t="str">
        <f t="shared" si="29"/>
        <v>Y</v>
      </c>
      <c r="AH41" t="str">
        <f t="shared" si="21"/>
        <v>F</v>
      </c>
      <c r="AI41" t="str">
        <f t="shared" si="22"/>
        <v/>
      </c>
      <c r="AM41" t="str">
        <f>IF(AC41="","",LOWER(SUBSTITUTE(VLOOKUP($AC41,'Key-Information'!$B$7:$D$8,2,0)," ", "_")))</f>
        <v>relationship_(customer)</v>
      </c>
      <c r="AN41" t="str">
        <f t="shared" si="7"/>
        <v>OGSA</v>
      </c>
      <c r="AO41" t="str">
        <f t="shared" si="8"/>
        <v>STRING</v>
      </c>
      <c r="AP41">
        <f t="shared" si="9"/>
        <v>18</v>
      </c>
      <c r="AQ41" t="str">
        <f t="shared" si="10"/>
        <v>Y</v>
      </c>
      <c r="AR41" t="str">
        <f t="shared" si="11"/>
        <v>F</v>
      </c>
    </row>
    <row r="42" spans="1:44" x14ac:dyDescent="0.35">
      <c r="A42" t="str">
        <f t="shared" si="24"/>
        <v>AccountCCS_OtherPhone__c</v>
      </c>
      <c r="B42" t="s">
        <v>67</v>
      </c>
      <c r="C42" t="str">
        <f>_xlfn.IFNA(VLOOKUP($A42,nCino_DevProc1!$A$2:$S$352,4,0),"")</f>
        <v>Relationship</v>
      </c>
      <c r="D42" t="s">
        <v>1015</v>
      </c>
      <c r="E42" t="str">
        <f>_xlfn.IFNA(VLOOKUP($A42,nCino_MDW!$A$1:$L$191,9,0),"")</f>
        <v>Other Phone</v>
      </c>
      <c r="F42" t="str">
        <f>_xlfn.IFNA(VLOOKUP($A42,nCino_MDW!$A$1:$AH$190,12,0),"")</f>
        <v>Latest other phone number</v>
      </c>
      <c r="G42" t="str">
        <f>_xlfn.IFNA(IF(VLOOKUP($A42,nCino_MDW!$A$1:$AH$190,13,0)=0,"", VLOOKUP($A42,nCino_MDW!$A$1:$AH$190,13,0)),"")</f>
        <v>Phone</v>
      </c>
      <c r="H42" t="str">
        <f>_xlfn.IFNA(IF(VLOOKUP($A42,nCino_DevProc1!$A$2:$S$352,8,0)=0,"", VLOOKUP($A42,nCino_DevProc1!$A$2:$S$352,8,0)),"")</f>
        <v>phone</v>
      </c>
      <c r="I42">
        <f>_xlfn.IFNA(IF(VLOOKUP($A42,nCino_MDW!$A$1:$AH$190,2,0)=0,"", VLOOKUP($A42,nCino_MDW!$A$1:$AH$190,2,0)),"")</f>
        <v>40</v>
      </c>
      <c r="J42">
        <f>IF(OR(D42=0, IFERROR(VLOOKUP($A42,nCino_DevProc1!$A$2:$S$352,2,0),0)=0),"", VLOOKUP($A42,nCino_DevProc1!$A$2:$S$352,2,0))</f>
        <v>40</v>
      </c>
      <c r="K42" t="str">
        <f>IFERROR(IF(VLOOKUP($A42,nCino_MDW!$A$1:$AH$190,26,0)="Y", "N", IF(VLOOKUP($A42,nCino_MDW!$A$1:$AH$190,26,0)="N",  "Y", "")),"")</f>
        <v>Y</v>
      </c>
      <c r="L42" t="str">
        <f>_xlfn.IFNA(IF(VLOOKUP($A42,nCino_DevProc1!$A$2:$S$352,9,0)="No", "N", "Y"),"")</f>
        <v>Y</v>
      </c>
      <c r="M42" t="str">
        <f>IFERROR(IF(VLOOKUP($A42,nCino_DevProc1!$A$2:$S$352,18,0)=TRUE, "E", IF(D42="Id", "P", IF(OR(LEFT(G42, 6) = "Lookup", LEFT(G42, 6) ="Master"), "F",""))),"")</f>
        <v/>
      </c>
      <c r="N42" t="str">
        <f>_xlfn.IFNA(IF(VLOOKUP($A42,nCino_MDW!$A$1:$AH$190,4,0)="System generated", "Y", "N"),"")</f>
        <v>N</v>
      </c>
      <c r="O42" t="str">
        <f>IF(LEFT(G42,6)="lookup", G42,IF(OR(D42=0, IFERROR(VLOOKUP($A42,nCino_DevProc1!$A$2:$S$352,18,0),0)=0),"", VLOOKUP($A42,nCino_DevProc1!$A$2:$S$352,18,0)))</f>
        <v/>
      </c>
      <c r="P42" t="str">
        <f t="shared" si="25"/>
        <v>Account</v>
      </c>
      <c r="Q42" t="str">
        <f t="shared" si="30"/>
        <v>CCS_OtherPhone__c</v>
      </c>
      <c r="R42" t="s">
        <v>251</v>
      </c>
      <c r="S42" t="str">
        <f t="shared" si="13"/>
        <v>Y</v>
      </c>
      <c r="T42" t="str">
        <f t="shared" si="2"/>
        <v>Y</v>
      </c>
      <c r="U42" t="str">
        <f>P42</f>
        <v>Account</v>
      </c>
      <c r="V42" t="str">
        <f t="shared" si="14"/>
        <v>CCS_OtherPhone__c</v>
      </c>
      <c r="W42" t="str">
        <f>IF(OR(LEFT(H42,9)="reference", D42=""),"STRING",VLOOKUP($H42,'DataType Conversion'!$A$8:$I$37,3,0))</f>
        <v>INTEGER</v>
      </c>
      <c r="X42">
        <f t="shared" si="15"/>
        <v>40</v>
      </c>
      <c r="Y42" t="str">
        <f t="shared" si="16"/>
        <v>Y</v>
      </c>
      <c r="Z42" t="str">
        <f t="shared" si="17"/>
        <v/>
      </c>
      <c r="AA42" t="str">
        <f t="shared" si="18"/>
        <v>N</v>
      </c>
      <c r="AB42" t="str">
        <f t="shared" si="3"/>
        <v/>
      </c>
      <c r="AC42" t="str">
        <f t="shared" si="26"/>
        <v>Account</v>
      </c>
      <c r="AD42" t="str">
        <f t="shared" si="27"/>
        <v>CCS_OtherPhone__c</v>
      </c>
      <c r="AE42" t="str">
        <f t="shared" si="28"/>
        <v>INTEGER</v>
      </c>
      <c r="AF42">
        <f t="shared" si="19"/>
        <v>40</v>
      </c>
      <c r="AG42" t="str">
        <f t="shared" si="29"/>
        <v>Y</v>
      </c>
      <c r="AH42" t="str">
        <f t="shared" si="21"/>
        <v/>
      </c>
      <c r="AI42" t="str">
        <f t="shared" si="22"/>
        <v/>
      </c>
      <c r="AM42" t="str">
        <f>IF(AC42="","",LOWER(SUBSTITUTE(VLOOKUP($AC42,'Key-Information'!$B$7:$D$8,2,0)," ", "_")))</f>
        <v>relationship_(customer)</v>
      </c>
      <c r="AN42" t="str">
        <f t="shared" si="7"/>
        <v>OtherPhone</v>
      </c>
      <c r="AO42" t="str">
        <f t="shared" si="8"/>
        <v>INTEGER</v>
      </c>
      <c r="AP42">
        <f t="shared" si="9"/>
        <v>40</v>
      </c>
      <c r="AQ42" t="str">
        <f t="shared" si="10"/>
        <v>Y</v>
      </c>
      <c r="AR42" t="str">
        <f t="shared" si="11"/>
        <v/>
      </c>
    </row>
    <row r="43" spans="1:44" x14ac:dyDescent="0.35">
      <c r="A43" t="str">
        <f t="shared" si="24"/>
        <v>AccountCCS_OUCode__c</v>
      </c>
      <c r="B43" t="s">
        <v>67</v>
      </c>
      <c r="C43" t="str">
        <f>_xlfn.IFNA(VLOOKUP($A43,nCino_DevProc1!$A$2:$S$352,4,0),"")</f>
        <v>Relationship</v>
      </c>
      <c r="D43" t="s">
        <v>1012</v>
      </c>
      <c r="E43" t="str">
        <f>_xlfn.IFNA(VLOOKUP($A43,nCino_MDW!$A$1:$L$191,9,0),"")</f>
        <v>OU Code</v>
      </c>
      <c r="F43" t="str">
        <f>_xlfn.IFNA(VLOOKUP($A43,nCino_MDW!$A$1:$AH$190,12,0),"")</f>
        <v>This field captures the organisation's unit code</v>
      </c>
      <c r="G43" t="str">
        <f>_xlfn.IFNA(IF(VLOOKUP($A43,nCino_MDW!$A$1:$AH$190,13,0)=0,"", VLOOKUP($A43,nCino_MDW!$A$1:$AH$190,13,0)),"")</f>
        <v>Text</v>
      </c>
      <c r="H43" t="str">
        <f>_xlfn.IFNA(IF(VLOOKUP($A43,nCino_DevProc1!$A$2:$S$352,8,0)=0,"", VLOOKUP($A43,nCino_DevProc1!$A$2:$S$352,8,0)),"")</f>
        <v>string</v>
      </c>
      <c r="I43">
        <f>_xlfn.IFNA(IF(VLOOKUP($A43,nCino_MDW!$A$1:$AH$190,2,0)=0,"", VLOOKUP($A43,nCino_MDW!$A$1:$AH$190,2,0)),"")</f>
        <v>3</v>
      </c>
      <c r="J43">
        <f>IF(OR(D43=0, IFERROR(VLOOKUP($A43,nCino_DevProc1!$A$2:$S$352,2,0),0)=0),"", VLOOKUP($A43,nCino_DevProc1!$A$2:$S$352,2,0))</f>
        <v>3</v>
      </c>
      <c r="K43" t="str">
        <f>IFERROR(IF(VLOOKUP($A43,nCino_MDW!$A$1:$AH$190,26,0)="Y", "N", IF(VLOOKUP($A43,nCino_MDW!$A$1:$AH$190,26,0)="N",  "Y", "")),"")</f>
        <v>Y</v>
      </c>
      <c r="L43" t="str">
        <f>_xlfn.IFNA(IF(VLOOKUP($A43,nCino_DevProc1!$A$2:$S$352,9,0)="No", "N", "Y"),"")</f>
        <v>Y</v>
      </c>
      <c r="M43" t="str">
        <f>IFERROR(IF(VLOOKUP($A43,nCino_DevProc1!$A$2:$S$352,18,0)=TRUE, "E", IF(D43="Id", "P", IF(OR(LEFT(G43, 6) = "Lookup", LEFT(G43, 6) ="Master"), "F",""))),"")</f>
        <v/>
      </c>
      <c r="N43" t="str">
        <f>_xlfn.IFNA(IF(VLOOKUP($A43,nCino_MDW!$A$1:$AH$190,4,0)="System generated", "Y", "N"),"")</f>
        <v>N</v>
      </c>
      <c r="O43" t="str">
        <f>IF(LEFT(G43,6)="lookup", G43,IF(OR(D43=0, IFERROR(VLOOKUP($A43,nCino_DevProc1!$A$2:$S$352,18,0),0)=0),"", VLOOKUP($A43,nCino_DevProc1!$A$2:$S$352,18,0)))</f>
        <v/>
      </c>
      <c r="P43" t="str">
        <f t="shared" si="25"/>
        <v>Account</v>
      </c>
      <c r="Q43" t="str">
        <f t="shared" si="30"/>
        <v>CCS_OUCode__c</v>
      </c>
      <c r="R43" t="s">
        <v>251</v>
      </c>
      <c r="S43" t="str">
        <f t="shared" si="13"/>
        <v>Y</v>
      </c>
      <c r="T43" t="str">
        <f t="shared" si="2"/>
        <v>Y</v>
      </c>
      <c r="U43" t="str">
        <f>P43</f>
        <v>Account</v>
      </c>
      <c r="V43" t="str">
        <f t="shared" si="14"/>
        <v>CCS_OUCode__c</v>
      </c>
      <c r="W43" t="str">
        <f>IF(OR(LEFT(H43,9)="reference", D43=""),"STRING",VLOOKUP($H43,'DataType Conversion'!$A$8:$I$37,3,0))</f>
        <v>STRING</v>
      </c>
      <c r="X43">
        <f t="shared" si="15"/>
        <v>3</v>
      </c>
      <c r="Y43" t="str">
        <f t="shared" si="16"/>
        <v>Y</v>
      </c>
      <c r="Z43" t="str">
        <f t="shared" si="17"/>
        <v/>
      </c>
      <c r="AA43" t="str">
        <f t="shared" si="18"/>
        <v>N</v>
      </c>
      <c r="AB43" t="str">
        <f t="shared" si="3"/>
        <v/>
      </c>
      <c r="AC43" t="str">
        <f t="shared" si="26"/>
        <v>Account</v>
      </c>
      <c r="AD43" t="str">
        <f t="shared" si="27"/>
        <v>CCS_OUCode__c</v>
      </c>
      <c r="AE43" t="str">
        <f t="shared" si="28"/>
        <v>STRING</v>
      </c>
      <c r="AF43">
        <f t="shared" si="19"/>
        <v>3</v>
      </c>
      <c r="AG43" t="str">
        <f t="shared" si="29"/>
        <v>Y</v>
      </c>
      <c r="AH43" t="str">
        <f t="shared" si="21"/>
        <v/>
      </c>
      <c r="AI43" t="str">
        <f t="shared" si="22"/>
        <v/>
      </c>
      <c r="AM43" t="str">
        <f>IF(AC43="","",LOWER(SUBSTITUTE(VLOOKUP($AC43,'Key-Information'!$B$7:$D$8,2,0)," ", "_")))</f>
        <v>relationship_(customer)</v>
      </c>
      <c r="AN43" t="str">
        <f t="shared" si="7"/>
        <v>OUCode</v>
      </c>
      <c r="AO43" t="str">
        <f t="shared" si="8"/>
        <v>STRING</v>
      </c>
      <c r="AP43">
        <f t="shared" si="9"/>
        <v>3</v>
      </c>
      <c r="AQ43" t="str">
        <f t="shared" si="10"/>
        <v>Y</v>
      </c>
      <c r="AR43" t="str">
        <f t="shared" si="11"/>
        <v/>
      </c>
    </row>
    <row r="44" spans="1:44" x14ac:dyDescent="0.35">
      <c r="A44" t="str">
        <f t="shared" si="24"/>
        <v>AccountCCS_Overdraft_Limit__c</v>
      </c>
      <c r="B44" t="s">
        <v>67</v>
      </c>
      <c r="C44" t="str">
        <f>_xlfn.IFNA(VLOOKUP($A44,nCino_DevProc1!$A$2:$S$352,4,0),"")</f>
        <v>Relationship</v>
      </c>
      <c r="D44" t="s">
        <v>1158</v>
      </c>
      <c r="E44" t="str">
        <f>_xlfn.IFNA(VLOOKUP($A44,nCino_MDW!$A$1:$L$191,9,0),"")</f>
        <v>Overdraft Limit</v>
      </c>
      <c r="F44" t="str">
        <f>_xlfn.IFNA(VLOOKUP($A44,nCino_MDW!$A$1:$AH$190,12,0),"")</f>
        <v>Overdrfat limit of Business.</v>
      </c>
      <c r="G44" t="str">
        <f>_xlfn.IFNA(IF(VLOOKUP($A44,nCino_MDW!$A$1:$AH$190,13,0)=0,"", VLOOKUP($A44,nCino_MDW!$A$1:$AH$190,13,0)),"")</f>
        <v>Currency</v>
      </c>
      <c r="H44" t="str">
        <f>_xlfn.IFNA(IF(VLOOKUP($A44,nCino_DevProc1!$A$2:$S$352,8,0)=0,"", VLOOKUP($A44,nCino_DevProc1!$A$2:$S$352,8,0)),"")</f>
        <v>currency</v>
      </c>
      <c r="I44" t="str">
        <f>_xlfn.IFNA(IF(VLOOKUP($A44,nCino_MDW!$A$1:$AH$190,2,0)=0,"", VLOOKUP($A44,nCino_MDW!$A$1:$AH$190,2,0)),"")</f>
        <v>16, 2</v>
      </c>
      <c r="J44" t="str">
        <f>IF(OR(D44=0, IFERROR(VLOOKUP($A44,nCino_DevProc1!$A$2:$S$352,2,0),0)=0),"", VLOOKUP($A44,nCino_DevProc1!$A$2:$S$352,2,0))</f>
        <v/>
      </c>
      <c r="K44" t="str">
        <f>IFERROR(IF(VLOOKUP($A44,nCino_MDW!$A$1:$AH$190,26,0)="Y", "N", IF(VLOOKUP($A44,nCino_MDW!$A$1:$AH$190,26,0)="N",  "Y", "")),"")</f>
        <v>Y</v>
      </c>
      <c r="L44" t="str">
        <f>_xlfn.IFNA(IF(VLOOKUP($A44,nCino_DevProc1!$A$2:$S$352,9,0)="No", "N", "Y"),"")</f>
        <v>Y</v>
      </c>
      <c r="M44" t="str">
        <f>IFERROR(IF(VLOOKUP($A44,nCino_DevProc1!$A$2:$S$352,18,0)=TRUE, "E", IF(D44="Id", "P", IF(OR(LEFT(G44, 6) = "Lookup", LEFT(G44, 6) ="Master"), "F",""))),"")</f>
        <v/>
      </c>
      <c r="N44" t="str">
        <f>_xlfn.IFNA(IF(VLOOKUP($A44,nCino_MDW!$A$1:$AH$190,4,0)="System generated", "Y", "N"),"")</f>
        <v>N</v>
      </c>
      <c r="O44" t="str">
        <f>IF(LEFT(G44,6)="lookup", G44,IF(OR(D44=0, IFERROR(VLOOKUP($A44,nCino_DevProc1!$A$2:$S$352,18,0),0)=0),"", VLOOKUP($A44,nCino_DevProc1!$A$2:$S$352,18,0)))</f>
        <v/>
      </c>
      <c r="P44" t="str">
        <f t="shared" si="25"/>
        <v>Account</v>
      </c>
      <c r="Q44" t="str">
        <f t="shared" si="30"/>
        <v>CCS_Overdraft_Limit__c</v>
      </c>
      <c r="R44" t="s">
        <v>251</v>
      </c>
      <c r="S44" t="str">
        <f t="shared" si="13"/>
        <v>Y</v>
      </c>
      <c r="T44" t="str">
        <f t="shared" si="2"/>
        <v>Y</v>
      </c>
      <c r="U44" t="str">
        <f>P44</f>
        <v>Account</v>
      </c>
      <c r="V44" t="str">
        <f t="shared" si="14"/>
        <v>CCS_Overdraft_Limit__c</v>
      </c>
      <c r="W44" t="str">
        <f>IF(OR(LEFT(H44,9)="reference", D44=""),"STRING",VLOOKUP($H44,'DataType Conversion'!$A$8:$I$37,3,0))</f>
        <v>BIGDECIMAL</v>
      </c>
      <c r="X44" t="str">
        <f t="shared" si="15"/>
        <v/>
      </c>
      <c r="Y44" t="str">
        <f t="shared" si="16"/>
        <v>Y</v>
      </c>
      <c r="Z44" t="str">
        <f t="shared" si="17"/>
        <v/>
      </c>
      <c r="AA44" t="str">
        <f t="shared" si="18"/>
        <v>N</v>
      </c>
      <c r="AB44" t="str">
        <f t="shared" si="3"/>
        <v/>
      </c>
      <c r="AC44" t="str">
        <f t="shared" si="26"/>
        <v>Account</v>
      </c>
      <c r="AD44" t="str">
        <f t="shared" si="27"/>
        <v>CCS_Overdraft_Limit__c</v>
      </c>
      <c r="AE44" t="str">
        <f t="shared" si="28"/>
        <v>BIGDECIMAL</v>
      </c>
      <c r="AF44" t="str">
        <f t="shared" si="19"/>
        <v/>
      </c>
      <c r="AG44" t="str">
        <f t="shared" si="29"/>
        <v>Y</v>
      </c>
      <c r="AH44" t="str">
        <f t="shared" si="21"/>
        <v/>
      </c>
      <c r="AI44" t="str">
        <f t="shared" si="22"/>
        <v/>
      </c>
      <c r="AM44" t="str">
        <f>IF(AC44="","",LOWER(SUBSTITUTE(VLOOKUP($AC44,'Key-Information'!$B$7:$D$8,2,0)," ", "_")))</f>
        <v>relationship_(customer)</v>
      </c>
      <c r="AN44" t="str">
        <f t="shared" si="7"/>
        <v>Overdraft_Limit</v>
      </c>
      <c r="AO44" t="str">
        <f t="shared" si="8"/>
        <v>BIGDECIMAL</v>
      </c>
      <c r="AP44" t="str">
        <f t="shared" si="9"/>
        <v/>
      </c>
      <c r="AQ44" t="str">
        <f t="shared" si="10"/>
        <v>Y</v>
      </c>
      <c r="AR44" t="str">
        <f t="shared" si="11"/>
        <v/>
      </c>
    </row>
    <row r="45" spans="1:44" x14ac:dyDescent="0.35">
      <c r="A45" t="str">
        <f t="shared" si="24"/>
        <v>AccountCCS_Registered_Charity_Number__c</v>
      </c>
      <c r="B45" t="s">
        <v>67</v>
      </c>
      <c r="C45" t="str">
        <f>_xlfn.IFNA(VLOOKUP($A45,nCino_DevProc1!$A$2:$S$352,4,0),"")</f>
        <v>Relationship</v>
      </c>
      <c r="D45" t="s">
        <v>1028</v>
      </c>
      <c r="E45" t="str">
        <f>_xlfn.IFNA(VLOOKUP($A45,nCino_MDW!$A$1:$L$191,9,0),"")</f>
        <v>Registered Charity Number</v>
      </c>
      <c r="F45" t="str">
        <f>_xlfn.IFNA(VLOOKUP($A45,nCino_MDW!$A$1:$AH$190,12,0),"")</f>
        <v>Registered Charity Number of Business.</v>
      </c>
      <c r="G45" t="str">
        <f>_xlfn.IFNA(IF(VLOOKUP($A45,nCino_MDW!$A$1:$AH$190,13,0)=0,"", VLOOKUP($A45,nCino_MDW!$A$1:$AH$190,13,0)),"")</f>
        <v>Text</v>
      </c>
      <c r="H45" t="str">
        <f>_xlfn.IFNA(IF(VLOOKUP($A45,nCino_DevProc1!$A$2:$S$352,8,0)=0,"", VLOOKUP($A45,nCino_DevProc1!$A$2:$S$352,8,0)),"")</f>
        <v>string</v>
      </c>
      <c r="I45">
        <f>_xlfn.IFNA(IF(VLOOKUP($A45,nCino_MDW!$A$1:$AH$190,2,0)=0,"", VLOOKUP($A45,nCino_MDW!$A$1:$AH$190,2,0)),"")</f>
        <v>10</v>
      </c>
      <c r="J45">
        <f>IF(OR(D45=0, IFERROR(VLOOKUP($A45,nCino_DevProc1!$A$2:$S$352,2,0),0)=0),"", VLOOKUP($A45,nCino_DevProc1!$A$2:$S$352,2,0))</f>
        <v>10</v>
      </c>
      <c r="K45" t="str">
        <f>IFERROR(IF(VLOOKUP($A45,nCino_MDW!$A$1:$AH$190,26,0)="Y", "N", IF(VLOOKUP($A45,nCino_MDW!$A$1:$AH$190,26,0)="N",  "Y", "")),"")</f>
        <v>Y</v>
      </c>
      <c r="L45" t="str">
        <f>_xlfn.IFNA(IF(VLOOKUP($A45,nCino_DevProc1!$A$2:$S$352,9,0)="No", "N", "Y"),"")</f>
        <v>Y</v>
      </c>
      <c r="M45" t="str">
        <f>IFERROR(IF(VLOOKUP($A45,nCino_DevProc1!$A$2:$S$352,18,0)=TRUE, "E", IF(D45="Id", "P", IF(OR(LEFT(G45, 6) = "Lookup", LEFT(G45, 6) ="Master"), "F",""))),"")</f>
        <v/>
      </c>
      <c r="N45" t="str">
        <f>_xlfn.IFNA(IF(VLOOKUP($A45,nCino_MDW!$A$1:$AH$190,4,0)="System generated", "Y", "N"),"")</f>
        <v>N</v>
      </c>
      <c r="O45" t="str">
        <f>IF(LEFT(G45,6)="lookup", G45,IF(OR(D45=0, IFERROR(VLOOKUP($A45,nCino_DevProc1!$A$2:$S$352,18,0),0)=0),"", VLOOKUP($A45,nCino_DevProc1!$A$2:$S$352,18,0)))</f>
        <v/>
      </c>
      <c r="P45" t="str">
        <f t="shared" si="25"/>
        <v>Account</v>
      </c>
      <c r="Q45" t="str">
        <f t="shared" si="30"/>
        <v>CCS_Registered_Charity_Number__c</v>
      </c>
      <c r="R45" t="s">
        <v>251</v>
      </c>
      <c r="S45" t="str">
        <f t="shared" si="13"/>
        <v>Y</v>
      </c>
      <c r="T45" t="str">
        <f t="shared" si="2"/>
        <v>Y</v>
      </c>
      <c r="U45" t="str">
        <f>P45</f>
        <v>Account</v>
      </c>
      <c r="V45" t="str">
        <f t="shared" si="14"/>
        <v>CCS_Registered_Charity_Number__c</v>
      </c>
      <c r="W45" t="str">
        <f>IF(OR(LEFT(H45,9)="reference", D45=""),"STRING",VLOOKUP($H45,'DataType Conversion'!$A$8:$I$37,3,0))</f>
        <v>STRING</v>
      </c>
      <c r="X45">
        <f t="shared" si="15"/>
        <v>10</v>
      </c>
      <c r="Y45" t="str">
        <f t="shared" si="16"/>
        <v>Y</v>
      </c>
      <c r="Z45" t="str">
        <f t="shared" si="17"/>
        <v/>
      </c>
      <c r="AA45" t="str">
        <f t="shared" si="18"/>
        <v>N</v>
      </c>
      <c r="AB45" t="str">
        <f t="shared" si="3"/>
        <v/>
      </c>
      <c r="AC45" t="str">
        <f t="shared" si="26"/>
        <v>Account</v>
      </c>
      <c r="AD45" t="str">
        <f t="shared" si="27"/>
        <v>CCS_Registered_Charity_Number__c</v>
      </c>
      <c r="AE45" t="str">
        <f t="shared" si="28"/>
        <v>STRING</v>
      </c>
      <c r="AF45">
        <f t="shared" si="19"/>
        <v>10</v>
      </c>
      <c r="AG45" t="str">
        <f t="shared" si="29"/>
        <v>Y</v>
      </c>
      <c r="AH45" t="str">
        <f t="shared" si="21"/>
        <v/>
      </c>
      <c r="AI45" t="str">
        <f t="shared" si="22"/>
        <v/>
      </c>
      <c r="AM45" t="str">
        <f>IF(AC45="","",LOWER(SUBSTITUTE(VLOOKUP($AC45,'Key-Information'!$B$7:$D$8,2,0)," ", "_")))</f>
        <v>relationship_(customer)</v>
      </c>
      <c r="AN45" t="str">
        <f t="shared" si="7"/>
        <v>Registered_Charity_Number</v>
      </c>
      <c r="AO45" t="str">
        <f t="shared" si="8"/>
        <v>STRING</v>
      </c>
      <c r="AP45">
        <f t="shared" si="9"/>
        <v>10</v>
      </c>
      <c r="AQ45" t="str">
        <f t="shared" si="10"/>
        <v>Y</v>
      </c>
      <c r="AR45" t="str">
        <f t="shared" si="11"/>
        <v/>
      </c>
    </row>
    <row r="46" spans="1:44" x14ac:dyDescent="0.35">
      <c r="A46" t="str">
        <f t="shared" si="24"/>
        <v>AccountCCS_Relationship_Name_Hyper__c</v>
      </c>
      <c r="B46" t="s">
        <v>67</v>
      </c>
      <c r="C46" t="str">
        <f>_xlfn.IFNA(VLOOKUP($A46,nCino_DevProc1!$A$2:$S$352,4,0),"")</f>
        <v>Relationship</v>
      </c>
      <c r="D46" t="s">
        <v>1104</v>
      </c>
      <c r="E46" t="str">
        <f>_xlfn.IFNA(VLOOKUP($A46,nCino_MDW!$A$1:$L$191,9,0),"")</f>
        <v>Relationship Name Hyper</v>
      </c>
      <c r="F46" t="str">
        <f>_xlfn.IFNA(VLOOKUP($A46,nCino_MDW!$A$1:$AH$190,12,0),"")</f>
        <v>This formula field Used in Add/Remove Members from OGSA flow which is Hyper Link</v>
      </c>
      <c r="G46" t="str">
        <f>_xlfn.IFNA(IF(VLOOKUP($A46,nCino_MDW!$A$1:$AH$190,13,0)=0,"", VLOOKUP($A46,nCino_MDW!$A$1:$AH$190,13,0)),"")</f>
        <v>Formula (Text)</v>
      </c>
      <c r="H46" t="str">
        <f>_xlfn.IFNA(IF(VLOOKUP($A46,nCino_DevProc1!$A$2:$S$352,8,0)=0,"", VLOOKUP($A46,nCino_DevProc1!$A$2:$S$352,8,0)),"")</f>
        <v>string</v>
      </c>
      <c r="I46">
        <f>_xlfn.IFNA(IF(VLOOKUP($A46,nCino_MDW!$A$1:$AH$190,2,0)=0,"", VLOOKUP($A46,nCino_MDW!$A$1:$AH$190,2,0)),"")</f>
        <v>1300</v>
      </c>
      <c r="J46">
        <f>IF(OR(D46=0, IFERROR(VLOOKUP($A46,nCino_DevProc1!$A$2:$S$352,2,0),0)=0),"", VLOOKUP($A46,nCino_DevProc1!$A$2:$S$352,2,0))</f>
        <v>1300</v>
      </c>
      <c r="K46" t="str">
        <f>IFERROR(IF(VLOOKUP($A46,nCino_MDW!$A$1:$AH$190,26,0)="Y", "N", IF(VLOOKUP($A46,nCino_MDW!$A$1:$AH$190,26,0)="N",  "Y", "")),"")</f>
        <v>Y</v>
      </c>
      <c r="L46" t="str">
        <f>_xlfn.IFNA(IF(VLOOKUP($A46,nCino_DevProc1!$A$2:$S$352,9,0)="No", "N", "Y"),"")</f>
        <v>Y</v>
      </c>
      <c r="M46" t="str">
        <f>IFERROR(IF(VLOOKUP($A46,nCino_DevProc1!$A$2:$S$352,18,0)=TRUE, "E", IF(D46="Id", "P", IF(OR(LEFT(G46, 6) = "Lookup", LEFT(G46, 6) ="Master"), "F",""))),"")</f>
        <v/>
      </c>
      <c r="N46" t="str">
        <f>_xlfn.IFNA(IF(VLOOKUP($A46,nCino_MDW!$A$1:$AH$190,4,0)="System generated", "Y", "N"),"")</f>
        <v>N</v>
      </c>
      <c r="O46" t="str">
        <f>IF(LEFT(G46,6)="lookup", G46,IF(OR(D46=0, IFERROR(VLOOKUP($A46,nCino_DevProc1!$A$2:$S$352,18,0),0)=0),"", VLOOKUP($A46,nCino_DevProc1!$A$2:$S$352,18,0)))</f>
        <v>HYPERLINK( LEFT($Api.Partner_Server_URL_260, FIND( '/services', $Api.Partner_Server_URL_260))&amp;Id ,Name)</v>
      </c>
      <c r="P46" t="str">
        <f t="shared" si="25"/>
        <v>Account</v>
      </c>
      <c r="Q46" t="str">
        <f t="shared" si="30"/>
        <v>CCS_Relationship_Name_Hyper__c</v>
      </c>
      <c r="R46" t="s">
        <v>251</v>
      </c>
      <c r="S46" t="str">
        <f t="shared" si="13"/>
        <v>Y</v>
      </c>
      <c r="T46" t="str">
        <f t="shared" si="2"/>
        <v>Y</v>
      </c>
      <c r="U46" t="str">
        <f>P46</f>
        <v>Account</v>
      </c>
      <c r="V46" t="str">
        <f t="shared" si="14"/>
        <v>CCS_Relationship_Name_Hyper__c</v>
      </c>
      <c r="W46" t="str">
        <f>IF(OR(LEFT(H46,9)="reference", D46=""),"STRING",VLOOKUP($H46,'DataType Conversion'!$A$8:$I$37,3,0))</f>
        <v>STRING</v>
      </c>
      <c r="X46">
        <f t="shared" si="15"/>
        <v>1300</v>
      </c>
      <c r="Y46" t="str">
        <f t="shared" si="16"/>
        <v>Y</v>
      </c>
      <c r="Z46" t="str">
        <f t="shared" si="17"/>
        <v/>
      </c>
      <c r="AA46" t="str">
        <f t="shared" si="18"/>
        <v>N</v>
      </c>
      <c r="AB46" t="str">
        <f t="shared" si="3"/>
        <v/>
      </c>
      <c r="AC46" t="str">
        <f t="shared" si="26"/>
        <v>Account</v>
      </c>
      <c r="AD46" t="str">
        <f t="shared" si="27"/>
        <v>CCS_Relationship_Name_Hyper__c</v>
      </c>
      <c r="AE46" t="str">
        <f t="shared" si="28"/>
        <v>STRING</v>
      </c>
      <c r="AF46">
        <f t="shared" si="19"/>
        <v>1300</v>
      </c>
      <c r="AG46" t="str">
        <f t="shared" si="29"/>
        <v>Y</v>
      </c>
      <c r="AH46" t="str">
        <f t="shared" si="21"/>
        <v/>
      </c>
      <c r="AI46" t="str">
        <f t="shared" si="22"/>
        <v/>
      </c>
      <c r="AM46" t="str">
        <f>IF(AC46="","",LOWER(SUBSTITUTE(VLOOKUP($AC46,'Key-Information'!$B$7:$D$8,2,0)," ", "_")))</f>
        <v>relationship_(customer)</v>
      </c>
      <c r="AN46" t="str">
        <f t="shared" si="7"/>
        <v>Relationship_Name_Hyper</v>
      </c>
      <c r="AO46" t="str">
        <f t="shared" si="8"/>
        <v>STRING</v>
      </c>
      <c r="AP46">
        <f t="shared" si="9"/>
        <v>1300</v>
      </c>
      <c r="AQ46" t="str">
        <f t="shared" si="10"/>
        <v>Y</v>
      </c>
      <c r="AR46" t="str">
        <f t="shared" si="11"/>
        <v/>
      </c>
    </row>
    <row r="47" spans="1:44" x14ac:dyDescent="0.35">
      <c r="A47" t="str">
        <f t="shared" si="24"/>
        <v>AccountCCS_Relationship_Record_Type_Name__c</v>
      </c>
      <c r="B47" t="s">
        <v>67</v>
      </c>
      <c r="C47" t="str">
        <f>_xlfn.IFNA(VLOOKUP($A47,nCino_DevProc1!$A$2:$S$352,4,0),"")</f>
        <v>Relationship</v>
      </c>
      <c r="D47" t="s">
        <v>1034</v>
      </c>
      <c r="E47" t="str">
        <f>_xlfn.IFNA(VLOOKUP($A47,nCino_MDW!$A$1:$L$191,9,0),"")</f>
        <v>Relationship Record Type Name</v>
      </c>
      <c r="F47" t="str">
        <f>_xlfn.IFNA(VLOOKUP($A47,nCino_MDW!$A$1:$AH$190,12,0),"")</f>
        <v>Record Type Name of Relationship</v>
      </c>
      <c r="G47" t="str">
        <f>_xlfn.IFNA(IF(VLOOKUP($A47,nCino_MDW!$A$1:$AH$190,13,0)=0,"", VLOOKUP($A47,nCino_MDW!$A$1:$AH$190,13,0)),"")</f>
        <v>Text</v>
      </c>
      <c r="H47" t="str">
        <f>_xlfn.IFNA(IF(VLOOKUP($A47,nCino_DevProc1!$A$2:$S$352,8,0)=0,"", VLOOKUP($A47,nCino_DevProc1!$A$2:$S$352,8,0)),"")</f>
        <v>string</v>
      </c>
      <c r="I47">
        <f>_xlfn.IFNA(IF(VLOOKUP($A47,nCino_MDW!$A$1:$AH$190,2,0)=0,"", VLOOKUP($A47,nCino_MDW!$A$1:$AH$190,2,0)),"")</f>
        <v>255</v>
      </c>
      <c r="J47">
        <f>IF(OR(D47=0, IFERROR(VLOOKUP($A47,nCino_DevProc1!$A$2:$S$352,2,0),0)=0),"", VLOOKUP($A47,nCino_DevProc1!$A$2:$S$352,2,0))</f>
        <v>255</v>
      </c>
      <c r="K47" t="str">
        <f>IFERROR(IF(VLOOKUP($A47,nCino_MDW!$A$1:$AH$190,26,0)="Y", "N", IF(VLOOKUP($A47,nCino_MDW!$A$1:$AH$190,26,0)="N",  "Y", "")),"")</f>
        <v>Y</v>
      </c>
      <c r="L47" t="str">
        <f>_xlfn.IFNA(IF(VLOOKUP($A47,nCino_DevProc1!$A$2:$S$352,9,0)="No", "N", "Y"),"")</f>
        <v>Y</v>
      </c>
      <c r="M47" t="str">
        <f>IFERROR(IF(VLOOKUP($A47,nCino_DevProc1!$A$2:$S$352,18,0)=TRUE, "E", IF(D47="Id", "P", IF(OR(LEFT(G47, 6) = "Lookup", LEFT(G47, 6) ="Master"), "F",""))),"")</f>
        <v/>
      </c>
      <c r="N47" t="str">
        <f>_xlfn.IFNA(IF(VLOOKUP($A47,nCino_MDW!$A$1:$AH$190,4,0)="System generated", "Y", "N"),"")</f>
        <v>N</v>
      </c>
      <c r="O47" t="str">
        <f>IF(LEFT(G47,6)="lookup", G47,IF(OR(D47=0, IFERROR(VLOOKUP($A47,nCino_DevProc1!$A$2:$S$352,18,0),0)=0),"", VLOOKUP($A47,nCino_DevProc1!$A$2:$S$352,18,0)))</f>
        <v/>
      </c>
      <c r="P47" t="str">
        <f t="shared" si="25"/>
        <v>Account</v>
      </c>
      <c r="Q47" t="str">
        <f t="shared" si="30"/>
        <v>CCS_Relationship_Record_Type_Name__c</v>
      </c>
      <c r="R47" t="s">
        <v>251</v>
      </c>
      <c r="S47" t="str">
        <f t="shared" si="13"/>
        <v>Y</v>
      </c>
      <c r="T47" t="str">
        <f t="shared" si="2"/>
        <v>Y</v>
      </c>
      <c r="U47" t="str">
        <f>P47</f>
        <v>Account</v>
      </c>
      <c r="V47" t="str">
        <f t="shared" si="14"/>
        <v>CCS_Relationship_Record_Type_Name__c</v>
      </c>
      <c r="W47" t="str">
        <f>IF(OR(LEFT(H47,9)="reference", D47=""),"STRING",VLOOKUP($H47,'DataType Conversion'!$A$8:$I$37,3,0))</f>
        <v>STRING</v>
      </c>
      <c r="X47">
        <f t="shared" si="15"/>
        <v>255</v>
      </c>
      <c r="Y47" t="str">
        <f t="shared" si="16"/>
        <v>Y</v>
      </c>
      <c r="Z47" t="str">
        <f t="shared" si="17"/>
        <v/>
      </c>
      <c r="AA47" t="str">
        <f t="shared" si="18"/>
        <v>N</v>
      </c>
      <c r="AB47" t="str">
        <f t="shared" si="3"/>
        <v/>
      </c>
      <c r="AC47" t="str">
        <f t="shared" si="26"/>
        <v>Account</v>
      </c>
      <c r="AD47" t="str">
        <f t="shared" si="27"/>
        <v>CCS_Relationship_Record_Type_Name__c</v>
      </c>
      <c r="AE47" t="str">
        <f t="shared" si="28"/>
        <v>STRING</v>
      </c>
      <c r="AF47">
        <f t="shared" si="19"/>
        <v>255</v>
      </c>
      <c r="AG47" t="str">
        <f t="shared" si="29"/>
        <v>Y</v>
      </c>
      <c r="AH47" t="str">
        <f t="shared" si="21"/>
        <v/>
      </c>
      <c r="AI47" t="str">
        <f t="shared" si="22"/>
        <v/>
      </c>
      <c r="AM47" t="str">
        <f>IF(AC47="","",LOWER(SUBSTITUTE(VLOOKUP($AC47,'Key-Information'!$B$7:$D$8,2,0)," ", "_")))</f>
        <v>relationship_(customer)</v>
      </c>
      <c r="AN47" t="str">
        <f t="shared" si="7"/>
        <v>Relationship_Record_Type_Name</v>
      </c>
      <c r="AO47" t="str">
        <f t="shared" si="8"/>
        <v>STRING</v>
      </c>
      <c r="AP47">
        <f t="shared" si="9"/>
        <v>255</v>
      </c>
      <c r="AQ47" t="str">
        <f t="shared" si="10"/>
        <v>Y</v>
      </c>
      <c r="AR47" t="str">
        <f t="shared" si="11"/>
        <v/>
      </c>
    </row>
    <row r="48" spans="1:44" x14ac:dyDescent="0.35">
      <c r="A48" t="str">
        <f t="shared" si="24"/>
        <v>AccountCCS_Sub_type__c</v>
      </c>
      <c r="B48" t="s">
        <v>67</v>
      </c>
      <c r="C48" t="str">
        <f>_xlfn.IFNA(VLOOKUP($A48,nCino_DevProc1!$A$2:$S$352,4,0),"")</f>
        <v>Relationship</v>
      </c>
      <c r="D48" t="s">
        <v>1053</v>
      </c>
      <c r="E48" t="str">
        <f>_xlfn.IFNA(VLOOKUP($A48,nCino_MDW!$A$1:$L$191,9,0),"")</f>
        <v>Relationship Sub-type</v>
      </c>
      <c r="F48" t="str">
        <f>_xlfn.IFNA(VLOOKUP($A48,nCino_MDW!$A$1:$AH$190,12,0),"")</f>
        <v>This field captures the sub type of an organisation (e.g. Bank, Building Society, Housing Association, etc.)</v>
      </c>
      <c r="G48" t="str">
        <f>_xlfn.IFNA(IF(VLOOKUP($A48,nCino_MDW!$A$1:$AH$190,13,0)=0,"", VLOOKUP($A48,nCino_MDW!$A$1:$AH$190,13,0)),"")</f>
        <v>Picklist</v>
      </c>
      <c r="H48" t="str">
        <f>_xlfn.IFNA(IF(VLOOKUP($A48,nCino_DevProc1!$A$2:$S$352,8,0)=0,"", VLOOKUP($A48,nCino_DevProc1!$A$2:$S$352,8,0)),"")</f>
        <v>picklist</v>
      </c>
      <c r="I48" t="str">
        <f>_xlfn.IFNA(IF(VLOOKUP($A48,nCino_MDW!$A$1:$AH$190,2,0)=0,"", VLOOKUP($A48,nCino_MDW!$A$1:$AH$190,2,0)),"")</f>
        <v>See picklist options for lengths</v>
      </c>
      <c r="J48">
        <f>IF(OR(D48=0, IFERROR(VLOOKUP($A48,nCino_DevProc1!$A$2:$S$352,2,0),0)=0),"", VLOOKUP($A48,nCino_DevProc1!$A$2:$S$352,2,0))</f>
        <v>255</v>
      </c>
      <c r="K48" t="str">
        <f>IFERROR(IF(VLOOKUP($A48,nCino_MDW!$A$1:$AH$190,26,0)="Y", "N", IF(VLOOKUP($A48,nCino_MDW!$A$1:$AH$190,26,0)="N",  "Y", "")),"")</f>
        <v>Y</v>
      </c>
      <c r="L48" t="str">
        <f>_xlfn.IFNA(IF(VLOOKUP($A48,nCino_DevProc1!$A$2:$S$352,9,0)="No", "N", "Y"),"")</f>
        <v>Y</v>
      </c>
      <c r="M48" t="str">
        <f>IFERROR(IF(VLOOKUP($A48,nCino_DevProc1!$A$2:$S$352,18,0)=TRUE, "E", IF(D48="Id", "P", IF(OR(LEFT(G48, 6) = "Lookup", LEFT(G48, 6) ="Master"), "F",""))),"")</f>
        <v/>
      </c>
      <c r="N48" t="str">
        <f>_xlfn.IFNA(IF(VLOOKUP($A48,nCino_MDW!$A$1:$AH$190,4,0)="System generated", "Y", "N"),"")</f>
        <v>N</v>
      </c>
      <c r="O48" t="str">
        <f>IF(LEFT(G48,6)="lookup", G48,IF(OR(D48=0, IFERROR(VLOOKUP($A48,nCino_DevProc1!$A$2:$S$352,18,0),0)=0),"", VLOOKUP($A48,nCino_DevProc1!$A$2:$S$352,18,0)))</f>
        <v/>
      </c>
      <c r="P48" t="str">
        <f t="shared" si="25"/>
        <v>Account</v>
      </c>
      <c r="Q48" t="str">
        <f t="shared" si="30"/>
        <v>CCS_Sub_type__c</v>
      </c>
      <c r="R48" t="s">
        <v>251</v>
      </c>
      <c r="S48" t="str">
        <f t="shared" si="13"/>
        <v>Y</v>
      </c>
      <c r="T48" t="str">
        <f t="shared" si="2"/>
        <v>Y</v>
      </c>
      <c r="U48" t="str">
        <f>P48</f>
        <v>Account</v>
      </c>
      <c r="V48" t="str">
        <f t="shared" si="14"/>
        <v>CCS_Sub_type__c</v>
      </c>
      <c r="W48" t="str">
        <f>IF(OR(LEFT(H48,9)="reference", D48=""),"STRING",VLOOKUP($H48,'DataType Conversion'!$A$8:$I$37,3,0))</f>
        <v>STRING</v>
      </c>
      <c r="X48">
        <f t="shared" si="15"/>
        <v>255</v>
      </c>
      <c r="Y48" t="str">
        <f t="shared" si="16"/>
        <v>Y</v>
      </c>
      <c r="Z48" t="str">
        <f t="shared" si="17"/>
        <v/>
      </c>
      <c r="AA48" t="str">
        <f t="shared" si="18"/>
        <v>Y</v>
      </c>
      <c r="AB48" t="str">
        <f t="shared" si="3"/>
        <v/>
      </c>
      <c r="AC48" t="str">
        <f t="shared" si="26"/>
        <v>Account</v>
      </c>
      <c r="AD48" t="str">
        <f t="shared" si="27"/>
        <v>CCS_Sub_type__c</v>
      </c>
      <c r="AE48" t="str">
        <f t="shared" si="28"/>
        <v>STRING</v>
      </c>
      <c r="AF48">
        <f t="shared" si="19"/>
        <v>255</v>
      </c>
      <c r="AG48" t="str">
        <f t="shared" si="29"/>
        <v>Y</v>
      </c>
      <c r="AH48" t="str">
        <f t="shared" si="21"/>
        <v/>
      </c>
      <c r="AI48" t="str">
        <f t="shared" si="22"/>
        <v/>
      </c>
      <c r="AM48" t="str">
        <f>IF(AC48="","",LOWER(SUBSTITUTE(VLOOKUP($AC48,'Key-Information'!$B$7:$D$8,2,0)," ", "_")))</f>
        <v>relationship_(customer)</v>
      </c>
      <c r="AN48" t="str">
        <f t="shared" si="7"/>
        <v>Sub_type</v>
      </c>
      <c r="AO48" t="str">
        <f t="shared" si="8"/>
        <v>STRING</v>
      </c>
      <c r="AP48">
        <f t="shared" si="9"/>
        <v>255</v>
      </c>
      <c r="AQ48" t="str">
        <f t="shared" si="10"/>
        <v>Y</v>
      </c>
      <c r="AR48" t="str">
        <f t="shared" si="11"/>
        <v/>
      </c>
    </row>
    <row r="49" spans="1:44" x14ac:dyDescent="0.35">
      <c r="A49" t="str">
        <f t="shared" si="24"/>
        <v>AccountCCS_RelationshipTradingName__c</v>
      </c>
      <c r="B49" t="s">
        <v>67</v>
      </c>
      <c r="C49" t="str">
        <f>_xlfn.IFNA(VLOOKUP($A49,nCino_DevProc1!$A$2:$S$352,4,0),"")</f>
        <v>Relationship</v>
      </c>
      <c r="D49" t="s">
        <v>1031</v>
      </c>
      <c r="E49" t="str">
        <f>_xlfn.IFNA(VLOOKUP($A49,nCino_MDW!$A$1:$L$191,9,0),"")</f>
        <v>Relationship Trading Name</v>
      </c>
      <c r="F49" t="str">
        <f>_xlfn.IFNA(VLOOKUP($A49,nCino_MDW!$A$1:$AH$190,12,0),"")</f>
        <v>This field captures the name under which a business may trade</v>
      </c>
      <c r="G49" t="str">
        <f>_xlfn.IFNA(IF(VLOOKUP($A49,nCino_MDW!$A$1:$AH$190,13,0)=0,"", VLOOKUP($A49,nCino_MDW!$A$1:$AH$190,13,0)),"")</f>
        <v>Text</v>
      </c>
      <c r="H49" t="str">
        <f>_xlfn.IFNA(IF(VLOOKUP($A49,nCino_DevProc1!$A$2:$S$352,8,0)=0,"", VLOOKUP($A49,nCino_DevProc1!$A$2:$S$352,8,0)),"")</f>
        <v>string</v>
      </c>
      <c r="I49">
        <f>_xlfn.IFNA(IF(VLOOKUP($A49,nCino_MDW!$A$1:$AH$190,2,0)=0,"", VLOOKUP($A49,nCino_MDW!$A$1:$AH$190,2,0)),"")</f>
        <v>40</v>
      </c>
      <c r="J49">
        <f>IF(OR(D49=0, IFERROR(VLOOKUP($A49,nCino_DevProc1!$A$2:$S$352,2,0),0)=0),"", VLOOKUP($A49,nCino_DevProc1!$A$2:$S$352,2,0))</f>
        <v>40</v>
      </c>
      <c r="K49" t="str">
        <f>IFERROR(IF(VLOOKUP($A49,nCino_MDW!$A$1:$AH$190,26,0)="Y", "N", IF(VLOOKUP($A49,nCino_MDW!$A$1:$AH$190,26,0)="N",  "Y", "")),"")</f>
        <v>Y</v>
      </c>
      <c r="L49" t="str">
        <f>_xlfn.IFNA(IF(VLOOKUP($A49,nCino_DevProc1!$A$2:$S$352,9,0)="No", "N", "Y"),"")</f>
        <v>Y</v>
      </c>
      <c r="M49" t="str">
        <f>IFERROR(IF(VLOOKUP($A49,nCino_DevProc1!$A$2:$S$352,18,0)=TRUE, "E", IF(D49="Id", "P", IF(OR(LEFT(G49, 6) = "Lookup", LEFT(G49, 6) ="Master"), "F",""))),"")</f>
        <v/>
      </c>
      <c r="N49" t="str">
        <f>_xlfn.IFNA(IF(VLOOKUP($A49,nCino_MDW!$A$1:$AH$190,4,0)="System generated", "Y", "N"),"")</f>
        <v>N</v>
      </c>
      <c r="O49" t="str">
        <f>IF(LEFT(G49,6)="lookup", G49,IF(OR(D49=0, IFERROR(VLOOKUP($A49,nCino_DevProc1!$A$2:$S$352,18,0),0)=0),"", VLOOKUP($A49,nCino_DevProc1!$A$2:$S$352,18,0)))</f>
        <v/>
      </c>
      <c r="P49" t="str">
        <f t="shared" si="25"/>
        <v>Account</v>
      </c>
      <c r="Q49" t="str">
        <f t="shared" si="30"/>
        <v>CCS_RelationshipTradingName__c</v>
      </c>
      <c r="R49" t="s">
        <v>251</v>
      </c>
      <c r="S49" t="str">
        <f t="shared" si="13"/>
        <v>Y</v>
      </c>
      <c r="T49" t="str">
        <f t="shared" si="2"/>
        <v>Y</v>
      </c>
      <c r="U49" t="str">
        <f>P49</f>
        <v>Account</v>
      </c>
      <c r="V49" t="str">
        <f t="shared" si="14"/>
        <v>CCS_RelationshipTradingName__c</v>
      </c>
      <c r="W49" t="str">
        <f>IF(OR(LEFT(H49,9)="reference", D49=""),"STRING",VLOOKUP($H49,'DataType Conversion'!$A$8:$I$37,3,0))</f>
        <v>STRING</v>
      </c>
      <c r="X49">
        <f t="shared" si="15"/>
        <v>40</v>
      </c>
      <c r="Y49" t="str">
        <f t="shared" si="16"/>
        <v>Y</v>
      </c>
      <c r="Z49" t="str">
        <f t="shared" si="17"/>
        <v/>
      </c>
      <c r="AA49" t="str">
        <f t="shared" si="18"/>
        <v>N</v>
      </c>
      <c r="AB49" t="str">
        <f t="shared" si="3"/>
        <v/>
      </c>
      <c r="AC49" t="str">
        <f t="shared" si="26"/>
        <v>Account</v>
      </c>
      <c r="AD49" t="str">
        <f t="shared" si="27"/>
        <v>CCS_RelationshipTradingName__c</v>
      </c>
      <c r="AE49" t="str">
        <f t="shared" si="28"/>
        <v>STRING</v>
      </c>
      <c r="AF49">
        <f t="shared" si="19"/>
        <v>40</v>
      </c>
      <c r="AG49" t="str">
        <f t="shared" si="29"/>
        <v>Y</v>
      </c>
      <c r="AH49" t="str">
        <f t="shared" si="21"/>
        <v/>
      </c>
      <c r="AI49" t="str">
        <f t="shared" si="22"/>
        <v/>
      </c>
      <c r="AM49" t="str">
        <f>IF(AC49="","",LOWER(SUBSTITUTE(VLOOKUP($AC49,'Key-Information'!$B$7:$D$8,2,0)," ", "_")))</f>
        <v>relationship_(customer)</v>
      </c>
      <c r="AN49" t="str">
        <f t="shared" si="7"/>
        <v>RelationshipTradingName</v>
      </c>
      <c r="AO49" t="str">
        <f t="shared" si="8"/>
        <v>STRING</v>
      </c>
      <c r="AP49">
        <f t="shared" si="9"/>
        <v>40</v>
      </c>
      <c r="AQ49" t="str">
        <f t="shared" si="10"/>
        <v>Y</v>
      </c>
      <c r="AR49" t="str">
        <f t="shared" si="11"/>
        <v/>
      </c>
    </row>
    <row r="50" spans="1:44" x14ac:dyDescent="0.35">
      <c r="A50" t="str">
        <f t="shared" si="24"/>
        <v>AccountCCS_RFI_Flag__c</v>
      </c>
      <c r="B50" t="s">
        <v>67</v>
      </c>
      <c r="C50" t="str">
        <f>_xlfn.IFNA(VLOOKUP($A50,nCino_DevProc1!$A$2:$S$352,4,0),"")</f>
        <v>Relationship</v>
      </c>
      <c r="D50" t="s">
        <v>1018</v>
      </c>
      <c r="E50" t="str">
        <f>_xlfn.IFNA(VLOOKUP($A50,nCino_MDW!$A$1:$L$191,9,0),"")</f>
        <v>RFI Flag</v>
      </c>
      <c r="F50" t="str">
        <f>_xlfn.IFNA(VLOOKUP($A50,nCino_MDW!$A$1:$AH$190,12,0),"")</f>
        <v>This is a checkbox field to capture a RFI flag</v>
      </c>
      <c r="G50" t="str">
        <f>_xlfn.IFNA(IF(VLOOKUP($A50,nCino_MDW!$A$1:$AH$190,13,0)=0,"", VLOOKUP($A50,nCino_MDW!$A$1:$AH$190,13,0)),"")</f>
        <v>Checkbox</v>
      </c>
      <c r="H50" t="str">
        <f>_xlfn.IFNA(IF(VLOOKUP($A50,nCino_DevProc1!$A$2:$S$352,8,0)=0,"", VLOOKUP($A50,nCino_DevProc1!$A$2:$S$352,8,0)),"")</f>
        <v>boolean</v>
      </c>
      <c r="I50" t="str">
        <f>_xlfn.IFNA(IF(VLOOKUP($A50,nCino_MDW!$A$1:$AH$190,2,0)=0,"", VLOOKUP($A50,nCino_MDW!$A$1:$AH$190,2,0)),"")</f>
        <v>Boolean(True/False)</v>
      </c>
      <c r="J50" t="str">
        <f>IF(OR(D50=0, IFERROR(VLOOKUP($A50,nCino_DevProc1!$A$2:$S$352,2,0),0)=0),"", VLOOKUP($A50,nCino_DevProc1!$A$2:$S$352,2,0))</f>
        <v/>
      </c>
      <c r="K50" t="str">
        <f>IFERROR(IF(VLOOKUP($A50,nCino_MDW!$A$1:$AH$190,26,0)="Y", "N", IF(VLOOKUP($A50,nCino_MDW!$A$1:$AH$190,26,0)="N",  "Y", "")),"")</f>
        <v>Y</v>
      </c>
      <c r="L50" t="str">
        <f>_xlfn.IFNA(IF(VLOOKUP($A50,nCino_DevProc1!$A$2:$S$352,9,0)="No", "N", "Y"),"")</f>
        <v>N</v>
      </c>
      <c r="M50" t="str">
        <f>IFERROR(IF(VLOOKUP($A50,nCino_DevProc1!$A$2:$S$352,18,0)=TRUE, "E", IF(D50="Id", "P", IF(OR(LEFT(G50, 6) = "Lookup", LEFT(G50, 6) ="Master"), "F",""))),"")</f>
        <v/>
      </c>
      <c r="N50" t="str">
        <f>_xlfn.IFNA(IF(VLOOKUP($A50,nCino_MDW!$A$1:$AH$190,4,0)="System generated", "Y", "N"),"")</f>
        <v>N</v>
      </c>
      <c r="O50" t="str">
        <f>IF(LEFT(G50,6)="lookup", G50,IF(OR(D50=0, IFERROR(VLOOKUP($A50,nCino_DevProc1!$A$2:$S$352,18,0),0)=0),"", VLOOKUP($A50,nCino_DevProc1!$A$2:$S$352,18,0)))</f>
        <v/>
      </c>
      <c r="P50" t="str">
        <f t="shared" si="25"/>
        <v>Account</v>
      </c>
      <c r="Q50" t="str">
        <f t="shared" si="30"/>
        <v>CCS_RFI_Flag__c</v>
      </c>
      <c r="R50" t="s">
        <v>251</v>
      </c>
      <c r="S50" t="str">
        <f t="shared" si="13"/>
        <v>N</v>
      </c>
      <c r="T50" t="str">
        <f t="shared" si="2"/>
        <v>Y</v>
      </c>
      <c r="U50" t="str">
        <f>P50</f>
        <v>Account</v>
      </c>
      <c r="V50" t="str">
        <f t="shared" si="14"/>
        <v>CCS_RFI_Flag__c</v>
      </c>
      <c r="W50" t="str">
        <f>IF(OR(LEFT(H50,9)="reference", D50=""),"STRING",VLOOKUP($H50,'DataType Conversion'!$A$8:$I$37,3,0))</f>
        <v>BOOL</v>
      </c>
      <c r="X50" t="str">
        <f t="shared" si="15"/>
        <v/>
      </c>
      <c r="Y50" t="str">
        <f t="shared" si="16"/>
        <v>Y</v>
      </c>
      <c r="Z50" t="str">
        <f t="shared" si="17"/>
        <v/>
      </c>
      <c r="AA50" t="str">
        <f t="shared" si="18"/>
        <v>N</v>
      </c>
      <c r="AB50" t="str">
        <f t="shared" si="3"/>
        <v/>
      </c>
      <c r="AC50" t="str">
        <f t="shared" si="26"/>
        <v>Account</v>
      </c>
      <c r="AD50" t="str">
        <f t="shared" si="27"/>
        <v>CCS_RFI_Flag__c</v>
      </c>
      <c r="AE50" t="str">
        <f t="shared" si="28"/>
        <v>BOOL</v>
      </c>
      <c r="AF50" t="str">
        <f t="shared" si="19"/>
        <v/>
      </c>
      <c r="AG50" t="str">
        <f t="shared" si="29"/>
        <v>Y</v>
      </c>
      <c r="AH50" t="str">
        <f t="shared" si="21"/>
        <v/>
      </c>
      <c r="AI50" t="str">
        <f t="shared" si="22"/>
        <v/>
      </c>
      <c r="AM50" t="str">
        <f>IF(AC50="","",LOWER(SUBSTITUTE(VLOOKUP($AC50,'Key-Information'!$B$7:$D$8,2,0)," ", "_")))</f>
        <v>relationship_(customer)</v>
      </c>
      <c r="AN50" t="str">
        <f t="shared" si="7"/>
        <v>RFI_Flag</v>
      </c>
      <c r="AO50" t="str">
        <f t="shared" si="8"/>
        <v>BOOL</v>
      </c>
      <c r="AP50" t="str">
        <f t="shared" si="9"/>
        <v/>
      </c>
      <c r="AQ50" t="str">
        <f t="shared" si="10"/>
        <v>Y</v>
      </c>
      <c r="AR50" t="str">
        <f t="shared" si="11"/>
        <v/>
      </c>
    </row>
    <row r="51" spans="1:44" x14ac:dyDescent="0.35">
      <c r="A51" t="str">
        <f t="shared" si="24"/>
        <v>AccountCCS_Risk_Rating__c</v>
      </c>
      <c r="B51" t="s">
        <v>67</v>
      </c>
      <c r="C51" t="str">
        <f>_xlfn.IFNA(VLOOKUP($A51,nCino_DevProc1!$A$2:$S$352,4,0),"")</f>
        <v>Relationship</v>
      </c>
      <c r="D51" t="s">
        <v>1037</v>
      </c>
      <c r="E51" t="str">
        <f>_xlfn.IFNA(VLOOKUP($A51,nCino_MDW!$A$1:$L$191,9,0),"")</f>
        <v>Risk Rating</v>
      </c>
      <c r="F51" t="str">
        <f>_xlfn.IFNA(VLOOKUP($A51,nCino_MDW!$A$1:$AH$190,12,0),"")</f>
        <v>Customer's risk rating</v>
      </c>
      <c r="G51" t="str">
        <f>_xlfn.IFNA(IF(VLOOKUP($A51,nCino_MDW!$A$1:$AH$190,13,0)=0,"", VLOOKUP($A51,nCino_MDW!$A$1:$AH$190,13,0)),"")</f>
        <v>Text</v>
      </c>
      <c r="H51" t="str">
        <f>_xlfn.IFNA(IF(VLOOKUP($A51,nCino_DevProc1!$A$2:$S$352,8,0)=0,"", VLOOKUP($A51,nCino_DevProc1!$A$2:$S$352,8,0)),"")</f>
        <v>string</v>
      </c>
      <c r="I51">
        <f>_xlfn.IFNA(IF(VLOOKUP($A51,nCino_MDW!$A$1:$AH$190,2,0)=0,"", VLOOKUP($A51,nCino_MDW!$A$1:$AH$190,2,0)),"")</f>
        <v>255</v>
      </c>
      <c r="J51">
        <f>IF(OR(D51=0, IFERROR(VLOOKUP($A51,nCino_DevProc1!$A$2:$S$352,2,0),0)=0),"", VLOOKUP($A51,nCino_DevProc1!$A$2:$S$352,2,0))</f>
        <v>255</v>
      </c>
      <c r="K51" t="str">
        <f>IFERROR(IF(VLOOKUP($A51,nCino_MDW!$A$1:$AH$190,26,0)="Y", "N", IF(VLOOKUP($A51,nCino_MDW!$A$1:$AH$190,26,0)="N",  "Y", "")),"")</f>
        <v>Y</v>
      </c>
      <c r="L51" t="str">
        <f>_xlfn.IFNA(IF(VLOOKUP($A51,nCino_DevProc1!$A$2:$S$352,9,0)="No", "N", "Y"),"")</f>
        <v>Y</v>
      </c>
      <c r="M51" t="str">
        <f>IFERROR(IF(VLOOKUP($A51,nCino_DevProc1!$A$2:$S$352,18,0)=TRUE, "E", IF(D51="Id", "P", IF(OR(LEFT(G51, 6) = "Lookup", LEFT(G51, 6) ="Master"), "F",""))),"")</f>
        <v/>
      </c>
      <c r="N51" t="str">
        <f>_xlfn.IFNA(IF(VLOOKUP($A51,nCino_MDW!$A$1:$AH$190,4,0)="System generated", "Y", "N"),"")</f>
        <v>N</v>
      </c>
      <c r="O51" t="str">
        <f>IF(LEFT(G51,6)="lookup", G51,IF(OR(D51=0, IFERROR(VLOOKUP($A51,nCino_DevProc1!$A$2:$S$352,18,0),0)=0),"", VLOOKUP($A51,nCino_DevProc1!$A$2:$S$352,18,0)))</f>
        <v/>
      </c>
      <c r="P51" t="str">
        <f t="shared" si="25"/>
        <v>Account</v>
      </c>
      <c r="Q51" t="str">
        <f t="shared" si="30"/>
        <v>CCS_Risk_Rating__c</v>
      </c>
      <c r="R51" t="s">
        <v>251</v>
      </c>
      <c r="S51" t="str">
        <f t="shared" si="13"/>
        <v>Y</v>
      </c>
      <c r="T51" t="str">
        <f t="shared" si="2"/>
        <v>Y</v>
      </c>
      <c r="U51" t="str">
        <f>P51</f>
        <v>Account</v>
      </c>
      <c r="V51" t="str">
        <f t="shared" si="14"/>
        <v>CCS_Risk_Rating__c</v>
      </c>
      <c r="W51" t="str">
        <f>IF(OR(LEFT(H51,9)="reference", D51=""),"STRING",VLOOKUP($H51,'DataType Conversion'!$A$8:$I$37,3,0))</f>
        <v>STRING</v>
      </c>
      <c r="X51">
        <f t="shared" si="15"/>
        <v>255</v>
      </c>
      <c r="Y51" t="str">
        <f t="shared" si="16"/>
        <v>Y</v>
      </c>
      <c r="Z51" t="str">
        <f t="shared" si="17"/>
        <v/>
      </c>
      <c r="AA51" t="str">
        <f t="shared" si="18"/>
        <v>N</v>
      </c>
      <c r="AB51" t="str">
        <f t="shared" si="3"/>
        <v/>
      </c>
      <c r="AC51" t="str">
        <f t="shared" si="26"/>
        <v>Account</v>
      </c>
      <c r="AD51" t="str">
        <f t="shared" si="27"/>
        <v>CCS_Risk_Rating__c</v>
      </c>
      <c r="AE51" t="str">
        <f t="shared" si="28"/>
        <v>STRING</v>
      </c>
      <c r="AF51">
        <f t="shared" si="19"/>
        <v>255</v>
      </c>
      <c r="AG51" t="str">
        <f t="shared" si="29"/>
        <v>Y</v>
      </c>
      <c r="AH51" t="str">
        <f t="shared" si="21"/>
        <v/>
      </c>
      <c r="AI51" t="str">
        <f t="shared" si="22"/>
        <v/>
      </c>
      <c r="AM51" t="str">
        <f>IF(AC51="","",LOWER(SUBSTITUTE(VLOOKUP($AC51,'Key-Information'!$B$7:$D$8,2,0)," ", "_")))</f>
        <v>relationship_(customer)</v>
      </c>
      <c r="AN51" t="str">
        <f t="shared" si="7"/>
        <v>Risk_Rating</v>
      </c>
      <c r="AO51" t="str">
        <f t="shared" si="8"/>
        <v>STRING</v>
      </c>
      <c r="AP51">
        <f t="shared" si="9"/>
        <v>255</v>
      </c>
      <c r="AQ51" t="str">
        <f t="shared" si="10"/>
        <v>Y</v>
      </c>
      <c r="AR51" t="str">
        <f t="shared" si="11"/>
        <v/>
      </c>
    </row>
    <row r="52" spans="1:44" x14ac:dyDescent="0.35">
      <c r="A52" t="str">
        <f t="shared" si="24"/>
        <v>AccountCCS_RM_FileNumber__c</v>
      </c>
      <c r="B52" t="s">
        <v>67</v>
      </c>
      <c r="C52" t="str">
        <f>_xlfn.IFNA(VLOOKUP($A52,nCino_DevProc1!$A$2:$S$352,4,0),"")</f>
        <v>Relationship</v>
      </c>
      <c r="D52" t="s">
        <v>1021</v>
      </c>
      <c r="E52" t="str">
        <f>_xlfn.IFNA(VLOOKUP($A52,nCino_MDW!$A$1:$L$191,9,0),"")</f>
        <v>RM FileNumber</v>
      </c>
      <c r="F52" t="str">
        <f>_xlfn.IFNA(VLOOKUP($A52,nCino_MDW!$A$1:$AH$190,12,0),"")</f>
        <v xml:space="preserve">This field captures the file number of the relationship manager who owns the prospect record </v>
      </c>
      <c r="G52" t="str">
        <f>_xlfn.IFNA(IF(VLOOKUP($A52,nCino_MDW!$A$1:$AH$190,13,0)=0,"", VLOOKUP($A52,nCino_MDW!$A$1:$AH$190,13,0)),"")</f>
        <v>Text</v>
      </c>
      <c r="H52" t="str">
        <f>_xlfn.IFNA(IF(VLOOKUP($A52,nCino_DevProc1!$A$2:$S$352,8,0)=0,"", VLOOKUP($A52,nCino_DevProc1!$A$2:$S$352,8,0)),"")</f>
        <v>string</v>
      </c>
      <c r="I52">
        <f>_xlfn.IFNA(IF(VLOOKUP($A52,nCino_MDW!$A$1:$AH$190,2,0)=0,"", VLOOKUP($A52,nCino_MDW!$A$1:$AH$190,2,0)),"")</f>
        <v>255</v>
      </c>
      <c r="J52">
        <f>IF(OR(D52=0, IFERROR(VLOOKUP($A52,nCino_DevProc1!$A$2:$S$352,2,0),0)=0),"", VLOOKUP($A52,nCino_DevProc1!$A$2:$S$352,2,0))</f>
        <v>255</v>
      </c>
      <c r="K52" t="str">
        <f>IFERROR(IF(VLOOKUP($A52,nCino_MDW!$A$1:$AH$190,26,0)="Y", "N", IF(VLOOKUP($A52,nCino_MDW!$A$1:$AH$190,26,0)="N",  "Y", "")),"")</f>
        <v>N</v>
      </c>
      <c r="L52" t="str">
        <f>_xlfn.IFNA(IF(VLOOKUP($A52,nCino_DevProc1!$A$2:$S$352,9,0)="No", "N", "Y"),"")</f>
        <v>Y</v>
      </c>
      <c r="M52" t="str">
        <f>IFERROR(IF(VLOOKUP($A52,nCino_DevProc1!$A$2:$S$352,18,0)=TRUE, "E", IF(D52="Id", "P", IF(OR(LEFT(G52, 6) = "Lookup", LEFT(G52, 6) ="Master"), "F",""))),"")</f>
        <v/>
      </c>
      <c r="N52" t="str">
        <f>_xlfn.IFNA(IF(VLOOKUP($A52,nCino_MDW!$A$1:$AH$190,4,0)="System generated", "Y", "N"),"")</f>
        <v>N</v>
      </c>
      <c r="O52" t="str">
        <f>IF(LEFT(G52,6)="lookup", G52,IF(OR(D52=0, IFERROR(VLOOKUP($A52,nCino_DevProc1!$A$2:$S$352,18,0),0)=0),"", VLOOKUP($A52,nCino_DevProc1!$A$2:$S$352,18,0)))</f>
        <v/>
      </c>
      <c r="P52" t="str">
        <f t="shared" si="25"/>
        <v>Account</v>
      </c>
      <c r="Q52" t="str">
        <f t="shared" si="30"/>
        <v>CCS_RM_FileNumber__c</v>
      </c>
      <c r="R52" t="s">
        <v>251</v>
      </c>
      <c r="S52" t="str">
        <f t="shared" si="13"/>
        <v>Y</v>
      </c>
      <c r="T52" t="str">
        <f t="shared" si="2"/>
        <v>Y</v>
      </c>
      <c r="U52" t="str">
        <f>P52</f>
        <v>Account</v>
      </c>
      <c r="V52" t="str">
        <f t="shared" si="14"/>
        <v>CCS_RM_FileNumber__c</v>
      </c>
      <c r="W52" t="str">
        <f>IF(OR(LEFT(H52,9)="reference", D52=""),"STRING",VLOOKUP($H52,'DataType Conversion'!$A$8:$I$37,3,0))</f>
        <v>STRING</v>
      </c>
      <c r="X52">
        <f t="shared" si="15"/>
        <v>255</v>
      </c>
      <c r="Y52" t="str">
        <f t="shared" si="16"/>
        <v>Y</v>
      </c>
      <c r="Z52" t="str">
        <f t="shared" si="17"/>
        <v/>
      </c>
      <c r="AA52" t="str">
        <f t="shared" si="18"/>
        <v>N</v>
      </c>
      <c r="AB52" t="str">
        <f t="shared" si="3"/>
        <v/>
      </c>
      <c r="AC52" t="str">
        <f t="shared" si="26"/>
        <v>Account</v>
      </c>
      <c r="AD52" t="str">
        <f t="shared" si="27"/>
        <v>CCS_RM_FileNumber__c</v>
      </c>
      <c r="AE52" t="str">
        <f t="shared" si="28"/>
        <v>STRING</v>
      </c>
      <c r="AF52">
        <f t="shared" si="19"/>
        <v>255</v>
      </c>
      <c r="AG52" t="str">
        <f t="shared" si="29"/>
        <v>Y</v>
      </c>
      <c r="AH52" t="str">
        <f t="shared" si="21"/>
        <v/>
      </c>
      <c r="AI52" t="str">
        <f t="shared" si="22"/>
        <v/>
      </c>
      <c r="AM52" t="str">
        <f>IF(AC52="","",LOWER(SUBSTITUTE(VLOOKUP($AC52,'Key-Information'!$B$7:$D$8,2,0)," ", "_")))</f>
        <v>relationship_(customer)</v>
      </c>
      <c r="AN52" t="str">
        <f t="shared" si="7"/>
        <v>RM_FileNumber</v>
      </c>
      <c r="AO52" t="str">
        <f t="shared" si="8"/>
        <v>STRING</v>
      </c>
      <c r="AP52">
        <f t="shared" si="9"/>
        <v>255</v>
      </c>
      <c r="AQ52" t="str">
        <f t="shared" si="10"/>
        <v>Y</v>
      </c>
      <c r="AR52" t="str">
        <f t="shared" si="11"/>
        <v/>
      </c>
    </row>
    <row r="53" spans="1:44" x14ac:dyDescent="0.35">
      <c r="A53" t="str">
        <f t="shared" si="24"/>
        <v>AccountCCS_RM_Name__c</v>
      </c>
      <c r="B53" t="s">
        <v>67</v>
      </c>
      <c r="C53" t="str">
        <f>_xlfn.IFNA(VLOOKUP($A53,nCino_DevProc1!$A$2:$S$352,4,0),"")</f>
        <v>Relationship</v>
      </c>
      <c r="D53" t="s">
        <v>952</v>
      </c>
      <c r="E53" t="str">
        <f>_xlfn.IFNA(VLOOKUP($A53,nCino_MDW!$A$1:$L$191,9,0),"")</f>
        <v>RM Name</v>
      </c>
      <c r="F53" t="str">
        <f>_xlfn.IFNA(VLOOKUP($A53,nCino_MDW!$A$1:$AH$190,12,0),"")</f>
        <v>This field captures the name of the relationship manager</v>
      </c>
      <c r="G53" t="str">
        <f>_xlfn.IFNA(IF(VLOOKUP($A53,nCino_MDW!$A$1:$AH$190,13,0)=0,"", VLOOKUP($A53,nCino_MDW!$A$1:$AH$190,13,0)),"")</f>
        <v>Formula (Text) This formula references multiple objects</v>
      </c>
      <c r="H53" t="str">
        <f>_xlfn.IFNA(IF(VLOOKUP($A53,nCino_DevProc1!$A$2:$S$352,8,0)=0,"", VLOOKUP($A53,nCino_DevProc1!$A$2:$S$352,8,0)),"")</f>
        <v>string</v>
      </c>
      <c r="I53">
        <f>_xlfn.IFNA(IF(VLOOKUP($A53,nCino_MDW!$A$1:$AH$190,2,0)=0,"", VLOOKUP($A53,nCino_MDW!$A$1:$AH$190,2,0)),"")</f>
        <v>1300</v>
      </c>
      <c r="J53">
        <f>IF(OR(D53=0, IFERROR(VLOOKUP($A53,nCino_DevProc1!$A$2:$S$352,2,0),0)=0),"", VLOOKUP($A53,nCino_DevProc1!$A$2:$S$352,2,0))</f>
        <v>1300</v>
      </c>
      <c r="K53" t="str">
        <f>IFERROR(IF(VLOOKUP($A53,nCino_MDW!$A$1:$AH$190,26,0)="Y", "N", IF(VLOOKUP($A53,nCino_MDW!$A$1:$AH$190,26,0)="N",  "Y", "")),"")</f>
        <v>Y</v>
      </c>
      <c r="L53" t="str">
        <f>_xlfn.IFNA(IF(VLOOKUP($A53,nCino_DevProc1!$A$2:$S$352,9,0)="No", "N", "Y"),"")</f>
        <v>Y</v>
      </c>
      <c r="M53" t="str">
        <f>IFERROR(IF(VLOOKUP($A53,nCino_DevProc1!$A$2:$S$352,18,0)=TRUE, "E", IF(D53="Id", "P", IF(OR(LEFT(G53, 6) = "Lookup", LEFT(G53, 6) ="Master"), "F",""))),"")</f>
        <v/>
      </c>
      <c r="N53" t="str">
        <f>_xlfn.IFNA(IF(VLOOKUP($A53,nCino_MDW!$A$1:$AH$190,4,0)="System generated", "Y", "N"),"")</f>
        <v>N</v>
      </c>
      <c r="O53" t="str">
        <f>IF(LEFT(G53,6)="lookup", G53,IF(OR(D53=0, IFERROR(VLOOKUP($A53,nCino_DevProc1!$A$2:$S$352,18,0),0)=0),"", VLOOKUP($A53,nCino_DevProc1!$A$2:$S$352,18,0)))</f>
        <v>Owner.FirstName &amp; \" \" &amp; Owner.LastName</v>
      </c>
      <c r="P53" t="str">
        <f t="shared" si="25"/>
        <v>Account</v>
      </c>
      <c r="Q53" t="str">
        <f t="shared" si="30"/>
        <v>CCS_RM_Name__c</v>
      </c>
      <c r="R53" t="s">
        <v>251</v>
      </c>
      <c r="S53" t="str">
        <f t="shared" si="13"/>
        <v>Y</v>
      </c>
      <c r="T53" t="str">
        <f t="shared" si="2"/>
        <v>Y</v>
      </c>
      <c r="U53" t="str">
        <f>P53</f>
        <v>Account</v>
      </c>
      <c r="V53" t="str">
        <f t="shared" si="14"/>
        <v>CCS_RM_Name__c</v>
      </c>
      <c r="W53" t="str">
        <f>IF(OR(LEFT(H53,9)="reference", D53=""),"STRING",VLOOKUP($H53,'DataType Conversion'!$A$8:$I$37,3,0))</f>
        <v>STRING</v>
      </c>
      <c r="X53">
        <f t="shared" si="15"/>
        <v>1300</v>
      </c>
      <c r="Y53" t="str">
        <f t="shared" si="16"/>
        <v>Y</v>
      </c>
      <c r="Z53" t="str">
        <f t="shared" si="17"/>
        <v/>
      </c>
      <c r="AA53" t="str">
        <f t="shared" si="18"/>
        <v>N</v>
      </c>
      <c r="AB53" t="str">
        <f t="shared" si="3"/>
        <v/>
      </c>
      <c r="AC53" t="str">
        <f t="shared" si="26"/>
        <v>Account</v>
      </c>
      <c r="AD53" t="str">
        <f t="shared" si="27"/>
        <v>CCS_RM_Name__c</v>
      </c>
      <c r="AE53" t="str">
        <f t="shared" si="28"/>
        <v>STRING</v>
      </c>
      <c r="AF53">
        <f t="shared" si="19"/>
        <v>1300</v>
      </c>
      <c r="AG53" t="str">
        <f t="shared" si="29"/>
        <v>Y</v>
      </c>
      <c r="AH53" t="str">
        <f t="shared" si="21"/>
        <v/>
      </c>
      <c r="AI53" t="str">
        <f t="shared" si="22"/>
        <v/>
      </c>
      <c r="AM53" t="str">
        <f>IF(AC53="","",LOWER(SUBSTITUTE(VLOOKUP($AC53,'Key-Information'!$B$7:$D$8,2,0)," ", "_")))</f>
        <v>relationship_(customer)</v>
      </c>
      <c r="AN53" t="str">
        <f t="shared" si="7"/>
        <v>RM_Name</v>
      </c>
      <c r="AO53" t="str">
        <f t="shared" si="8"/>
        <v>STRING</v>
      </c>
      <c r="AP53">
        <f t="shared" si="9"/>
        <v>1300</v>
      </c>
      <c r="AQ53" t="str">
        <f t="shared" si="10"/>
        <v>Y</v>
      </c>
      <c r="AR53" t="str">
        <f t="shared" si="11"/>
        <v/>
      </c>
    </row>
    <row r="54" spans="1:44" x14ac:dyDescent="0.35">
      <c r="A54" t="str">
        <f t="shared" si="24"/>
        <v>AccountCCS_RM_Team__c</v>
      </c>
      <c r="B54" t="s">
        <v>67</v>
      </c>
      <c r="C54" t="str">
        <f>_xlfn.IFNA(VLOOKUP($A54,nCino_DevProc1!$A$2:$S$352,4,0),"")</f>
        <v>Relationship</v>
      </c>
      <c r="D54" t="s">
        <v>1024</v>
      </c>
      <c r="E54" t="str">
        <f>_xlfn.IFNA(VLOOKUP($A54,nCino_MDW!$A$1:$L$191,9,0),"")</f>
        <v>RM Team</v>
      </c>
      <c r="F54" t="str">
        <f>_xlfn.IFNA(VLOOKUP($A54,nCino_MDW!$A$1:$AH$190,12,0),"")</f>
        <v>Relationship Manager's Team Name</v>
      </c>
      <c r="G54" t="str">
        <f>_xlfn.IFNA(IF(VLOOKUP($A54,nCino_MDW!$A$1:$AH$190,13,0)=0,"", VLOOKUP($A54,nCino_MDW!$A$1:$AH$190,13,0)),"")</f>
        <v>Lookup(OU Code)</v>
      </c>
      <c r="H54" t="str">
        <f>_xlfn.IFNA(IF(VLOOKUP($A54,nCino_DevProc1!$A$2:$S$352,8,0)=0,"", VLOOKUP($A54,nCino_DevProc1!$A$2:$S$352,8,0)),"")</f>
        <v>reference(CCS_OU_Code__c)</v>
      </c>
      <c r="I54">
        <f>_xlfn.IFNA(IF(VLOOKUP($A54,nCino_MDW!$A$1:$AH$190,2,0)=0,"", VLOOKUP($A54,nCino_MDW!$A$1:$AH$190,2,0)),"")</f>
        <v>18</v>
      </c>
      <c r="J54">
        <f>IF(OR(D54=0, IFERROR(VLOOKUP($A54,nCino_DevProc1!$A$2:$S$352,2,0),0)=0),"", VLOOKUP($A54,nCino_DevProc1!$A$2:$S$352,2,0))</f>
        <v>18</v>
      </c>
      <c r="K54" t="str">
        <f>IFERROR(IF(VLOOKUP($A54,nCino_MDW!$A$1:$AH$190,26,0)="Y", "N", IF(VLOOKUP($A54,nCino_MDW!$A$1:$AH$190,26,0)="N",  "Y", "")),"")</f>
        <v>N</v>
      </c>
      <c r="L54" t="str">
        <f>_xlfn.IFNA(IF(VLOOKUP($A54,nCino_DevProc1!$A$2:$S$352,9,0)="No", "N", "Y"),"")</f>
        <v>Y</v>
      </c>
      <c r="M54" t="str">
        <f>IFERROR(IF(VLOOKUP($A54,nCino_DevProc1!$A$2:$S$352,18,0)=TRUE, "E", IF(D54="Id", "P", IF(OR(LEFT(G54, 6) = "Lookup", LEFT(G54, 6) ="Master"), "F",""))),"")</f>
        <v>F</v>
      </c>
      <c r="N54" t="str">
        <f>_xlfn.IFNA(IF(VLOOKUP($A54,nCino_MDW!$A$1:$AH$190,4,0)="System generated", "Y", "N"),"")</f>
        <v>N</v>
      </c>
      <c r="O54" t="str">
        <f>IF(LEFT(G54,6)="lookup", G54,IF(OR(D54=0, IFERROR(VLOOKUP($A54,nCino_DevProc1!$A$2:$S$352,18,0),0)=0),"", VLOOKUP($A54,nCino_DevProc1!$A$2:$S$352,18,0)))</f>
        <v>Lookup(OU Code)</v>
      </c>
      <c r="P54" t="str">
        <f t="shared" si="25"/>
        <v>Account</v>
      </c>
      <c r="Q54" t="str">
        <f t="shared" si="30"/>
        <v>CCS_RM_Team__c</v>
      </c>
      <c r="R54" t="s">
        <v>251</v>
      </c>
      <c r="S54" t="str">
        <f t="shared" si="13"/>
        <v>Y</v>
      </c>
      <c r="T54" t="str">
        <f t="shared" si="2"/>
        <v>Y</v>
      </c>
      <c r="U54" t="str">
        <f>P54</f>
        <v>Account</v>
      </c>
      <c r="V54" t="str">
        <f t="shared" si="14"/>
        <v>CCS_RM_Team__c</v>
      </c>
      <c r="W54" t="str">
        <f>IF(OR(LEFT(H54,9)="reference", D54=""),"STRING",VLOOKUP($H54,'DataType Conversion'!$A$8:$I$37,3,0))</f>
        <v>STRING</v>
      </c>
      <c r="X54">
        <f t="shared" si="15"/>
        <v>18</v>
      </c>
      <c r="Y54" t="str">
        <f t="shared" si="16"/>
        <v>Y</v>
      </c>
      <c r="Z54" t="str">
        <f t="shared" si="17"/>
        <v/>
      </c>
      <c r="AA54" t="str">
        <f t="shared" si="18"/>
        <v>N</v>
      </c>
      <c r="AB54" t="str">
        <f t="shared" si="3"/>
        <v/>
      </c>
      <c r="AC54" t="str">
        <f t="shared" si="26"/>
        <v>Account</v>
      </c>
      <c r="AD54" t="str">
        <f t="shared" si="27"/>
        <v>CCS_RM_Team__c</v>
      </c>
      <c r="AE54" t="str">
        <f t="shared" si="28"/>
        <v>STRING</v>
      </c>
      <c r="AF54">
        <f t="shared" si="19"/>
        <v>18</v>
      </c>
      <c r="AG54" t="str">
        <f t="shared" si="29"/>
        <v>Y</v>
      </c>
      <c r="AH54" t="str">
        <f t="shared" si="21"/>
        <v>F</v>
      </c>
      <c r="AI54" t="str">
        <f t="shared" si="22"/>
        <v/>
      </c>
      <c r="AM54" t="str">
        <f>IF(AC54="","",LOWER(SUBSTITUTE(VLOOKUP($AC54,'Key-Information'!$B$7:$D$8,2,0)," ", "_")))</f>
        <v>relationship_(customer)</v>
      </c>
      <c r="AN54" t="str">
        <f t="shared" si="7"/>
        <v>RM_Team</v>
      </c>
      <c r="AO54" t="str">
        <f t="shared" si="8"/>
        <v>STRING</v>
      </c>
      <c r="AP54">
        <f t="shared" si="9"/>
        <v>18</v>
      </c>
      <c r="AQ54" t="str">
        <f t="shared" si="10"/>
        <v>Y</v>
      </c>
      <c r="AR54" t="str">
        <f t="shared" si="11"/>
        <v>F</v>
      </c>
    </row>
    <row r="55" spans="1:44" x14ac:dyDescent="0.35">
      <c r="A55" t="str">
        <f t="shared" si="24"/>
        <v>AccountCCS_Segment__c</v>
      </c>
      <c r="B55" t="s">
        <v>67</v>
      </c>
      <c r="C55" t="str">
        <f>_xlfn.IFNA(VLOOKUP($A55,nCino_DevProc1!$A$2:$S$352,4,0),"")</f>
        <v>Relationship</v>
      </c>
      <c r="D55" t="s">
        <v>1047</v>
      </c>
      <c r="E55" t="str">
        <f>_xlfn.IFNA(VLOOKUP($A55,nCino_MDW!$A$1:$L$191,9,0),"")</f>
        <v>Segment</v>
      </c>
      <c r="F55" t="str">
        <f>_xlfn.IFNA(VLOOKUP($A55,nCino_MDW!$A$1:$AH$190,12,0),"")</f>
        <v>This field will capture the market segment to which a customer belongs (i.e SME or BB)</v>
      </c>
      <c r="G55" t="str">
        <f>_xlfn.IFNA(IF(VLOOKUP($A55,nCino_MDW!$A$1:$AH$190,13,0)=0,"", VLOOKUP($A55,nCino_MDW!$A$1:$AH$190,13,0)),"")</f>
        <v>Picklist</v>
      </c>
      <c r="H55" t="str">
        <f>_xlfn.IFNA(IF(VLOOKUP($A55,nCino_DevProc1!$A$2:$S$352,8,0)=0,"", VLOOKUP($A55,nCino_DevProc1!$A$2:$S$352,8,0)),"")</f>
        <v>picklist</v>
      </c>
      <c r="I55" t="str">
        <f>_xlfn.IFNA(IF(VLOOKUP($A55,nCino_MDW!$A$1:$AH$190,2,0)=0,"", VLOOKUP($A55,nCino_MDW!$A$1:$AH$190,2,0)),"")</f>
        <v>See picklist options for lengths</v>
      </c>
      <c r="J55">
        <f>IF(OR(D55=0, IFERROR(VLOOKUP($A55,nCino_DevProc1!$A$2:$S$352,2,0),0)=0),"", VLOOKUP($A55,nCino_DevProc1!$A$2:$S$352,2,0))</f>
        <v>255</v>
      </c>
      <c r="K55" t="str">
        <f>IFERROR(IF(VLOOKUP($A55,nCino_MDW!$A$1:$AH$190,26,0)="Y", "N", IF(VLOOKUP($A55,nCino_MDW!$A$1:$AH$190,26,0)="N",  "Y", "")),"")</f>
        <v>Y</v>
      </c>
      <c r="L55" t="str">
        <f>_xlfn.IFNA(IF(VLOOKUP($A55,nCino_DevProc1!$A$2:$S$352,9,0)="No", "N", "Y"),"")</f>
        <v>Y</v>
      </c>
      <c r="M55" t="str">
        <f>IFERROR(IF(VLOOKUP($A55,nCino_DevProc1!$A$2:$S$352,18,0)=TRUE, "E", IF(D55="Id", "P", IF(OR(LEFT(G55, 6) = "Lookup", LEFT(G55, 6) ="Master"), "F",""))),"")</f>
        <v/>
      </c>
      <c r="N55" t="str">
        <f>_xlfn.IFNA(IF(VLOOKUP($A55,nCino_MDW!$A$1:$AH$190,4,0)="System generated", "Y", "N"),"")</f>
        <v>N</v>
      </c>
      <c r="O55" t="str">
        <f>IF(LEFT(G55,6)="lookup", G55,IF(OR(D55=0, IFERROR(VLOOKUP($A55,nCino_DevProc1!$A$2:$S$352,18,0),0)=0),"", VLOOKUP($A55,nCino_DevProc1!$A$2:$S$352,18,0)))</f>
        <v/>
      </c>
      <c r="P55" t="str">
        <f t="shared" si="25"/>
        <v>Account</v>
      </c>
      <c r="Q55" t="str">
        <f t="shared" si="30"/>
        <v>CCS_Segment__c</v>
      </c>
      <c r="R55" t="s">
        <v>251</v>
      </c>
      <c r="S55" t="str">
        <f t="shared" si="13"/>
        <v>Y</v>
      </c>
      <c r="T55" t="str">
        <f t="shared" si="2"/>
        <v>Y</v>
      </c>
      <c r="U55" t="str">
        <f>P55</f>
        <v>Account</v>
      </c>
      <c r="V55" t="str">
        <f t="shared" si="14"/>
        <v>CCS_Segment__c</v>
      </c>
      <c r="W55" t="str">
        <f>IF(OR(LEFT(H55,9)="reference", D55=""),"STRING",VLOOKUP($H55,'DataType Conversion'!$A$8:$I$37,3,0))</f>
        <v>STRING</v>
      </c>
      <c r="X55">
        <f t="shared" si="15"/>
        <v>255</v>
      </c>
      <c r="Y55" t="str">
        <f t="shared" si="16"/>
        <v>Y</v>
      </c>
      <c r="Z55" t="str">
        <f t="shared" si="17"/>
        <v/>
      </c>
      <c r="AA55" t="str">
        <f t="shared" si="18"/>
        <v>Y</v>
      </c>
      <c r="AB55" t="str">
        <f t="shared" si="3"/>
        <v/>
      </c>
      <c r="AC55" t="str">
        <f t="shared" si="26"/>
        <v>Account</v>
      </c>
      <c r="AD55" t="str">
        <f t="shared" si="27"/>
        <v>CCS_Segment__c</v>
      </c>
      <c r="AE55" t="str">
        <f t="shared" si="28"/>
        <v>STRING</v>
      </c>
      <c r="AF55">
        <f t="shared" si="19"/>
        <v>255</v>
      </c>
      <c r="AG55" t="str">
        <f t="shared" si="29"/>
        <v>Y</v>
      </c>
      <c r="AH55" t="str">
        <f t="shared" si="21"/>
        <v/>
      </c>
      <c r="AI55" t="str">
        <f t="shared" si="22"/>
        <v/>
      </c>
      <c r="AM55" t="str">
        <f>IF(AC55="","",LOWER(SUBSTITUTE(VLOOKUP($AC55,'Key-Information'!$B$7:$D$8,2,0)," ", "_")))</f>
        <v>relationship_(customer)</v>
      </c>
      <c r="AN55" t="str">
        <f t="shared" si="7"/>
        <v>Segment</v>
      </c>
      <c r="AO55" t="str">
        <f t="shared" si="8"/>
        <v>STRING</v>
      </c>
      <c r="AP55">
        <f t="shared" si="9"/>
        <v>255</v>
      </c>
      <c r="AQ55" t="str">
        <f t="shared" si="10"/>
        <v>Y</v>
      </c>
      <c r="AR55" t="str">
        <f t="shared" si="11"/>
        <v/>
      </c>
    </row>
    <row r="56" spans="1:44" x14ac:dyDescent="0.35">
      <c r="A56" t="str">
        <f t="shared" ref="A56:A86" si="31">B56&amp;D56</f>
        <v>AccountCCS_Set_up_Create_OGSA_Profiles__c</v>
      </c>
      <c r="B56" t="s">
        <v>67</v>
      </c>
      <c r="C56" t="str">
        <f>_xlfn.IFNA(VLOOKUP($A56,nCino_DevProc1!$A$2:$S$352,4,0),"")</f>
        <v>Relationship</v>
      </c>
      <c r="D56" t="s">
        <v>1108</v>
      </c>
      <c r="E56" t="str">
        <f>_xlfn.IFNA(VLOOKUP($A56,nCino_MDW!$A$1:$L$191,9,0),"")</f>
        <v>Set up Create OGSA Profiles</v>
      </c>
      <c r="F56" t="str">
        <f>_xlfn.IFNA(VLOOKUP($A56,nCino_MDW!$A$1:$AH$190,12,0),"")</f>
        <v>Org Security Profile flag</v>
      </c>
      <c r="G56" t="str">
        <f>_xlfn.IFNA(IF(VLOOKUP($A56,nCino_MDW!$A$1:$AH$190,13,0)=0,"", VLOOKUP($A56,nCino_MDW!$A$1:$AH$190,13,0)),"")</f>
        <v>Formula (Checkbox)</v>
      </c>
      <c r="H56" t="str">
        <f>_xlfn.IFNA(IF(VLOOKUP($A56,nCino_DevProc1!$A$2:$S$352,8,0)=0,"", VLOOKUP($A56,nCino_DevProc1!$A$2:$S$352,8,0)),"")</f>
        <v>boolean</v>
      </c>
      <c r="I56">
        <f>_xlfn.IFNA(IF(VLOOKUP($A56,nCino_MDW!$A$1:$AH$190,2,0)=0,"", VLOOKUP($A56,nCino_MDW!$A$1:$AH$190,2,0)),"")</f>
        <v>4</v>
      </c>
      <c r="J56" t="str">
        <f>IF(OR(D56=0, IFERROR(VLOOKUP($A56,nCino_DevProc1!$A$2:$S$352,2,0),0)=0),"", VLOOKUP($A56,nCino_DevProc1!$A$2:$S$352,2,0))</f>
        <v/>
      </c>
      <c r="K56" t="str">
        <f>IFERROR(IF(VLOOKUP($A56,nCino_MDW!$A$1:$AH$190,26,0)="Y", "N", IF(VLOOKUP($A56,nCino_MDW!$A$1:$AH$190,26,0)="N",  "Y", "")),"")</f>
        <v>Y</v>
      </c>
      <c r="L56" t="str">
        <f>_xlfn.IFNA(IF(VLOOKUP($A56,nCino_DevProc1!$A$2:$S$352,9,0)="No", "N", "Y"),"")</f>
        <v>N</v>
      </c>
      <c r="M56" t="str">
        <f>IFERROR(IF(VLOOKUP($A56,nCino_DevProc1!$A$2:$S$352,18,0)=TRUE, "E", IF(D56="Id", "P", IF(OR(LEFT(G56, 6) = "Lookup", LEFT(G56, 6) ="Master"), "F",""))),"")</f>
        <v/>
      </c>
      <c r="N56" t="str">
        <f>_xlfn.IFNA(IF(VLOOKUP($A56,nCino_MDW!$A$1:$AH$190,4,0)="System generated", "Y", "N"),"")</f>
        <v>N</v>
      </c>
      <c r="O56" t="str">
        <f>IF(LEFT(G56,6)="lookup", G56,IF(OR(D56=0, IFERROR(VLOOKUP($A56,nCino_DevProc1!$A$2:$S$352,18,0),0)=0),"", VLOOKUP($A56,nCino_DevProc1!$A$2:$S$352,18,0)))</f>
        <v>OR( ($Profile.Name = \"BB Coverage\"),\n( $Profile.Name = \"SME Coverage\"),\n( $Profile.Name = \"BSU Coverage\"),\n( $Profile.Name = \"BBFA\"),\n( $Profile.Name = \"SME Credit\"),\n( $Profile.Name = \"System Administrator\"),\n( $Profile.Name = \"Lending Origination\"),\n( $Profile.Name = \"Integration User - Data Migration\"),\n( $Profile.Name = \"BB Credit\"),\n( $Profile.Name = \"BSU Credit\"),\n( $Profile.Name = \"LBCM Credit\")\n)</v>
      </c>
      <c r="P56" t="str">
        <f t="shared" ref="P56:P86" si="32">IF(B56="","",B56)</f>
        <v>Account</v>
      </c>
      <c r="Q56" t="str">
        <f t="shared" ref="Q56:Q86" si="33">IF(D56="","",D56)</f>
        <v>CCS_Set_up_Create_OGSA_Profiles__c</v>
      </c>
      <c r="R56" t="s">
        <v>251</v>
      </c>
      <c r="S56" t="str">
        <f t="shared" si="13"/>
        <v>N</v>
      </c>
      <c r="T56" t="str">
        <f t="shared" ref="S56:T95" si="34">IF(OR(Q56 ="transactionKey", Q56="sequenceNumber", Q56 = "commitTimestamp", Q56 = "commitUser",Q56 = "commitNumber", Q56="changetype",Q56="entityName",Q56="ID", LEFT(Q56,12)="LastModified"), "N","Y")</f>
        <v>Y</v>
      </c>
      <c r="U56" t="str">
        <f>P56</f>
        <v>Account</v>
      </c>
      <c r="V56" t="str">
        <f t="shared" si="14"/>
        <v>CCS_Set_up_Create_OGSA_Profiles__c</v>
      </c>
      <c r="W56" t="str">
        <f>IF(OR(LEFT(H56,9)="reference", D56=""),"STRING",VLOOKUP($H56,'DataType Conversion'!$A$8:$I$37,3,0))</f>
        <v>BOOL</v>
      </c>
      <c r="X56" t="str">
        <f t="shared" si="15"/>
        <v/>
      </c>
      <c r="Y56" t="str">
        <f t="shared" si="16"/>
        <v>Y</v>
      </c>
      <c r="Z56" t="str">
        <f t="shared" si="17"/>
        <v/>
      </c>
      <c r="AA56" t="str">
        <f t="shared" si="18"/>
        <v>N</v>
      </c>
      <c r="AB56" t="str">
        <f t="shared" ref="AB56:AB95" si="35">IF(OR(V56="CreatedDate",V56="CreatedById"),"Must be populated when changeType = CREATE","")</f>
        <v/>
      </c>
      <c r="AC56" t="str">
        <f t="shared" ref="AC56:AC86" si="36">U56</f>
        <v>Account</v>
      </c>
      <c r="AD56" t="str">
        <f t="shared" ref="AD56:AD86" si="37">V56</f>
        <v>CCS_Set_up_Create_OGSA_Profiles__c</v>
      </c>
      <c r="AE56" t="str">
        <f t="shared" ref="AE56:AE86" si="38">W56</f>
        <v>BOOL</v>
      </c>
      <c r="AF56" t="str">
        <f t="shared" si="19"/>
        <v/>
      </c>
      <c r="AG56" t="str">
        <f t="shared" ref="AG56:AG95" si="39">Y56</f>
        <v>Y</v>
      </c>
      <c r="AH56" t="str">
        <f t="shared" si="21"/>
        <v/>
      </c>
      <c r="AI56" t="str">
        <f t="shared" si="22"/>
        <v/>
      </c>
      <c r="AM56" t="str">
        <f>IF(AC56="","",LOWER(SUBSTITUTE(VLOOKUP($AC56,'Key-Information'!$B$7:$D$8,2,0)," ", "_")))</f>
        <v>relationship_(customer)</v>
      </c>
      <c r="AN56" t="str">
        <f t="shared" ref="AN56:AN95" si="40">IF(AD56="","",IF(OR(AD56="ccs_migration_id__c",AD56="ccs_covenant_type__c",AD56="ccs_status__c",AD56="ccs_frequency__c"),SUBSTITUTE(LOWER(AD56),"__c",""),_xlfn.IFNA(SUBSTITUTE(SUBSTITUTE(SUBSTITUTE(SUBSTITUTE(AD56,"LLC_BI__",""),"CCS_",""),"__c",""),"cm_",""),AD56)))</f>
        <v>Set_up_Create_OGSA_Profiles</v>
      </c>
      <c r="AO56" t="str">
        <f t="shared" ref="AO56:AO95" si="41">IF(AE56="","",AE56)</f>
        <v>BOOL</v>
      </c>
      <c r="AP56" t="str">
        <f t="shared" ref="AP56:AP95" si="42">IF(AF56="","",AF56)</f>
        <v/>
      </c>
      <c r="AQ56" t="str">
        <f t="shared" ref="AQ56:AQ95" si="43">IF(AG56="","",AG56)</f>
        <v>Y</v>
      </c>
      <c r="AR56" t="str">
        <f t="shared" ref="AR56:AR95" si="44">IF(AH56="","",AH56)</f>
        <v/>
      </c>
    </row>
    <row r="57" spans="1:44" x14ac:dyDescent="0.35">
      <c r="A57" t="str">
        <f t="shared" si="31"/>
        <v>AccountCCS_SIC_Code__c</v>
      </c>
      <c r="B57" t="s">
        <v>67</v>
      </c>
      <c r="C57" t="str">
        <f>_xlfn.IFNA(VLOOKUP($A57,nCino_DevProc1!$A$2:$S$352,4,0),"")</f>
        <v>Relationship</v>
      </c>
      <c r="D57" t="s">
        <v>1044</v>
      </c>
      <c r="E57" t="str">
        <f>_xlfn.IFNA(VLOOKUP($A57,nCino_MDW!$A$1:$L$191,9,0),"")</f>
        <v>SIC Code %</v>
      </c>
      <c r="F57" t="str">
        <f>_xlfn.IFNA(VLOOKUP($A57,nCino_MDW!$A$1:$AH$190,12,0),"")</f>
        <v>This field is populated with the SIC (Standard Industrial Classification) code</v>
      </c>
      <c r="G57" t="str">
        <f>_xlfn.IFNA(IF(VLOOKUP($A57,nCino_MDW!$A$1:$AH$190,13,0)=0,"", VLOOKUP($A57,nCino_MDW!$A$1:$AH$190,13,0)),"")</f>
        <v>Percent</v>
      </c>
      <c r="H57" t="str">
        <f>_xlfn.IFNA(IF(VLOOKUP($A57,nCino_DevProc1!$A$2:$S$352,8,0)=0,"", VLOOKUP($A57,nCino_DevProc1!$A$2:$S$352,8,0)),"")</f>
        <v>percent</v>
      </c>
      <c r="I57" t="str">
        <f>_xlfn.IFNA(IF(VLOOKUP($A57,nCino_MDW!$A$1:$AH$190,2,0)=0,"", VLOOKUP($A57,nCino_MDW!$A$1:$AH$190,2,0)),"")</f>
        <v>18, 0</v>
      </c>
      <c r="J57" t="str">
        <f>IF(OR(D57=0, IFERROR(VLOOKUP($A57,nCino_DevProc1!$A$2:$S$352,2,0),0)=0),"", VLOOKUP($A57,nCino_DevProc1!$A$2:$S$352,2,0))</f>
        <v/>
      </c>
      <c r="K57" t="str">
        <f>IFERROR(IF(VLOOKUP($A57,nCino_MDW!$A$1:$AH$190,26,0)="Y", "N", IF(VLOOKUP($A57,nCino_MDW!$A$1:$AH$190,26,0)="N",  "Y", "")),"")</f>
        <v>N</v>
      </c>
      <c r="L57" t="str">
        <f>_xlfn.IFNA(IF(VLOOKUP($A57,nCino_DevProc1!$A$2:$S$352,9,0)="No", "N", "Y"),"")</f>
        <v>Y</v>
      </c>
      <c r="M57" t="str">
        <f>IFERROR(IF(VLOOKUP($A57,nCino_DevProc1!$A$2:$S$352,18,0)=TRUE, "E", IF(D57="Id", "P", IF(OR(LEFT(G57, 6) = "Lookup", LEFT(G57, 6) ="Master"), "F",""))),"")</f>
        <v/>
      </c>
      <c r="N57" t="str">
        <f>_xlfn.IFNA(IF(VLOOKUP($A57,nCino_MDW!$A$1:$AH$190,4,0)="System generated", "Y", "N"),"")</f>
        <v>N</v>
      </c>
      <c r="O57" t="str">
        <f>IF(LEFT(G57,6)="lookup", G57,IF(OR(D57=0, IFERROR(VLOOKUP($A57,nCino_DevProc1!$A$2:$S$352,18,0),0)=0),"", VLOOKUP($A57,nCino_DevProc1!$A$2:$S$352,18,0)))</f>
        <v/>
      </c>
      <c r="P57" t="str">
        <f t="shared" si="32"/>
        <v>Account</v>
      </c>
      <c r="Q57" t="str">
        <f t="shared" si="33"/>
        <v>CCS_SIC_Code__c</v>
      </c>
      <c r="R57" t="s">
        <v>251</v>
      </c>
      <c r="S57" t="str">
        <f t="shared" si="13"/>
        <v>Y</v>
      </c>
      <c r="T57" t="str">
        <f t="shared" si="34"/>
        <v>Y</v>
      </c>
      <c r="U57" t="str">
        <f>P57</f>
        <v>Account</v>
      </c>
      <c r="V57" t="str">
        <f t="shared" si="14"/>
        <v>CCS_SIC_Code__c</v>
      </c>
      <c r="W57" t="str">
        <f>IF(OR(LEFT(H57,9)="reference", D57=""),"STRING",VLOOKUP($H57,'DataType Conversion'!$A$8:$I$37,3,0))</f>
        <v>DECIMAL</v>
      </c>
      <c r="X57" t="str">
        <f t="shared" si="15"/>
        <v/>
      </c>
      <c r="Y57" t="str">
        <f t="shared" si="16"/>
        <v>Y</v>
      </c>
      <c r="Z57" t="str">
        <f t="shared" si="17"/>
        <v/>
      </c>
      <c r="AA57" t="str">
        <f t="shared" si="18"/>
        <v>N</v>
      </c>
      <c r="AB57" t="str">
        <f t="shared" si="35"/>
        <v/>
      </c>
      <c r="AC57" t="str">
        <f t="shared" si="36"/>
        <v>Account</v>
      </c>
      <c r="AD57" t="str">
        <f t="shared" si="37"/>
        <v>CCS_SIC_Code__c</v>
      </c>
      <c r="AE57" t="str">
        <f t="shared" si="38"/>
        <v>DECIMAL</v>
      </c>
      <c r="AF57" t="str">
        <f t="shared" si="19"/>
        <v/>
      </c>
      <c r="AG57" t="str">
        <f t="shared" si="39"/>
        <v>Y</v>
      </c>
      <c r="AH57" t="str">
        <f t="shared" si="21"/>
        <v/>
      </c>
      <c r="AI57" t="str">
        <f t="shared" si="22"/>
        <v/>
      </c>
      <c r="AM57" t="str">
        <f>IF(AC57="","",LOWER(SUBSTITUTE(VLOOKUP($AC57,'Key-Information'!$B$7:$D$8,2,0)," ", "_")))</f>
        <v>relationship_(customer)</v>
      </c>
      <c r="AN57" t="str">
        <f t="shared" si="40"/>
        <v>SIC_Code</v>
      </c>
      <c r="AO57" t="str">
        <f t="shared" si="41"/>
        <v>DECIMAL</v>
      </c>
      <c r="AP57" t="str">
        <f t="shared" si="42"/>
        <v/>
      </c>
      <c r="AQ57" t="str">
        <f t="shared" si="43"/>
        <v>Y</v>
      </c>
      <c r="AR57" t="str">
        <f t="shared" si="44"/>
        <v/>
      </c>
    </row>
    <row r="58" spans="1:44" x14ac:dyDescent="0.35">
      <c r="A58" t="str">
        <f t="shared" si="31"/>
        <v>AccountCCS_SIC_Code_1__c</v>
      </c>
      <c r="B58" t="s">
        <v>67</v>
      </c>
      <c r="C58" t="str">
        <f>_xlfn.IFNA(VLOOKUP($A58,nCino_DevProc1!$A$2:$S$352,4,0),"")</f>
        <v>Relationship</v>
      </c>
      <c r="D58" t="s">
        <v>1040</v>
      </c>
      <c r="E58" t="str">
        <f>_xlfn.IFNA(VLOOKUP($A58,nCino_MDW!$A$1:$L$191,9,0),"")</f>
        <v>SIC Code 1</v>
      </c>
      <c r="F58" t="str">
        <f>_xlfn.IFNA(VLOOKUP($A58,nCino_MDW!$A$1:$AH$190,12,0),"")</f>
        <v>This is a lookup field to the SIC Code reference table</v>
      </c>
      <c r="G58" t="str">
        <f>_xlfn.IFNA(IF(VLOOKUP($A58,nCino_MDW!$A$1:$AH$190,13,0)=0,"", VLOOKUP($A58,nCino_MDW!$A$1:$AH$190,13,0)),"")</f>
        <v>Lookup(SIC Code)</v>
      </c>
      <c r="H58" t="str">
        <f>_xlfn.IFNA(IF(VLOOKUP($A58,nCino_DevProc1!$A$2:$S$352,8,0)=0,"", VLOOKUP($A58,nCino_DevProc1!$A$2:$S$352,8,0)),"")</f>
        <v>reference(CCS_SIC_Code__c)</v>
      </c>
      <c r="I58">
        <f>_xlfn.IFNA(IF(VLOOKUP($A58,nCino_MDW!$A$1:$AH$190,2,0)=0,"", VLOOKUP($A58,nCino_MDW!$A$1:$AH$190,2,0)),"")</f>
        <v>18</v>
      </c>
      <c r="J58">
        <f>IF(OR(D58=0, IFERROR(VLOOKUP($A58,nCino_DevProc1!$A$2:$S$352,2,0),0)=0),"", VLOOKUP($A58,nCino_DevProc1!$A$2:$S$352,2,0))</f>
        <v>18</v>
      </c>
      <c r="K58" t="str">
        <f>IFERROR(IF(VLOOKUP($A58,nCino_MDW!$A$1:$AH$190,26,0)="Y", "N", IF(VLOOKUP($A58,nCino_MDW!$A$1:$AH$190,26,0)="N",  "Y", "")),"")</f>
        <v>N</v>
      </c>
      <c r="L58" t="str">
        <f>_xlfn.IFNA(IF(VLOOKUP($A58,nCino_DevProc1!$A$2:$S$352,9,0)="No", "N", "Y"),"")</f>
        <v>Y</v>
      </c>
      <c r="M58" t="str">
        <f>IFERROR(IF(VLOOKUP($A58,nCino_DevProc1!$A$2:$S$352,18,0)=TRUE, "E", IF(D58="Id", "P", IF(OR(LEFT(G58, 6) = "Lookup", LEFT(G58, 6) ="Master"), "F",""))),"")</f>
        <v>F</v>
      </c>
      <c r="N58" t="str">
        <f>_xlfn.IFNA(IF(VLOOKUP($A58,nCino_MDW!$A$1:$AH$190,4,0)="System generated", "Y", "N"),"")</f>
        <v>N</v>
      </c>
      <c r="O58" t="str">
        <f>IF(LEFT(G58,6)="lookup", G58,IF(OR(D58=0, IFERROR(VLOOKUP($A58,nCino_DevProc1!$A$2:$S$352,18,0),0)=0),"", VLOOKUP($A58,nCino_DevProc1!$A$2:$S$352,18,0)))</f>
        <v>Lookup(SIC Code)</v>
      </c>
      <c r="P58" t="str">
        <f t="shared" si="32"/>
        <v>Account</v>
      </c>
      <c r="Q58" t="str">
        <f t="shared" si="33"/>
        <v>CCS_SIC_Code_1__c</v>
      </c>
      <c r="R58" t="s">
        <v>251</v>
      </c>
      <c r="S58" t="str">
        <f t="shared" si="13"/>
        <v>Y</v>
      </c>
      <c r="T58" t="str">
        <f t="shared" si="34"/>
        <v>Y</v>
      </c>
      <c r="U58" t="str">
        <f>P58</f>
        <v>Account</v>
      </c>
      <c r="V58" t="str">
        <f t="shared" si="14"/>
        <v>CCS_SIC_Code_1__c</v>
      </c>
      <c r="W58" t="str">
        <f>IF(OR(LEFT(H58,9)="reference", D58=""),"STRING",VLOOKUP($H58,'DataType Conversion'!$A$8:$I$37,3,0))</f>
        <v>STRING</v>
      </c>
      <c r="X58">
        <f t="shared" si="15"/>
        <v>18</v>
      </c>
      <c r="Y58" t="str">
        <f t="shared" si="16"/>
        <v>Y</v>
      </c>
      <c r="Z58" t="str">
        <f t="shared" si="17"/>
        <v/>
      </c>
      <c r="AA58" t="str">
        <f t="shared" si="18"/>
        <v>N</v>
      </c>
      <c r="AB58" t="str">
        <f t="shared" si="35"/>
        <v/>
      </c>
      <c r="AC58" t="str">
        <f t="shared" si="36"/>
        <v>Account</v>
      </c>
      <c r="AD58" t="str">
        <f t="shared" si="37"/>
        <v>CCS_SIC_Code_1__c</v>
      </c>
      <c r="AE58" t="str">
        <f t="shared" si="38"/>
        <v>STRING</v>
      </c>
      <c r="AF58">
        <f t="shared" si="19"/>
        <v>18</v>
      </c>
      <c r="AG58" t="str">
        <f t="shared" si="39"/>
        <v>Y</v>
      </c>
      <c r="AH58" t="str">
        <f t="shared" si="21"/>
        <v>F</v>
      </c>
      <c r="AI58" t="str">
        <f t="shared" si="22"/>
        <v/>
      </c>
      <c r="AM58" t="str">
        <f>IF(AC58="","",LOWER(SUBSTITUTE(VLOOKUP($AC58,'Key-Information'!$B$7:$D$8,2,0)," ", "_")))</f>
        <v>relationship_(customer)</v>
      </c>
      <c r="AN58" t="str">
        <f t="shared" si="40"/>
        <v>SIC_Code_1</v>
      </c>
      <c r="AO58" t="str">
        <f t="shared" si="41"/>
        <v>STRING</v>
      </c>
      <c r="AP58">
        <f t="shared" si="42"/>
        <v>18</v>
      </c>
      <c r="AQ58" t="str">
        <f t="shared" si="43"/>
        <v>Y</v>
      </c>
      <c r="AR58" t="str">
        <f t="shared" si="44"/>
        <v>F</v>
      </c>
    </row>
    <row r="59" spans="1:44" x14ac:dyDescent="0.35">
      <c r="A59" t="str">
        <f t="shared" si="31"/>
        <v>AccountCCS_SIC_Description__c</v>
      </c>
      <c r="B59" t="s">
        <v>67</v>
      </c>
      <c r="C59" t="str">
        <f>_xlfn.IFNA(VLOOKUP($A59,nCino_DevProc1!$A$2:$S$352,4,0),"")</f>
        <v>Relationship</v>
      </c>
      <c r="D59" t="s">
        <v>1080</v>
      </c>
      <c r="E59" t="str">
        <f>_xlfn.IFNA(VLOOKUP($A59,nCino_MDW!$A$1:$L$191,9,0),"")</f>
        <v>SIC Code Description</v>
      </c>
      <c r="F59" t="str">
        <f>_xlfn.IFNA(VLOOKUP($A59,nCino_MDW!$A$1:$AH$190,12,0),"")</f>
        <v>This field is populated with the customer's nature of business according to the SIC classification</v>
      </c>
      <c r="G59" t="str">
        <f>_xlfn.IFNA(IF(VLOOKUP($A59,nCino_MDW!$A$1:$AH$190,13,0)=0,"", VLOOKUP($A59,nCino_MDW!$A$1:$AH$190,13,0)),"")</f>
        <v>Formula (Text) This formula references multiple objects</v>
      </c>
      <c r="H59" t="str">
        <f>_xlfn.IFNA(IF(VLOOKUP($A59,nCino_DevProc1!$A$2:$S$352,8,0)=0,"", VLOOKUP($A59,nCino_DevProc1!$A$2:$S$352,8,0)),"")</f>
        <v>string</v>
      </c>
      <c r="I59">
        <f>_xlfn.IFNA(IF(VLOOKUP($A59,nCino_MDW!$A$1:$AH$190,2,0)=0,"", VLOOKUP($A59,nCino_MDW!$A$1:$AH$190,2,0)),"")</f>
        <v>1300</v>
      </c>
      <c r="J59">
        <f>IF(OR(D59=0, IFERROR(VLOOKUP($A59,nCino_DevProc1!$A$2:$S$352,2,0),0)=0),"", VLOOKUP($A59,nCino_DevProc1!$A$2:$S$352,2,0))</f>
        <v>1300</v>
      </c>
      <c r="K59" t="str">
        <f>IFERROR(IF(VLOOKUP($A59,nCino_MDW!$A$1:$AH$190,26,0)="Y", "N", IF(VLOOKUP($A59,nCino_MDW!$A$1:$AH$190,26,0)="N",  "Y", "")),"")</f>
        <v>Y</v>
      </c>
      <c r="L59" t="str">
        <f>_xlfn.IFNA(IF(VLOOKUP($A59,nCino_DevProc1!$A$2:$S$352,9,0)="No", "N", "Y"),"")</f>
        <v>Y</v>
      </c>
      <c r="M59" t="str">
        <f>IFERROR(IF(VLOOKUP($A59,nCino_DevProc1!$A$2:$S$352,18,0)=TRUE, "E", IF(D59="Id", "P", IF(OR(LEFT(G59, 6) = "Lookup", LEFT(G59, 6) ="Master"), "F",""))),"")</f>
        <v/>
      </c>
      <c r="N59" t="str">
        <f>_xlfn.IFNA(IF(VLOOKUP($A59,nCino_MDW!$A$1:$AH$190,4,0)="System generated", "Y", "N"),"")</f>
        <v>N</v>
      </c>
      <c r="O59" t="str">
        <f>IF(LEFT(G59,6)="lookup", G59,IF(OR(D59=0, IFERROR(VLOOKUP($A59,nCino_DevProc1!$A$2:$S$352,18,0),0)=0),"", VLOOKUP($A59,nCino_DevProc1!$A$2:$S$352,18,0)))</f>
        <v>CCS_SIC_Code_1__r.CCS_Description__c</v>
      </c>
      <c r="P59" t="str">
        <f t="shared" si="32"/>
        <v>Account</v>
      </c>
      <c r="Q59" t="str">
        <f t="shared" si="33"/>
        <v>CCS_SIC_Description__c</v>
      </c>
      <c r="R59" t="s">
        <v>251</v>
      </c>
      <c r="S59" t="str">
        <f t="shared" si="13"/>
        <v>Y</v>
      </c>
      <c r="T59" t="str">
        <f t="shared" si="34"/>
        <v>Y</v>
      </c>
      <c r="U59" t="str">
        <f>P59</f>
        <v>Account</v>
      </c>
      <c r="V59" t="str">
        <f t="shared" si="14"/>
        <v>CCS_SIC_Description__c</v>
      </c>
      <c r="W59" t="str">
        <f>IF(OR(LEFT(H59,9)="reference", D59=""),"STRING",VLOOKUP($H59,'DataType Conversion'!$A$8:$I$37,3,0))</f>
        <v>STRING</v>
      </c>
      <c r="X59">
        <f t="shared" si="15"/>
        <v>1300</v>
      </c>
      <c r="Y59" t="str">
        <f t="shared" si="16"/>
        <v>Y</v>
      </c>
      <c r="Z59" t="str">
        <f t="shared" si="17"/>
        <v/>
      </c>
      <c r="AA59" t="str">
        <f t="shared" si="18"/>
        <v>N</v>
      </c>
      <c r="AB59" t="str">
        <f t="shared" si="35"/>
        <v/>
      </c>
      <c r="AC59" t="str">
        <f t="shared" si="36"/>
        <v>Account</v>
      </c>
      <c r="AD59" t="str">
        <f t="shared" si="37"/>
        <v>CCS_SIC_Description__c</v>
      </c>
      <c r="AE59" t="str">
        <f t="shared" si="38"/>
        <v>STRING</v>
      </c>
      <c r="AF59">
        <f t="shared" si="19"/>
        <v>1300</v>
      </c>
      <c r="AG59" t="str">
        <f t="shared" si="39"/>
        <v>Y</v>
      </c>
      <c r="AH59" t="str">
        <f t="shared" si="21"/>
        <v/>
      </c>
      <c r="AI59" t="str">
        <f t="shared" si="22"/>
        <v/>
      </c>
      <c r="AM59" t="str">
        <f>IF(AC59="","",LOWER(SUBSTITUTE(VLOOKUP($AC59,'Key-Information'!$B$7:$D$8,2,0)," ", "_")))</f>
        <v>relationship_(customer)</v>
      </c>
      <c r="AN59" t="str">
        <f t="shared" si="40"/>
        <v>SIC_Description</v>
      </c>
      <c r="AO59" t="str">
        <f t="shared" si="41"/>
        <v>STRING</v>
      </c>
      <c r="AP59">
        <f t="shared" si="42"/>
        <v>1300</v>
      </c>
      <c r="AQ59" t="str">
        <f t="shared" si="43"/>
        <v>Y</v>
      </c>
      <c r="AR59" t="str">
        <f t="shared" si="44"/>
        <v/>
      </c>
    </row>
    <row r="60" spans="1:44" x14ac:dyDescent="0.35">
      <c r="A60" t="str">
        <f t="shared" si="31"/>
        <v>AccountCCS_Sort_Code__c</v>
      </c>
      <c r="B60" t="s">
        <v>67</v>
      </c>
      <c r="C60" t="str">
        <f>_xlfn.IFNA(VLOOKUP($A60,nCino_DevProc1!$A$2:$S$352,4,0),"")</f>
        <v>Relationship</v>
      </c>
      <c r="D60" t="s">
        <v>1050</v>
      </c>
      <c r="E60" t="str">
        <f>_xlfn.IFNA(VLOOKUP($A60,nCino_MDW!$A$1:$L$191,9,0),"")</f>
        <v>Sort Code</v>
      </c>
      <c r="F60" t="str">
        <f>_xlfn.IFNA(VLOOKUP($A60,nCino_MDW!$A$1:$AH$190,12,0),"")</f>
        <v>This field captures the sort code of the business/relationship</v>
      </c>
      <c r="G60" t="str">
        <f>_xlfn.IFNA(IF(VLOOKUP($A60,nCino_MDW!$A$1:$AH$190,13,0)=0,"", VLOOKUP($A60,nCino_MDW!$A$1:$AH$190,13,0)),"")</f>
        <v>Text</v>
      </c>
      <c r="H60" t="str">
        <f>_xlfn.IFNA(IF(VLOOKUP($A60,nCino_DevProc1!$A$2:$S$352,8,0)=0,"", VLOOKUP($A60,nCino_DevProc1!$A$2:$S$352,8,0)),"")</f>
        <v>string</v>
      </c>
      <c r="I60">
        <f>_xlfn.IFNA(IF(VLOOKUP($A60,nCino_MDW!$A$1:$AH$190,2,0)=0,"", VLOOKUP($A60,nCino_MDW!$A$1:$AH$190,2,0)),"")</f>
        <v>6</v>
      </c>
      <c r="J60">
        <f>IF(OR(D60=0, IFERROR(VLOOKUP($A60,nCino_DevProc1!$A$2:$S$352,2,0),0)=0),"", VLOOKUP($A60,nCino_DevProc1!$A$2:$S$352,2,0))</f>
        <v>6</v>
      </c>
      <c r="K60" t="str">
        <f>IFERROR(IF(VLOOKUP($A60,nCino_MDW!$A$1:$AH$190,26,0)="Y", "N", IF(VLOOKUP($A60,nCino_MDW!$A$1:$AH$190,26,0)="N",  "Y", "")),"")</f>
        <v>N</v>
      </c>
      <c r="L60" t="str">
        <f>_xlfn.IFNA(IF(VLOOKUP($A60,nCino_DevProc1!$A$2:$S$352,9,0)="No", "N", "Y"),"")</f>
        <v>Y</v>
      </c>
      <c r="M60" t="str">
        <f>IFERROR(IF(VLOOKUP($A60,nCino_DevProc1!$A$2:$S$352,18,0)=TRUE, "E", IF(D60="Id", "P", IF(OR(LEFT(G60, 6) = "Lookup", LEFT(G60, 6) ="Master"), "F",""))),"")</f>
        <v/>
      </c>
      <c r="N60" t="str">
        <f>_xlfn.IFNA(IF(VLOOKUP($A60,nCino_MDW!$A$1:$AH$190,4,0)="System generated", "Y", "N"),"")</f>
        <v>N</v>
      </c>
      <c r="O60" t="str">
        <f>IF(LEFT(G60,6)="lookup", G60,IF(OR(D60=0, IFERROR(VLOOKUP($A60,nCino_DevProc1!$A$2:$S$352,18,0),0)=0),"", VLOOKUP($A60,nCino_DevProc1!$A$2:$S$352,18,0)))</f>
        <v/>
      </c>
      <c r="P60" t="str">
        <f t="shared" si="32"/>
        <v>Account</v>
      </c>
      <c r="Q60" t="str">
        <f t="shared" si="33"/>
        <v>CCS_Sort_Code__c</v>
      </c>
      <c r="R60" t="s">
        <v>251</v>
      </c>
      <c r="S60" t="str">
        <f t="shared" si="13"/>
        <v>Y</v>
      </c>
      <c r="T60" t="str">
        <f t="shared" si="34"/>
        <v>Y</v>
      </c>
      <c r="U60" t="str">
        <f>P60</f>
        <v>Account</v>
      </c>
      <c r="V60" t="str">
        <f t="shared" si="14"/>
        <v>CCS_Sort_Code__c</v>
      </c>
      <c r="W60" t="str">
        <f>IF(OR(LEFT(H60,9)="reference", D60=""),"STRING",VLOOKUP($H60,'DataType Conversion'!$A$8:$I$37,3,0))</f>
        <v>STRING</v>
      </c>
      <c r="X60">
        <f t="shared" si="15"/>
        <v>6</v>
      </c>
      <c r="Y60" t="str">
        <f t="shared" si="16"/>
        <v>Y</v>
      </c>
      <c r="Z60" t="str">
        <f t="shared" si="17"/>
        <v/>
      </c>
      <c r="AA60" t="str">
        <f t="shared" si="18"/>
        <v>N</v>
      </c>
      <c r="AB60" t="str">
        <f t="shared" si="35"/>
        <v/>
      </c>
      <c r="AC60" t="str">
        <f t="shared" si="36"/>
        <v>Account</v>
      </c>
      <c r="AD60" t="str">
        <f t="shared" si="37"/>
        <v>CCS_Sort_Code__c</v>
      </c>
      <c r="AE60" t="str">
        <f t="shared" si="38"/>
        <v>STRING</v>
      </c>
      <c r="AF60">
        <f t="shared" si="19"/>
        <v>6</v>
      </c>
      <c r="AG60" t="str">
        <f t="shared" si="39"/>
        <v>Y</v>
      </c>
      <c r="AH60" t="str">
        <f t="shared" si="21"/>
        <v/>
      </c>
      <c r="AI60" t="str">
        <f t="shared" si="22"/>
        <v/>
      </c>
      <c r="AM60" t="str">
        <f>IF(AC60="","",LOWER(SUBSTITUTE(VLOOKUP($AC60,'Key-Information'!$B$7:$D$8,2,0)," ", "_")))</f>
        <v>relationship_(customer)</v>
      </c>
      <c r="AN60" t="str">
        <f t="shared" si="40"/>
        <v>Sort_Code</v>
      </c>
      <c r="AO60" t="str">
        <f t="shared" si="41"/>
        <v>STRING</v>
      </c>
      <c r="AP60">
        <f t="shared" si="42"/>
        <v>6</v>
      </c>
      <c r="AQ60" t="str">
        <f t="shared" si="43"/>
        <v>Y</v>
      </c>
      <c r="AR60" t="str">
        <f t="shared" si="44"/>
        <v/>
      </c>
    </row>
    <row r="61" spans="1:44" x14ac:dyDescent="0.35">
      <c r="A61" t="str">
        <f t="shared" si="31"/>
        <v>AccountCCS_Support_Indicator__c</v>
      </c>
      <c r="B61" t="s">
        <v>67</v>
      </c>
      <c r="C61" t="str">
        <f>_xlfn.IFNA(VLOOKUP($A61,nCino_DevProc1!$A$2:$S$352,4,0),"")</f>
        <v>Relationship</v>
      </c>
      <c r="D61" t="s">
        <v>1056</v>
      </c>
      <c r="E61" t="str">
        <f>_xlfn.IFNA(VLOOKUP($A61,nCino_MDW!$A$1:$L$191,9,0),"")</f>
        <v>Support Indicator</v>
      </c>
      <c r="F61" t="str">
        <f>_xlfn.IFNA(VLOOKUP($A61,nCino_MDW!$A$1:$AH$190,12,0),"")</f>
        <v>This field captures any information related to support indicator</v>
      </c>
      <c r="G61" t="str">
        <f>_xlfn.IFNA(IF(VLOOKUP($A61,nCino_MDW!$A$1:$AH$190,13,0)=0,"", VLOOKUP($A61,nCino_MDW!$A$1:$AH$190,13,0)),"")</f>
        <v>Text</v>
      </c>
      <c r="H61" t="str">
        <f>_xlfn.IFNA(IF(VLOOKUP($A61,nCino_DevProc1!$A$2:$S$352,8,0)=0,"", VLOOKUP($A61,nCino_DevProc1!$A$2:$S$352,8,0)),"")</f>
        <v>string</v>
      </c>
      <c r="I61">
        <f>_xlfn.IFNA(IF(VLOOKUP($A61,nCino_MDW!$A$1:$AH$190,2,0)=0,"", VLOOKUP($A61,nCino_MDW!$A$1:$AH$190,2,0)),"")</f>
        <v>255</v>
      </c>
      <c r="J61">
        <f>IF(OR(D61=0, IFERROR(VLOOKUP($A61,nCino_DevProc1!$A$2:$S$352,2,0),0)=0),"", VLOOKUP($A61,nCino_DevProc1!$A$2:$S$352,2,0))</f>
        <v>255</v>
      </c>
      <c r="K61" t="str">
        <f>IFERROR(IF(VLOOKUP($A61,nCino_MDW!$A$1:$AH$190,26,0)="Y", "N", IF(VLOOKUP($A61,nCino_MDW!$A$1:$AH$190,26,0)="N",  "Y", "")),"")</f>
        <v>Y</v>
      </c>
      <c r="L61" t="str">
        <f>_xlfn.IFNA(IF(VLOOKUP($A61,nCino_DevProc1!$A$2:$S$352,9,0)="No", "N", "Y"),"")</f>
        <v>Y</v>
      </c>
      <c r="M61" t="str">
        <f>IFERROR(IF(VLOOKUP($A61,nCino_DevProc1!$A$2:$S$352,18,0)=TRUE, "E", IF(D61="Id", "P", IF(OR(LEFT(G61, 6) = "Lookup", LEFT(G61, 6) ="Master"), "F",""))),"")</f>
        <v/>
      </c>
      <c r="N61" t="str">
        <f>_xlfn.IFNA(IF(VLOOKUP($A61,nCino_MDW!$A$1:$AH$190,4,0)="System generated", "Y", "N"),"")</f>
        <v>N</v>
      </c>
      <c r="O61" t="str">
        <f>IF(LEFT(G61,6)="lookup", G61,IF(OR(D61=0, IFERROR(VLOOKUP($A61,nCino_DevProc1!$A$2:$S$352,18,0),0)=0),"", VLOOKUP($A61,nCino_DevProc1!$A$2:$S$352,18,0)))</f>
        <v/>
      </c>
      <c r="P61" t="str">
        <f t="shared" si="32"/>
        <v>Account</v>
      </c>
      <c r="Q61" t="str">
        <f t="shared" si="33"/>
        <v>CCS_Support_Indicator__c</v>
      </c>
      <c r="R61" t="s">
        <v>251</v>
      </c>
      <c r="S61" t="str">
        <f t="shared" si="13"/>
        <v>Y</v>
      </c>
      <c r="T61" t="str">
        <f t="shared" si="34"/>
        <v>Y</v>
      </c>
      <c r="U61" t="str">
        <f>P61</f>
        <v>Account</v>
      </c>
      <c r="V61" t="str">
        <f t="shared" si="14"/>
        <v>CCS_Support_Indicator__c</v>
      </c>
      <c r="W61" t="str">
        <f>IF(OR(LEFT(H61,9)="reference", D61=""),"STRING",VLOOKUP($H61,'DataType Conversion'!$A$8:$I$37,3,0))</f>
        <v>STRING</v>
      </c>
      <c r="X61">
        <f t="shared" si="15"/>
        <v>255</v>
      </c>
      <c r="Y61" t="str">
        <f t="shared" si="16"/>
        <v>Y</v>
      </c>
      <c r="Z61" t="str">
        <f t="shared" si="17"/>
        <v/>
      </c>
      <c r="AA61" t="str">
        <f t="shared" si="18"/>
        <v>N</v>
      </c>
      <c r="AB61" t="str">
        <f t="shared" si="35"/>
        <v/>
      </c>
      <c r="AC61" t="str">
        <f t="shared" si="36"/>
        <v>Account</v>
      </c>
      <c r="AD61" t="str">
        <f t="shared" si="37"/>
        <v>CCS_Support_Indicator__c</v>
      </c>
      <c r="AE61" t="str">
        <f t="shared" si="38"/>
        <v>STRING</v>
      </c>
      <c r="AF61">
        <f t="shared" si="19"/>
        <v>255</v>
      </c>
      <c r="AG61" t="str">
        <f t="shared" si="39"/>
        <v>Y</v>
      </c>
      <c r="AH61" t="str">
        <f t="shared" ref="AH61:AH95" si="45">M61</f>
        <v/>
      </c>
      <c r="AI61" t="str">
        <f t="shared" si="22"/>
        <v/>
      </c>
      <c r="AM61" t="str">
        <f>IF(AC61="","",LOWER(SUBSTITUTE(VLOOKUP($AC61,'Key-Information'!$B$7:$D$8,2,0)," ", "_")))</f>
        <v>relationship_(customer)</v>
      </c>
      <c r="AN61" t="str">
        <f t="shared" si="40"/>
        <v>Support_Indicator</v>
      </c>
      <c r="AO61" t="str">
        <f t="shared" si="41"/>
        <v>STRING</v>
      </c>
      <c r="AP61">
        <f t="shared" si="42"/>
        <v>255</v>
      </c>
      <c r="AQ61" t="str">
        <f t="shared" si="43"/>
        <v>Y</v>
      </c>
      <c r="AR61" t="str">
        <f t="shared" si="44"/>
        <v/>
      </c>
    </row>
    <row r="62" spans="1:44" x14ac:dyDescent="0.35">
      <c r="A62" t="str">
        <f t="shared" si="31"/>
        <v>AccountCCS_Support_Needed__c</v>
      </c>
      <c r="B62" t="s">
        <v>67</v>
      </c>
      <c r="C62" t="str">
        <f>_xlfn.IFNA(VLOOKUP($A62,nCino_DevProc1!$A$2:$S$352,4,0),"")</f>
        <v>Relationship</v>
      </c>
      <c r="D62" t="s">
        <v>1059</v>
      </c>
      <c r="E62" t="str">
        <f>_xlfn.IFNA(VLOOKUP($A62,nCino_MDW!$A$1:$L$191,9,0),"")</f>
        <v>Support Needed</v>
      </c>
      <c r="F62" t="str">
        <f>_xlfn.IFNA(VLOOKUP($A62,nCino_MDW!$A$1:$AH$190,12,0),"")</f>
        <v>To indicate if a customer is vulnerable. Is fed through from OCIS and referenced on Account Party Relationships (Connections) using a cross-object formula.</v>
      </c>
      <c r="G62" t="str">
        <f>_xlfn.IFNA(IF(VLOOKUP($A62,nCino_MDW!$A$1:$AH$190,13,0)=0,"", VLOOKUP($A62,nCino_MDW!$A$1:$AH$190,13,0)),"")</f>
        <v>Checkbox</v>
      </c>
      <c r="H62" t="str">
        <f>_xlfn.IFNA(IF(VLOOKUP($A62,nCino_DevProc1!$A$2:$S$352,8,0)=0,"", VLOOKUP($A62,nCino_DevProc1!$A$2:$S$352,8,0)),"")</f>
        <v>boolean</v>
      </c>
      <c r="I62" t="str">
        <f>_xlfn.IFNA(IF(VLOOKUP($A62,nCino_MDW!$A$1:$AH$190,2,0)=0,"", VLOOKUP($A62,nCino_MDW!$A$1:$AH$190,2,0)),"")</f>
        <v>Boolean(True/False)</v>
      </c>
      <c r="J62" t="str">
        <f>IF(OR(D62=0, IFERROR(VLOOKUP($A62,nCino_DevProc1!$A$2:$S$352,2,0),0)=0),"", VLOOKUP($A62,nCino_DevProc1!$A$2:$S$352,2,0))</f>
        <v/>
      </c>
      <c r="K62" t="str">
        <f>IFERROR(IF(VLOOKUP($A62,nCino_MDW!$A$1:$AH$190,26,0)="Y", "N", IF(VLOOKUP($A62,nCino_MDW!$A$1:$AH$190,26,0)="N",  "Y", "")),"")</f>
        <v>Y</v>
      </c>
      <c r="L62" t="str">
        <f>_xlfn.IFNA(IF(VLOOKUP($A62,nCino_DevProc1!$A$2:$S$352,9,0)="No", "N", "Y"),"")</f>
        <v>N</v>
      </c>
      <c r="M62" t="str">
        <f>IFERROR(IF(VLOOKUP($A62,nCino_DevProc1!$A$2:$S$352,18,0)=TRUE, "E", IF(D62="Id", "P", IF(OR(LEFT(G62, 6) = "Lookup", LEFT(G62, 6) ="Master"), "F",""))),"")</f>
        <v/>
      </c>
      <c r="N62" t="str">
        <f>_xlfn.IFNA(IF(VLOOKUP($A62,nCino_MDW!$A$1:$AH$190,4,0)="System generated", "Y", "N"),"")</f>
        <v>N</v>
      </c>
      <c r="O62" t="str">
        <f>IF(LEFT(G62,6)="lookup", G62,IF(OR(D62=0, IFERROR(VLOOKUP($A62,nCino_DevProc1!$A$2:$S$352,18,0),0)=0),"", VLOOKUP($A62,nCino_DevProc1!$A$2:$S$352,18,0)))</f>
        <v/>
      </c>
      <c r="P62" t="str">
        <f t="shared" si="32"/>
        <v>Account</v>
      </c>
      <c r="Q62" t="str">
        <f t="shared" si="33"/>
        <v>CCS_Support_Needed__c</v>
      </c>
      <c r="R62" t="s">
        <v>251</v>
      </c>
      <c r="S62" t="str">
        <f t="shared" si="13"/>
        <v>N</v>
      </c>
      <c r="T62" t="str">
        <f t="shared" si="34"/>
        <v>Y</v>
      </c>
      <c r="U62" t="str">
        <f>P62</f>
        <v>Account</v>
      </c>
      <c r="V62" t="str">
        <f t="shared" si="14"/>
        <v>CCS_Support_Needed__c</v>
      </c>
      <c r="W62" t="str">
        <f>IF(OR(LEFT(H62,9)="reference", D62=""),"STRING",VLOOKUP($H62,'DataType Conversion'!$A$8:$I$37,3,0))</f>
        <v>BOOL</v>
      </c>
      <c r="X62" t="str">
        <f t="shared" si="15"/>
        <v/>
      </c>
      <c r="Y62" t="str">
        <f t="shared" si="16"/>
        <v>Y</v>
      </c>
      <c r="Z62" t="str">
        <f t="shared" si="17"/>
        <v/>
      </c>
      <c r="AA62" t="str">
        <f t="shared" si="18"/>
        <v>N</v>
      </c>
      <c r="AB62" t="str">
        <f t="shared" si="35"/>
        <v/>
      </c>
      <c r="AC62" t="str">
        <f t="shared" si="36"/>
        <v>Account</v>
      </c>
      <c r="AD62" t="str">
        <f t="shared" si="37"/>
        <v>CCS_Support_Needed__c</v>
      </c>
      <c r="AE62" t="str">
        <f t="shared" si="38"/>
        <v>BOOL</v>
      </c>
      <c r="AF62" t="str">
        <f t="shared" si="19"/>
        <v/>
      </c>
      <c r="AG62" t="str">
        <f t="shared" si="39"/>
        <v>Y</v>
      </c>
      <c r="AH62" t="str">
        <f t="shared" si="45"/>
        <v/>
      </c>
      <c r="AI62" t="str">
        <f t="shared" si="22"/>
        <v/>
      </c>
      <c r="AM62" t="str">
        <f>IF(AC62="","",LOWER(SUBSTITUTE(VLOOKUP($AC62,'Key-Information'!$B$7:$D$8,2,0)," ", "_")))</f>
        <v>relationship_(customer)</v>
      </c>
      <c r="AN62" t="str">
        <f t="shared" si="40"/>
        <v>Support_Needed</v>
      </c>
      <c r="AO62" t="str">
        <f t="shared" si="41"/>
        <v>BOOL</v>
      </c>
      <c r="AP62" t="str">
        <f t="shared" si="42"/>
        <v/>
      </c>
      <c r="AQ62" t="str">
        <f t="shared" si="43"/>
        <v>Y</v>
      </c>
      <c r="AR62" t="str">
        <f t="shared" si="44"/>
        <v/>
      </c>
    </row>
    <row r="63" spans="1:44" x14ac:dyDescent="0.35">
      <c r="A63" t="str">
        <f t="shared" si="31"/>
        <v>AccountCCS_TotalCombinedExposure__c</v>
      </c>
      <c r="B63" t="s">
        <v>67</v>
      </c>
      <c r="C63" t="str">
        <f>_xlfn.IFNA(VLOOKUP($A63,nCino_DevProc1!$A$2:$S$352,4,0),"")</f>
        <v>Relationship</v>
      </c>
      <c r="D63" t="s">
        <v>1084</v>
      </c>
      <c r="E63" t="str">
        <f>_xlfn.IFNA(VLOOKUP($A63,nCino_MDW!$A$1:$L$191,9,0),"")</f>
        <v>Total Combined Exposure</v>
      </c>
      <c r="F63" t="str">
        <f>_xlfn.IFNA(VLOOKUP($A63,nCino_MDW!$A$1:$AH$190,12,0),"")</f>
        <v>Total Combined Exposure</v>
      </c>
      <c r="G63" t="str">
        <f>_xlfn.IFNA(IF(VLOOKUP($A63,nCino_MDW!$A$1:$AH$190,13,0)=0,"", VLOOKUP($A63,nCino_MDW!$A$1:$AH$190,13,0)),"")</f>
        <v>Formula (Currency)</v>
      </c>
      <c r="H63" t="str">
        <f>_xlfn.IFNA(IF(VLOOKUP($A63,nCino_DevProc1!$A$2:$S$352,8,0)=0,"", VLOOKUP($A63,nCino_DevProc1!$A$2:$S$352,8,0)),"")</f>
        <v>currency</v>
      </c>
      <c r="I63" t="str">
        <f>_xlfn.IFNA(IF(VLOOKUP($A63,nCino_MDW!$A$1:$AH$190,2,0)=0,"", VLOOKUP($A63,nCino_MDW!$A$1:$AH$190,2,0)),"")</f>
        <v>16, 2</v>
      </c>
      <c r="J63" t="str">
        <f>IF(OR(D63=0, IFERROR(VLOOKUP($A63,nCino_DevProc1!$A$2:$S$352,2,0),0)=0),"", VLOOKUP($A63,nCino_DevProc1!$A$2:$S$352,2,0))</f>
        <v/>
      </c>
      <c r="K63" t="str">
        <f>IFERROR(IF(VLOOKUP($A63,nCino_MDW!$A$1:$AH$190,26,0)="Y", "N", IF(VLOOKUP($A63,nCino_MDW!$A$1:$AH$190,26,0)="N",  "Y", "")),"")</f>
        <v>Y</v>
      </c>
      <c r="L63" t="str">
        <f>_xlfn.IFNA(IF(VLOOKUP($A63,nCino_DevProc1!$A$2:$S$352,9,0)="No", "N", "Y"),"")</f>
        <v>Y</v>
      </c>
      <c r="M63" t="str">
        <f>IFERROR(IF(VLOOKUP($A63,nCino_DevProc1!$A$2:$S$352,18,0)=TRUE, "E", IF(D63="Id", "P", IF(OR(LEFT(G63, 6) = "Lookup", LEFT(G63, 6) ="Master"), "F",""))),"")</f>
        <v/>
      </c>
      <c r="N63" t="str">
        <f>_xlfn.IFNA(IF(VLOOKUP($A63,nCino_MDW!$A$1:$AH$190,4,0)="System generated", "Y", "N"),"")</f>
        <v>N</v>
      </c>
      <c r="O63" t="str">
        <f>IF(LEFT(G63,6)="lookup", G63,IF(OR(D63=0, IFERROR(VLOOKUP($A63,nCino_DevProc1!$A$2:$S$352,18,0),0)=0),"", VLOOKUP($A63,nCino_DevProc1!$A$2:$S$352,18,0)))</f>
        <v>CCS_TotalHardLBGLimits__c  +  CCS_TotalSoftLBGLimits__c</v>
      </c>
      <c r="P63" t="str">
        <f t="shared" si="32"/>
        <v>Account</v>
      </c>
      <c r="Q63" t="str">
        <f t="shared" si="33"/>
        <v>CCS_TotalCombinedExposure__c</v>
      </c>
      <c r="R63" t="s">
        <v>251</v>
      </c>
      <c r="S63" t="str">
        <f t="shared" si="13"/>
        <v>Y</v>
      </c>
      <c r="T63" t="str">
        <f t="shared" si="34"/>
        <v>Y</v>
      </c>
      <c r="U63" t="str">
        <f>P63</f>
        <v>Account</v>
      </c>
      <c r="V63" t="str">
        <f t="shared" si="14"/>
        <v>CCS_TotalCombinedExposure__c</v>
      </c>
      <c r="W63" t="str">
        <f>IF(OR(LEFT(H63,9)="reference", D63=""),"STRING",VLOOKUP($H63,'DataType Conversion'!$A$8:$I$37,3,0))</f>
        <v>BIGDECIMAL</v>
      </c>
      <c r="X63" t="str">
        <f t="shared" si="15"/>
        <v/>
      </c>
      <c r="Y63" t="str">
        <f t="shared" si="16"/>
        <v>Y</v>
      </c>
      <c r="Z63" t="str">
        <f t="shared" si="17"/>
        <v/>
      </c>
      <c r="AA63" t="str">
        <f t="shared" si="18"/>
        <v>N</v>
      </c>
      <c r="AB63" t="str">
        <f t="shared" si="35"/>
        <v/>
      </c>
      <c r="AC63" t="str">
        <f t="shared" si="36"/>
        <v>Account</v>
      </c>
      <c r="AD63" t="str">
        <f t="shared" si="37"/>
        <v>CCS_TotalCombinedExposure__c</v>
      </c>
      <c r="AE63" t="str">
        <f t="shared" si="38"/>
        <v>BIGDECIMAL</v>
      </c>
      <c r="AF63" t="str">
        <f t="shared" si="19"/>
        <v/>
      </c>
      <c r="AG63" t="str">
        <f t="shared" si="39"/>
        <v>Y</v>
      </c>
      <c r="AH63" t="str">
        <f t="shared" si="45"/>
        <v/>
      </c>
      <c r="AI63" t="str">
        <f t="shared" si="22"/>
        <v/>
      </c>
      <c r="AM63" t="str">
        <f>IF(AC63="","",LOWER(SUBSTITUTE(VLOOKUP($AC63,'Key-Information'!$B$7:$D$8,2,0)," ", "_")))</f>
        <v>relationship_(customer)</v>
      </c>
      <c r="AN63" t="str">
        <f t="shared" si="40"/>
        <v>TotalCombinedExposure</v>
      </c>
      <c r="AO63" t="str">
        <f t="shared" si="41"/>
        <v>BIGDECIMAL</v>
      </c>
      <c r="AP63" t="str">
        <f t="shared" si="42"/>
        <v/>
      </c>
      <c r="AQ63" t="str">
        <f t="shared" si="43"/>
        <v>Y</v>
      </c>
      <c r="AR63" t="str">
        <f t="shared" si="44"/>
        <v/>
      </c>
    </row>
    <row r="64" spans="1:44" x14ac:dyDescent="0.35">
      <c r="A64" t="str">
        <f t="shared" si="31"/>
        <v>AccountCCS_Total_Current_Bank_Limits__c</v>
      </c>
      <c r="B64" t="s">
        <v>67</v>
      </c>
      <c r="C64" t="str">
        <f>_xlfn.IFNA(VLOOKUP($A64,nCino_DevProc1!$A$2:$S$352,4,0),"")</f>
        <v>Relationship</v>
      </c>
      <c r="D64" t="s">
        <v>1096</v>
      </c>
      <c r="E64" t="str">
        <f>_xlfn.IFNA(VLOOKUP($A64,nCino_MDW!$A$1:$L$191,9,0),"")</f>
        <v>Total Current Bank Limits</v>
      </c>
      <c r="F64" t="str">
        <f>_xlfn.IFNA(VLOOKUP($A64,nCino_MDW!$A$1:$AH$190,12,0),"")</f>
        <v>Total Current Bank Limits = Total Current Hard Bank Limits + Total Current Soft Bank Limits</v>
      </c>
      <c r="G64" t="str">
        <f>_xlfn.IFNA(IF(VLOOKUP($A64,nCino_MDW!$A$1:$AH$190,13,0)=0,"", VLOOKUP($A64,nCino_MDW!$A$1:$AH$190,13,0)),"")</f>
        <v>Formula (Currency)</v>
      </c>
      <c r="H64" t="str">
        <f>_xlfn.IFNA(IF(VLOOKUP($A64,nCino_DevProc1!$A$2:$S$352,8,0)=0,"", VLOOKUP($A64,nCino_DevProc1!$A$2:$S$352,8,0)),"")</f>
        <v>currency</v>
      </c>
      <c r="I64" t="str">
        <f>_xlfn.IFNA(IF(VLOOKUP($A64,nCino_MDW!$A$1:$AH$190,2,0)=0,"", VLOOKUP($A64,nCino_MDW!$A$1:$AH$190,2,0)),"")</f>
        <v>16, 2</v>
      </c>
      <c r="J64" t="str">
        <f>IF(OR(D64=0, IFERROR(VLOOKUP($A64,nCino_DevProc1!$A$2:$S$352,2,0),0)=0),"", VLOOKUP($A64,nCino_DevProc1!$A$2:$S$352,2,0))</f>
        <v/>
      </c>
      <c r="K64" t="str">
        <f>IFERROR(IF(VLOOKUP($A64,nCino_MDW!$A$1:$AH$190,26,0)="Y", "N", IF(VLOOKUP($A64,nCino_MDW!$A$1:$AH$190,26,0)="N",  "Y", "")),"")</f>
        <v>Y</v>
      </c>
      <c r="L64" t="str">
        <f>_xlfn.IFNA(IF(VLOOKUP($A64,nCino_DevProc1!$A$2:$S$352,9,0)="No", "N", "Y"),"")</f>
        <v>Y</v>
      </c>
      <c r="M64" t="str">
        <f>IFERROR(IF(VLOOKUP($A64,nCino_DevProc1!$A$2:$S$352,18,0)=TRUE, "E", IF(D64="Id", "P", IF(OR(LEFT(G64, 6) = "Lookup", LEFT(G64, 6) ="Master"), "F",""))),"")</f>
        <v/>
      </c>
      <c r="N64" t="str">
        <f>_xlfn.IFNA(IF(VLOOKUP($A64,nCino_MDW!$A$1:$AH$190,4,0)="System generated", "Y", "N"),"")</f>
        <v>N</v>
      </c>
      <c r="O64" t="str">
        <f>IF(LEFT(G64,6)="lookup", G64,IF(OR(D64=0, IFERROR(VLOOKUP($A64,nCino_DevProc1!$A$2:$S$352,18,0),0)=0),"", VLOOKUP($A64,nCino_DevProc1!$A$2:$S$352,18,0)))</f>
        <v>CCS_TotalHardBankLimits__c + CCS_TotalSoftBankLimits__c</v>
      </c>
      <c r="P64" t="str">
        <f t="shared" si="32"/>
        <v>Account</v>
      </c>
      <c r="Q64" t="str">
        <f t="shared" si="33"/>
        <v>CCS_Total_Current_Bank_Limits__c</v>
      </c>
      <c r="R64" t="s">
        <v>251</v>
      </c>
      <c r="S64" t="str">
        <f t="shared" si="13"/>
        <v>Y</v>
      </c>
      <c r="T64" t="str">
        <f t="shared" si="34"/>
        <v>Y</v>
      </c>
      <c r="U64" t="str">
        <f>P64</f>
        <v>Account</v>
      </c>
      <c r="V64" t="str">
        <f t="shared" si="14"/>
        <v>CCS_Total_Current_Bank_Limits__c</v>
      </c>
      <c r="W64" t="str">
        <f>IF(OR(LEFT(H64,9)="reference", D64=""),"STRING",VLOOKUP($H64,'DataType Conversion'!$A$8:$I$37,3,0))</f>
        <v>BIGDECIMAL</v>
      </c>
      <c r="X64" t="str">
        <f t="shared" si="15"/>
        <v/>
      </c>
      <c r="Y64" t="str">
        <f t="shared" si="16"/>
        <v>Y</v>
      </c>
      <c r="Z64" t="str">
        <f t="shared" si="17"/>
        <v/>
      </c>
      <c r="AA64" t="str">
        <f t="shared" si="18"/>
        <v>N</v>
      </c>
      <c r="AB64" t="str">
        <f t="shared" si="35"/>
        <v/>
      </c>
      <c r="AC64" t="str">
        <f t="shared" si="36"/>
        <v>Account</v>
      </c>
      <c r="AD64" t="str">
        <f t="shared" si="37"/>
        <v>CCS_Total_Current_Bank_Limits__c</v>
      </c>
      <c r="AE64" t="str">
        <f t="shared" si="38"/>
        <v>BIGDECIMAL</v>
      </c>
      <c r="AF64" t="str">
        <f t="shared" si="19"/>
        <v/>
      </c>
      <c r="AG64" t="str">
        <f t="shared" si="39"/>
        <v>Y</v>
      </c>
      <c r="AH64" t="str">
        <f t="shared" si="45"/>
        <v/>
      </c>
      <c r="AI64" t="str">
        <f t="shared" si="22"/>
        <v/>
      </c>
      <c r="AM64" t="str">
        <f>IF(AC64="","",LOWER(SUBSTITUTE(VLOOKUP($AC64,'Key-Information'!$B$7:$D$8,2,0)," ", "_")))</f>
        <v>relationship_(customer)</v>
      </c>
      <c r="AN64" t="str">
        <f t="shared" si="40"/>
        <v>Total_Current_Bank_Limits</v>
      </c>
      <c r="AO64" t="str">
        <f t="shared" si="41"/>
        <v>BIGDECIMAL</v>
      </c>
      <c r="AP64" t="str">
        <f t="shared" si="42"/>
        <v/>
      </c>
      <c r="AQ64" t="str">
        <f t="shared" si="43"/>
        <v>Y</v>
      </c>
      <c r="AR64" t="str">
        <f t="shared" si="44"/>
        <v/>
      </c>
    </row>
    <row r="65" spans="1:44" x14ac:dyDescent="0.35">
      <c r="A65" t="str">
        <f t="shared" si="31"/>
        <v>AccountCCS_TotalHardLBGLimits__c</v>
      </c>
      <c r="B65" t="s">
        <v>67</v>
      </c>
      <c r="C65" t="str">
        <f>_xlfn.IFNA(VLOOKUP($A65,nCino_DevProc1!$A$2:$S$352,4,0),"")</f>
        <v>Relationship</v>
      </c>
      <c r="D65" t="s">
        <v>1088</v>
      </c>
      <c r="E65" t="str">
        <f>_xlfn.IFNA(VLOOKUP($A65,nCino_MDW!$A$1:$L$191,9,0),"")</f>
        <v>Total Current Hard Limits</v>
      </c>
      <c r="F65" t="str">
        <f>_xlfn.IFNA(VLOOKUP($A65,nCino_MDW!$A$1:$AH$190,12,0),"")</f>
        <v>Total Hard LBG Limits</v>
      </c>
      <c r="G65" t="str">
        <f>_xlfn.IFNA(IF(VLOOKUP($A65,nCino_MDW!$A$1:$AH$190,13,0)=0,"", VLOOKUP($A65,nCino_MDW!$A$1:$AH$190,13,0)),"")</f>
        <v>Formula (Currency)</v>
      </c>
      <c r="H65" t="str">
        <f>_xlfn.IFNA(IF(VLOOKUP($A65,nCino_DevProc1!$A$2:$S$352,8,0)=0,"", VLOOKUP($A65,nCino_DevProc1!$A$2:$S$352,8,0)),"")</f>
        <v>currency</v>
      </c>
      <c r="I65" t="str">
        <f>_xlfn.IFNA(IF(VLOOKUP($A65,nCino_MDW!$A$1:$AH$190,2,0)=0,"", VLOOKUP($A65,nCino_MDW!$A$1:$AH$190,2,0)),"")</f>
        <v>16, 2</v>
      </c>
      <c r="J65" t="str">
        <f>IF(OR(D65=0, IFERROR(VLOOKUP($A65,nCino_DevProc1!$A$2:$S$352,2,0),0)=0),"", VLOOKUP($A65,nCino_DevProc1!$A$2:$S$352,2,0))</f>
        <v/>
      </c>
      <c r="K65" t="str">
        <f>IFERROR(IF(VLOOKUP($A65,nCino_MDW!$A$1:$AH$190,26,0)="Y", "N", IF(VLOOKUP($A65,nCino_MDW!$A$1:$AH$190,26,0)="N",  "Y", "")),"")</f>
        <v>Y</v>
      </c>
      <c r="L65" t="str">
        <f>_xlfn.IFNA(IF(VLOOKUP($A65,nCino_DevProc1!$A$2:$S$352,9,0)="No", "N", "Y"),"")</f>
        <v>Y</v>
      </c>
      <c r="M65" t="str">
        <f>IFERROR(IF(VLOOKUP($A65,nCino_DevProc1!$A$2:$S$352,18,0)=TRUE, "E", IF(D65="Id", "P", IF(OR(LEFT(G65, 6) = "Lookup", LEFT(G65, 6) ="Master"), "F",""))),"")</f>
        <v/>
      </c>
      <c r="N65" t="str">
        <f>_xlfn.IFNA(IF(VLOOKUP($A65,nCino_MDW!$A$1:$AH$190,4,0)="System generated", "Y", "N"),"")</f>
        <v>N</v>
      </c>
      <c r="O65" t="str">
        <f>IF(LEFT(G65,6)="lookup", G65,IF(OR(D65=0, IFERROR(VLOOKUP($A65,nCino_DevProc1!$A$2:$S$352,18,0),0)=0),"", VLOOKUP($A65,nCino_DevProc1!$A$2:$S$352,18,0)))</f>
        <v>CCS_TotalHardBankLimits__c  +  CCS_TotalHardLBCMLimits__c</v>
      </c>
      <c r="P65" t="str">
        <f t="shared" si="32"/>
        <v>Account</v>
      </c>
      <c r="Q65" t="str">
        <f t="shared" si="33"/>
        <v>CCS_TotalHardLBGLimits__c</v>
      </c>
      <c r="R65" t="s">
        <v>251</v>
      </c>
      <c r="S65" t="str">
        <f t="shared" si="13"/>
        <v>Y</v>
      </c>
      <c r="T65" t="str">
        <f t="shared" si="34"/>
        <v>Y</v>
      </c>
      <c r="U65" t="str">
        <f>P65</f>
        <v>Account</v>
      </c>
      <c r="V65" t="str">
        <f t="shared" si="14"/>
        <v>CCS_TotalHardLBGLimits__c</v>
      </c>
      <c r="W65" t="str">
        <f>IF(OR(LEFT(H65,9)="reference", D65=""),"STRING",VLOOKUP($H65,'DataType Conversion'!$A$8:$I$37,3,0))</f>
        <v>BIGDECIMAL</v>
      </c>
      <c r="X65" t="str">
        <f t="shared" si="15"/>
        <v/>
      </c>
      <c r="Y65" t="str">
        <f t="shared" si="16"/>
        <v>Y</v>
      </c>
      <c r="Z65" t="str">
        <f t="shared" si="17"/>
        <v/>
      </c>
      <c r="AA65" t="str">
        <f t="shared" si="18"/>
        <v>N</v>
      </c>
      <c r="AB65" t="str">
        <f t="shared" si="35"/>
        <v/>
      </c>
      <c r="AC65" t="str">
        <f t="shared" si="36"/>
        <v>Account</v>
      </c>
      <c r="AD65" t="str">
        <f t="shared" si="37"/>
        <v>CCS_TotalHardLBGLimits__c</v>
      </c>
      <c r="AE65" t="str">
        <f t="shared" si="38"/>
        <v>BIGDECIMAL</v>
      </c>
      <c r="AF65" t="str">
        <f t="shared" si="19"/>
        <v/>
      </c>
      <c r="AG65" t="str">
        <f t="shared" si="39"/>
        <v>Y</v>
      </c>
      <c r="AH65" t="str">
        <f t="shared" si="45"/>
        <v/>
      </c>
      <c r="AI65" t="str">
        <f t="shared" si="22"/>
        <v/>
      </c>
      <c r="AM65" t="str">
        <f>IF(AC65="","",LOWER(SUBSTITUTE(VLOOKUP($AC65,'Key-Information'!$B$7:$D$8,2,0)," ", "_")))</f>
        <v>relationship_(customer)</v>
      </c>
      <c r="AN65" t="str">
        <f t="shared" si="40"/>
        <v>TotalHardLBGLimits</v>
      </c>
      <c r="AO65" t="str">
        <f t="shared" si="41"/>
        <v>BIGDECIMAL</v>
      </c>
      <c r="AP65" t="str">
        <f t="shared" si="42"/>
        <v/>
      </c>
      <c r="AQ65" t="str">
        <f t="shared" si="43"/>
        <v>Y</v>
      </c>
      <c r="AR65" t="str">
        <f t="shared" si="44"/>
        <v/>
      </c>
    </row>
    <row r="66" spans="1:44" x14ac:dyDescent="0.35">
      <c r="A66" t="str">
        <f t="shared" si="31"/>
        <v>AccountCCS_TotalSoftLBGLimits__c</v>
      </c>
      <c r="B66" t="s">
        <v>67</v>
      </c>
      <c r="C66" t="str">
        <f>_xlfn.IFNA(VLOOKUP($A66,nCino_DevProc1!$A$2:$S$352,4,0),"")</f>
        <v>Relationship</v>
      </c>
      <c r="D66" t="s">
        <v>1092</v>
      </c>
      <c r="E66" t="str">
        <f>_xlfn.IFNA(VLOOKUP($A66,nCino_MDW!$A$1:$L$191,9,0),"")</f>
        <v>Total Current Soft Limits</v>
      </c>
      <c r="F66" t="str">
        <f>_xlfn.IFNA(VLOOKUP($A66,nCino_MDW!$A$1:$AH$190,12,0),"")</f>
        <v>Total Soft LBG Limits</v>
      </c>
      <c r="G66" t="str">
        <f>_xlfn.IFNA(IF(VLOOKUP($A66,nCino_MDW!$A$1:$AH$190,13,0)=0,"", VLOOKUP($A66,nCino_MDW!$A$1:$AH$190,13,0)),"")</f>
        <v>Formula (Currency)</v>
      </c>
      <c r="H66" t="str">
        <f>_xlfn.IFNA(IF(VLOOKUP($A66,nCino_DevProc1!$A$2:$S$352,8,0)=0,"", VLOOKUP($A66,nCino_DevProc1!$A$2:$S$352,8,0)),"")</f>
        <v>currency</v>
      </c>
      <c r="I66" t="str">
        <f>_xlfn.IFNA(IF(VLOOKUP($A66,nCino_MDW!$A$1:$AH$190,2,0)=0,"", VLOOKUP($A66,nCino_MDW!$A$1:$AH$190,2,0)),"")</f>
        <v>16, 2</v>
      </c>
      <c r="J66" t="str">
        <f>IF(OR(D66=0, IFERROR(VLOOKUP($A66,nCino_DevProc1!$A$2:$S$352,2,0),0)=0),"", VLOOKUP($A66,nCino_DevProc1!$A$2:$S$352,2,0))</f>
        <v/>
      </c>
      <c r="K66" t="str">
        <f>IFERROR(IF(VLOOKUP($A66,nCino_MDW!$A$1:$AH$190,26,0)="Y", "N", IF(VLOOKUP($A66,nCino_MDW!$A$1:$AH$190,26,0)="N",  "Y", "")),"")</f>
        <v>Y</v>
      </c>
      <c r="L66" t="str">
        <f>_xlfn.IFNA(IF(VLOOKUP($A66,nCino_DevProc1!$A$2:$S$352,9,0)="No", "N", "Y"),"")</f>
        <v>Y</v>
      </c>
      <c r="M66" t="str">
        <f>IFERROR(IF(VLOOKUP($A66,nCino_DevProc1!$A$2:$S$352,18,0)=TRUE, "E", IF(D66="Id", "P", IF(OR(LEFT(G66, 6) = "Lookup", LEFT(G66, 6) ="Master"), "F",""))),"")</f>
        <v/>
      </c>
      <c r="N66" t="str">
        <f>_xlfn.IFNA(IF(VLOOKUP($A66,nCino_MDW!$A$1:$AH$190,4,0)="System generated", "Y", "N"),"")</f>
        <v>N</v>
      </c>
      <c r="O66" t="str">
        <f>IF(LEFT(G66,6)="lookup", G66,IF(OR(D66=0, IFERROR(VLOOKUP($A66,nCino_DevProc1!$A$2:$S$352,18,0),0)=0),"", VLOOKUP($A66,nCino_DevProc1!$A$2:$S$352,18,0)))</f>
        <v>CCS_TotalSoftBankLimits__c  +  CCS_TotalSoftLBCMLimits__c</v>
      </c>
      <c r="P66" t="str">
        <f t="shared" si="32"/>
        <v>Account</v>
      </c>
      <c r="Q66" t="str">
        <f t="shared" si="33"/>
        <v>CCS_TotalSoftLBGLimits__c</v>
      </c>
      <c r="R66" t="s">
        <v>251</v>
      </c>
      <c r="S66" t="str">
        <f t="shared" si="13"/>
        <v>Y</v>
      </c>
      <c r="T66" t="str">
        <f t="shared" si="34"/>
        <v>Y</v>
      </c>
      <c r="U66" t="str">
        <f>P66</f>
        <v>Account</v>
      </c>
      <c r="V66" t="str">
        <f>Q66</f>
        <v>CCS_TotalSoftLBGLimits__c</v>
      </c>
      <c r="W66" t="str">
        <f>IF(OR(LEFT(H66,9)="reference", D66=""),"STRING",VLOOKUP($H66,'DataType Conversion'!$A$8:$I$37,3,0))</f>
        <v>BIGDECIMAL</v>
      </c>
      <c r="X66" t="str">
        <f t="shared" si="15"/>
        <v/>
      </c>
      <c r="Y66" t="str">
        <f t="shared" si="16"/>
        <v>Y</v>
      </c>
      <c r="Z66" t="str">
        <f t="shared" si="17"/>
        <v/>
      </c>
      <c r="AA66" t="str">
        <f t="shared" ref="AA66:AA95" si="46">IF(Q66= "", "", IF(H66="Picklist", "Y", "N"))</f>
        <v>N</v>
      </c>
      <c r="AB66" t="str">
        <f t="shared" si="35"/>
        <v/>
      </c>
      <c r="AC66" t="str">
        <f t="shared" si="36"/>
        <v>Account</v>
      </c>
      <c r="AD66" t="str">
        <f t="shared" si="37"/>
        <v>CCS_TotalSoftLBGLimits__c</v>
      </c>
      <c r="AE66" t="str">
        <f t="shared" si="38"/>
        <v>BIGDECIMAL</v>
      </c>
      <c r="AF66" t="str">
        <f t="shared" si="19"/>
        <v/>
      </c>
      <c r="AG66" t="str">
        <f t="shared" si="39"/>
        <v>Y</v>
      </c>
      <c r="AH66" t="str">
        <f t="shared" si="45"/>
        <v/>
      </c>
      <c r="AI66" t="str">
        <f t="shared" si="22"/>
        <v/>
      </c>
      <c r="AM66" t="str">
        <f>IF(AC66="","",LOWER(SUBSTITUTE(VLOOKUP($AC66,'Key-Information'!$B$7:$D$8,2,0)," ", "_")))</f>
        <v>relationship_(customer)</v>
      </c>
      <c r="AN66" t="str">
        <f t="shared" si="40"/>
        <v>TotalSoftLBGLimits</v>
      </c>
      <c r="AO66" t="str">
        <f t="shared" si="41"/>
        <v>BIGDECIMAL</v>
      </c>
      <c r="AP66" t="str">
        <f t="shared" si="42"/>
        <v/>
      </c>
      <c r="AQ66" t="str">
        <f t="shared" si="43"/>
        <v>Y</v>
      </c>
      <c r="AR66" t="str">
        <f t="shared" si="44"/>
        <v/>
      </c>
    </row>
    <row r="67" spans="1:44" x14ac:dyDescent="0.35">
      <c r="A67" t="str">
        <f t="shared" si="31"/>
        <v>AccountCCS_Total_Lending_Value__c</v>
      </c>
      <c r="B67" t="s">
        <v>67</v>
      </c>
      <c r="C67" t="str">
        <f>_xlfn.IFNA(VLOOKUP($A67,nCino_DevProc1!$A$2:$S$352,4,0),"")</f>
        <v>Relationship</v>
      </c>
      <c r="D67" t="s">
        <v>1164</v>
      </c>
      <c r="E67" t="str">
        <f>_xlfn.IFNA(VLOOKUP($A67,nCino_MDW!$A$1:$L$191,9,0),"")</f>
        <v>Total Lending Value</v>
      </c>
      <c r="F67" t="str">
        <f>_xlfn.IFNA(VLOOKUP($A67,nCino_MDW!$A$1:$AH$190,12,0),"")</f>
        <v>Total Lending Value</v>
      </c>
      <c r="G67" t="str">
        <f>_xlfn.IFNA(IF(VLOOKUP($A67,nCino_MDW!$A$1:$AH$190,13,0)=0,"", VLOOKUP($A67,nCino_MDW!$A$1:$AH$190,13,0)),"")</f>
        <v>Number</v>
      </c>
      <c r="H67" t="str">
        <f>_xlfn.IFNA(IF(VLOOKUP($A67,nCino_DevProc1!$A$2:$S$352,8,0)=0,"", VLOOKUP($A67,nCino_DevProc1!$A$2:$S$352,8,0)),"")</f>
        <v>double</v>
      </c>
      <c r="I67" t="str">
        <f>_xlfn.IFNA(IF(VLOOKUP($A67,nCino_MDW!$A$1:$AH$190,2,0)=0,"", VLOOKUP($A67,nCino_MDW!$A$1:$AH$190,2,0)),"")</f>
        <v>16, 2</v>
      </c>
      <c r="J67" t="str">
        <f>IF(OR(D67=0, IFERROR(VLOOKUP($A67,nCino_DevProc1!$A$2:$S$352,2,0),0)=0),"", VLOOKUP($A67,nCino_DevProc1!$A$2:$S$352,2,0))</f>
        <v>18, 2</v>
      </c>
      <c r="K67" t="str">
        <f>IFERROR(IF(VLOOKUP($A67,nCino_MDW!$A$1:$AH$190,26,0)="Y", "N", IF(VLOOKUP($A67,nCino_MDW!$A$1:$AH$190,26,0)="N",  "Y", "")),"")</f>
        <v>Y</v>
      </c>
      <c r="L67" t="str">
        <f>_xlfn.IFNA(IF(VLOOKUP($A67,nCino_DevProc1!$A$2:$S$352,9,0)="No", "N", "Y"),"")</f>
        <v>Y</v>
      </c>
      <c r="M67" t="str">
        <f>IFERROR(IF(VLOOKUP($A67,nCino_DevProc1!$A$2:$S$352,18,0)=TRUE, "E", IF(D67="Id", "P", IF(OR(LEFT(G67, 6) = "Lookup", LEFT(G67, 6) ="Master"), "F",""))),"")</f>
        <v/>
      </c>
      <c r="N67" t="str">
        <f>_xlfn.IFNA(IF(VLOOKUP($A67,nCino_MDW!$A$1:$AH$190,4,0)="System generated", "Y", "N"),"")</f>
        <v>N</v>
      </c>
      <c r="O67" t="str">
        <f>IF(LEFT(G67,6)="lookup", G67,IF(OR(D67=0, IFERROR(VLOOKUP($A67,nCino_DevProc1!$A$2:$S$352,18,0),0)=0),"", VLOOKUP($A67,nCino_DevProc1!$A$2:$S$352,18,0)))</f>
        <v/>
      </c>
      <c r="P67" t="str">
        <f t="shared" si="32"/>
        <v>Account</v>
      </c>
      <c r="Q67" t="str">
        <f t="shared" si="33"/>
        <v>CCS_Total_Lending_Value__c</v>
      </c>
      <c r="R67" t="s">
        <v>251</v>
      </c>
      <c r="S67" t="str">
        <f t="shared" si="13"/>
        <v>Y</v>
      </c>
      <c r="T67" t="str">
        <f t="shared" si="34"/>
        <v>Y</v>
      </c>
      <c r="U67" t="str">
        <f>P67</f>
        <v>Account</v>
      </c>
      <c r="V67" t="str">
        <f>Q67</f>
        <v>CCS_Total_Lending_Value__c</v>
      </c>
      <c r="W67" t="str">
        <f>IF(OR(LEFT(H67,9)="reference", D67=""),"STRING",VLOOKUP($H67,'DataType Conversion'!$A$8:$I$37,3,0))</f>
        <v>DECIMAL</v>
      </c>
      <c r="X67" t="str">
        <f t="shared" si="15"/>
        <v>18, 2</v>
      </c>
      <c r="Y67" t="str">
        <f t="shared" si="16"/>
        <v>Y</v>
      </c>
      <c r="Z67" t="str">
        <f t="shared" si="17"/>
        <v/>
      </c>
      <c r="AA67" t="str">
        <f t="shared" si="46"/>
        <v>N</v>
      </c>
      <c r="AB67" t="str">
        <f t="shared" si="35"/>
        <v/>
      </c>
      <c r="AC67" t="str">
        <f t="shared" si="36"/>
        <v>Account</v>
      </c>
      <c r="AD67" t="str">
        <f t="shared" si="37"/>
        <v>CCS_Total_Lending_Value__c</v>
      </c>
      <c r="AE67" t="str">
        <f t="shared" si="38"/>
        <v>DECIMAL</v>
      </c>
      <c r="AF67" t="str">
        <f t="shared" si="19"/>
        <v>18, 2</v>
      </c>
      <c r="AG67" t="str">
        <f t="shared" si="39"/>
        <v>Y</v>
      </c>
      <c r="AH67" t="str">
        <f t="shared" si="45"/>
        <v/>
      </c>
      <c r="AI67" t="str">
        <f t="shared" si="22"/>
        <v/>
      </c>
      <c r="AM67" t="str">
        <f>IF(AC67="","",LOWER(SUBSTITUTE(VLOOKUP($AC67,'Key-Information'!$B$7:$D$8,2,0)," ", "_")))</f>
        <v>relationship_(customer)</v>
      </c>
      <c r="AN67" t="str">
        <f t="shared" si="40"/>
        <v>Total_Lending_Value</v>
      </c>
      <c r="AO67" t="str">
        <f t="shared" si="41"/>
        <v>DECIMAL</v>
      </c>
      <c r="AP67" t="str">
        <f t="shared" si="42"/>
        <v>18, 2</v>
      </c>
      <c r="AQ67" t="str">
        <f t="shared" si="43"/>
        <v>Y</v>
      </c>
      <c r="AR67" t="str">
        <f t="shared" si="44"/>
        <v/>
      </c>
    </row>
    <row r="68" spans="1:44" x14ac:dyDescent="0.35">
      <c r="A68" t="str">
        <f t="shared" si="31"/>
        <v>AccountCCS_Trading_Address__c</v>
      </c>
      <c r="B68" t="s">
        <v>67</v>
      </c>
      <c r="C68" t="str">
        <f>_xlfn.IFNA(VLOOKUP($A68,nCino_DevProc1!$A$2:$S$352,4,0),"")</f>
        <v>Relationship</v>
      </c>
      <c r="D68" t="s">
        <v>1167</v>
      </c>
      <c r="E68" t="str">
        <f>_xlfn.IFNA(VLOOKUP($A68,nCino_MDW!$A$1:$L$191,9,0),"")</f>
        <v>Trading Address</v>
      </c>
      <c r="F68" t="str">
        <f>_xlfn.IFNA(VLOOKUP($A68,nCino_MDW!$A$1:$AH$190,12,0),"")</f>
        <v>Trading Address of Relationship</v>
      </c>
      <c r="G68" t="str">
        <f>_xlfn.IFNA(IF(VLOOKUP($A68,nCino_MDW!$A$1:$AH$190,13,0)=0,"", VLOOKUP($A68,nCino_MDW!$A$1:$AH$190,13,0)),"")</f>
        <v>Long Text Area</v>
      </c>
      <c r="H68" t="str">
        <f>_xlfn.IFNA(IF(VLOOKUP($A68,nCino_DevProc1!$A$2:$S$352,8,0)=0,"", VLOOKUP($A68,nCino_DevProc1!$A$2:$S$352,8,0)),"")</f>
        <v>textarea</v>
      </c>
      <c r="I68">
        <f>_xlfn.IFNA(IF(VLOOKUP($A68,nCino_MDW!$A$1:$AH$190,2,0)=0,"", VLOOKUP($A68,nCino_MDW!$A$1:$AH$190,2,0)),"")</f>
        <v>32768</v>
      </c>
      <c r="J68">
        <f>IF(OR(D68=0, IFERROR(VLOOKUP($A68,nCino_DevProc1!$A$2:$S$352,2,0),0)=0),"", VLOOKUP($A68,nCino_DevProc1!$A$2:$S$352,2,0))</f>
        <v>32768</v>
      </c>
      <c r="K68" t="str">
        <f>IFERROR(IF(VLOOKUP($A68,nCino_MDW!$A$1:$AH$190,26,0)="Y", "N", IF(VLOOKUP($A68,nCino_MDW!$A$1:$AH$190,26,0)="N",  "Y", "")),"")</f>
        <v>Y</v>
      </c>
      <c r="L68" t="str">
        <f>_xlfn.IFNA(IF(VLOOKUP($A68,nCino_DevProc1!$A$2:$S$352,9,0)="No", "N", "Y"),"")</f>
        <v>Y</v>
      </c>
      <c r="M68" t="str">
        <f>IFERROR(IF(VLOOKUP($A68,nCino_DevProc1!$A$2:$S$352,18,0)=TRUE, "E", IF(D68="Id", "P", IF(OR(LEFT(G68, 6) = "Lookup", LEFT(G68, 6) ="Master"), "F",""))),"")</f>
        <v/>
      </c>
      <c r="N68" t="str">
        <f>_xlfn.IFNA(IF(VLOOKUP($A68,nCino_MDW!$A$1:$AH$190,4,0)="System generated", "Y", "N"),"")</f>
        <v>N</v>
      </c>
      <c r="O68" t="str">
        <f>IF(LEFT(G68,6)="lookup", G68,IF(OR(D68=0, IFERROR(VLOOKUP($A68,nCino_DevProc1!$A$2:$S$352,18,0),0)=0),"", VLOOKUP($A68,nCino_DevProc1!$A$2:$S$352,18,0)))</f>
        <v/>
      </c>
      <c r="P68" t="str">
        <f t="shared" si="32"/>
        <v>Account</v>
      </c>
      <c r="Q68" t="str">
        <f t="shared" si="33"/>
        <v>CCS_Trading_Address__c</v>
      </c>
      <c r="R68" t="s">
        <v>251</v>
      </c>
      <c r="S68" t="str">
        <f t="shared" ref="S68:S122" si="47">L68</f>
        <v>Y</v>
      </c>
      <c r="T68" t="str">
        <f t="shared" si="34"/>
        <v>Y</v>
      </c>
      <c r="U68" t="str">
        <f>P68</f>
        <v>Account</v>
      </c>
      <c r="V68" t="str">
        <f>Q68</f>
        <v>CCS_Trading_Address__c</v>
      </c>
      <c r="W68" t="str">
        <f>IF(OR(LEFT(H68,9)="reference", D68=""),"STRING",VLOOKUP($H68,'DataType Conversion'!$A$8:$I$37,3,0))</f>
        <v>STRING</v>
      </c>
      <c r="X68">
        <f t="shared" ref="X68:X122" si="48">IF(J68="", "",J68)</f>
        <v>32768</v>
      </c>
      <c r="Y68" t="str">
        <f t="shared" ref="Y68:Y122" si="49">T68</f>
        <v>Y</v>
      </c>
      <c r="Z68" t="str">
        <f t="shared" ref="Z68:Z122" si="50">IF(OR($V68="Id",$V68="LastModifiedDate"), "C","")</f>
        <v/>
      </c>
      <c r="AA68" t="str">
        <f t="shared" si="46"/>
        <v>N</v>
      </c>
      <c r="AB68" t="str">
        <f t="shared" si="35"/>
        <v/>
      </c>
      <c r="AC68" t="str">
        <f t="shared" si="36"/>
        <v>Account</v>
      </c>
      <c r="AD68" t="str">
        <f t="shared" si="37"/>
        <v>CCS_Trading_Address__c</v>
      </c>
      <c r="AE68" t="str">
        <f t="shared" si="38"/>
        <v>STRING</v>
      </c>
      <c r="AF68">
        <f t="shared" ref="AF68:AF122" si="51">IF(X68="","",X68)</f>
        <v>32768</v>
      </c>
      <c r="AG68" t="str">
        <f t="shared" si="39"/>
        <v>Y</v>
      </c>
      <c r="AH68" t="str">
        <f t="shared" si="45"/>
        <v/>
      </c>
      <c r="AI68" t="str">
        <f t="shared" ref="AI68:AI122" si="52">IF(AD68="LastModifiedDate","Must be latest date for the record id in Staging, and date must be t-1", "")</f>
        <v/>
      </c>
      <c r="AM68" t="str">
        <f>IF(AC68="","",LOWER(SUBSTITUTE(VLOOKUP($AC68,'Key-Information'!$B$7:$D$8,2,0)," ", "_")))</f>
        <v>relationship_(customer)</v>
      </c>
      <c r="AN68" t="str">
        <f t="shared" si="40"/>
        <v>Trading_Address</v>
      </c>
      <c r="AO68" t="str">
        <f t="shared" si="41"/>
        <v>STRING</v>
      </c>
      <c r="AP68">
        <f t="shared" si="42"/>
        <v>32768</v>
      </c>
      <c r="AQ68" t="str">
        <f t="shared" si="43"/>
        <v>Y</v>
      </c>
      <c r="AR68" t="str">
        <f t="shared" si="44"/>
        <v/>
      </c>
    </row>
    <row r="69" spans="1:44" x14ac:dyDescent="0.35">
      <c r="A69" t="str">
        <f t="shared" si="31"/>
        <v>AccountLLC_BI__lookupKey__c</v>
      </c>
      <c r="B69" t="s">
        <v>67</v>
      </c>
      <c r="C69" t="str">
        <f>_xlfn.IFNA(VLOOKUP($A69,nCino_DevProc1!$A$2:$S$352,4,0),"")</f>
        <v>Relationship</v>
      </c>
      <c r="D69" t="s">
        <v>588</v>
      </c>
      <c r="E69" t="str">
        <f>_xlfn.IFNA(VLOOKUP($A69,nCino_MDW!$A$1:$L$191,9,0),"")</f>
        <v>OCIS Party ID</v>
      </c>
      <c r="F69" t="str">
        <f>_xlfn.IFNA(VLOOKUP($A69,nCino_MDW!$A$1:$AH$190,12,0),"")</f>
        <v>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 For more information, refer to https://developer.salesforce.com/docs/atlas.en-us.apexcode.meta/apexcode/langCon_apex_dml_nested_object.htm</v>
      </c>
      <c r="G69" t="str">
        <f>_xlfn.IFNA(IF(VLOOKUP($A69,nCino_MDW!$A$1:$AH$190,13,0)=0,"", VLOOKUP($A69,nCino_MDW!$A$1:$AH$190,13,0)),"")</f>
        <v>Text</v>
      </c>
      <c r="H69" t="str">
        <f>_xlfn.IFNA(IF(VLOOKUP($A69,nCino_DevProc1!$A$2:$S$352,8,0)=0,"", VLOOKUP($A69,nCino_DevProc1!$A$2:$S$352,8,0)),"")</f>
        <v>string</v>
      </c>
      <c r="I69">
        <f>_xlfn.IFNA(IF(VLOOKUP($A69,nCino_MDW!$A$1:$AH$190,2,0)=0,"", VLOOKUP($A69,nCino_MDW!$A$1:$AH$190,2,0)),"")</f>
        <v>255</v>
      </c>
      <c r="J69">
        <f>IF(OR(D69=0, IFERROR(VLOOKUP($A69,nCino_DevProc1!$A$2:$S$352,2,0),0)=0),"", VLOOKUP($A69,nCino_DevProc1!$A$2:$S$352,2,0))</f>
        <v>255</v>
      </c>
      <c r="K69" t="str">
        <f>IFERROR(IF(VLOOKUP($A69,nCino_MDW!$A$1:$AH$190,26,0)="Y", "N", IF(VLOOKUP($A69,nCino_MDW!$A$1:$AH$190,26,0)="N",  "Y", "")),"")</f>
        <v>Y</v>
      </c>
      <c r="L69" t="str">
        <f>_xlfn.IFNA(IF(VLOOKUP($A69,nCino_DevProc1!$A$2:$S$352,9,0)="No", "N", "Y"),"")</f>
        <v>Y</v>
      </c>
      <c r="M69" t="str">
        <f>IFERROR(IF(VLOOKUP($A69,nCino_DevProc1!$A$2:$S$352,18,0)=TRUE, "E", IF(D69="Id", "P", IF(OR(LEFT(G69, 6) = "Lookup", LEFT(G69, 6) ="Master"), "F",""))),"")</f>
        <v/>
      </c>
      <c r="N69" t="str">
        <f>_xlfn.IFNA(IF(VLOOKUP($A69,nCino_MDW!$A$1:$AH$190,4,0)="System generated", "Y", "N"),"")</f>
        <v>N</v>
      </c>
      <c r="O69" t="s">
        <v>126</v>
      </c>
      <c r="P69" t="str">
        <f t="shared" si="32"/>
        <v>Account</v>
      </c>
      <c r="Q69" t="str">
        <f t="shared" si="33"/>
        <v>LLC_BI__lookupKey__c</v>
      </c>
      <c r="R69" t="s">
        <v>251</v>
      </c>
      <c r="S69" t="str">
        <f t="shared" si="47"/>
        <v>Y</v>
      </c>
      <c r="T69" t="str">
        <f t="shared" si="34"/>
        <v>Y</v>
      </c>
      <c r="U69" t="str">
        <f>P69</f>
        <v>Account</v>
      </c>
      <c r="V69" t="str">
        <f>Q69</f>
        <v>LLC_BI__lookupKey__c</v>
      </c>
      <c r="W69" t="str">
        <f>IF(OR(LEFT(H69,9)="reference", D69=""),"STRING",VLOOKUP($H69,'DataType Conversion'!$A$8:$I$37,3,0))</f>
        <v>STRING</v>
      </c>
      <c r="X69">
        <f t="shared" si="48"/>
        <v>255</v>
      </c>
      <c r="Y69" t="str">
        <f t="shared" si="49"/>
        <v>Y</v>
      </c>
      <c r="Z69" t="str">
        <f t="shared" si="50"/>
        <v/>
      </c>
      <c r="AA69" t="str">
        <f t="shared" si="46"/>
        <v>N</v>
      </c>
      <c r="AB69" t="str">
        <f t="shared" si="35"/>
        <v/>
      </c>
      <c r="AC69" t="str">
        <f t="shared" si="36"/>
        <v>Account</v>
      </c>
      <c r="AD69" t="str">
        <f t="shared" si="37"/>
        <v>LLC_BI__lookupKey__c</v>
      </c>
      <c r="AE69" t="str">
        <f t="shared" si="38"/>
        <v>STRING</v>
      </c>
      <c r="AF69">
        <f t="shared" si="51"/>
        <v>255</v>
      </c>
      <c r="AG69" t="s">
        <v>93</v>
      </c>
      <c r="AH69" t="str">
        <f t="shared" si="45"/>
        <v/>
      </c>
      <c r="AI69" t="s">
        <v>1653</v>
      </c>
      <c r="AM69" t="str">
        <f>IF(AC69="","",LOWER(SUBSTITUTE(VLOOKUP($AC69,'Key-Information'!$B$7:$D$8,2,0)," ", "_")))</f>
        <v>relationship_(customer)</v>
      </c>
      <c r="AN69" t="str">
        <f t="shared" si="40"/>
        <v>lookupKey</v>
      </c>
      <c r="AO69" t="str">
        <f t="shared" si="41"/>
        <v>STRING</v>
      </c>
      <c r="AP69">
        <f t="shared" si="42"/>
        <v>255</v>
      </c>
      <c r="AQ69" t="str">
        <f t="shared" si="43"/>
        <v>N</v>
      </c>
      <c r="AR69" t="str">
        <f t="shared" si="44"/>
        <v/>
      </c>
    </row>
    <row r="70" spans="1:44" x14ac:dyDescent="0.35">
      <c r="A70" t="str">
        <f t="shared" si="31"/>
        <v>AccountName</v>
      </c>
      <c r="B70" t="s">
        <v>67</v>
      </c>
      <c r="C70" t="str">
        <f>_xlfn.IFNA(VLOOKUP($A70,nCino_DevProc1!$A$2:$S$352,4,0),"")</f>
        <v>Relationship</v>
      </c>
      <c r="D70" t="s">
        <v>29</v>
      </c>
      <c r="E70" t="str">
        <f>_xlfn.IFNA(VLOOKUP($A70,nCino_MDW!$A$1:$L$191,9,0),"")</f>
        <v>Relationship Name</v>
      </c>
      <c r="F70" t="str">
        <f>_xlfn.IFNA(VLOOKUP($A70,nCino_MDW!$A$1:$AH$190,12,0),"")</f>
        <v>This field captures the full customer business name</v>
      </c>
      <c r="G70" t="str">
        <f>_xlfn.IFNA(IF(VLOOKUP($A70,nCino_MDW!$A$1:$AH$190,13,0)=0,"", VLOOKUP($A70,nCino_MDW!$A$1:$AH$190,13,0)),"")</f>
        <v>Text</v>
      </c>
      <c r="H70" t="str">
        <f>_xlfn.IFNA(IF(VLOOKUP($A70,nCino_DevProc1!$A$2:$S$352,8,0)=0,"", VLOOKUP($A70,nCino_DevProc1!$A$2:$S$352,8,0)),"")</f>
        <v>string</v>
      </c>
      <c r="I70">
        <f>_xlfn.IFNA(IF(VLOOKUP($A70,nCino_MDW!$A$1:$AH$190,2,0)=0,"", VLOOKUP($A70,nCino_MDW!$A$1:$AH$190,2,0)),"")</f>
        <v>255</v>
      </c>
      <c r="J70">
        <f>IF(OR(D70=0, IFERROR(VLOOKUP($A70,nCino_DevProc1!$A$2:$S$352,2,0),0)=0),"", VLOOKUP($A70,nCino_DevProc1!$A$2:$S$352,2,0))</f>
        <v>255</v>
      </c>
      <c r="K70" t="str">
        <f>IFERROR(IF(VLOOKUP($A70,nCino_MDW!$A$1:$AH$190,26,0)="Y", "N", IF(VLOOKUP($A70,nCino_MDW!$A$1:$AH$190,26,0)="N",  "Y", "")),"")</f>
        <v>N</v>
      </c>
      <c r="L70" t="str">
        <f>_xlfn.IFNA(IF(VLOOKUP($A70,nCino_DevProc1!$A$2:$S$352,9,0)="No", "N", "Y"),"")</f>
        <v>N</v>
      </c>
      <c r="M70" t="str">
        <f>IFERROR(IF(VLOOKUP($A70,nCino_DevProc1!$A$2:$S$352,18,0)=TRUE, "E", IF(D70="Id", "P", IF(OR(LEFT(G70, 6) = "Lookup", LEFT(G70, 6) ="Master"), "F",""))),"")</f>
        <v/>
      </c>
      <c r="N70" t="str">
        <f>_xlfn.IFNA(IF(VLOOKUP($A70,nCino_MDW!$A$1:$AH$190,4,0)="System generated", "Y", "N"),"")</f>
        <v>N</v>
      </c>
      <c r="O70" t="str">
        <f>IF(LEFT(G70,6)="lookup", G70,IF(OR(D70=0, IFERROR(VLOOKUP($A70,nCino_DevProc1!$A$2:$S$352,18,0),0)=0),"", VLOOKUP($A70,nCino_DevProc1!$A$2:$S$352,18,0)))</f>
        <v/>
      </c>
      <c r="P70" t="str">
        <f t="shared" si="32"/>
        <v>Account</v>
      </c>
      <c r="Q70" t="str">
        <f t="shared" si="33"/>
        <v>Name</v>
      </c>
      <c r="R70" t="s">
        <v>251</v>
      </c>
      <c r="S70" t="str">
        <f t="shared" si="47"/>
        <v>N</v>
      </c>
      <c r="T70" t="str">
        <f t="shared" si="34"/>
        <v>Y</v>
      </c>
      <c r="U70" t="str">
        <f>P70</f>
        <v>Account</v>
      </c>
      <c r="V70" t="str">
        <f>Q70</f>
        <v>Name</v>
      </c>
      <c r="W70" t="str">
        <f>IF(OR(LEFT(H70,9)="reference", D70=""),"STRING",VLOOKUP($H70,'DataType Conversion'!$A$8:$I$37,3,0))</f>
        <v>STRING</v>
      </c>
      <c r="X70">
        <f t="shared" si="48"/>
        <v>255</v>
      </c>
      <c r="Y70" t="str">
        <f t="shared" si="49"/>
        <v>Y</v>
      </c>
      <c r="Z70" t="str">
        <f t="shared" si="50"/>
        <v/>
      </c>
      <c r="AA70" t="str">
        <f t="shared" si="46"/>
        <v>N</v>
      </c>
      <c r="AB70" t="str">
        <f t="shared" si="35"/>
        <v/>
      </c>
      <c r="AC70" t="str">
        <f t="shared" si="36"/>
        <v>Account</v>
      </c>
      <c r="AD70" t="str">
        <f t="shared" si="37"/>
        <v>Name</v>
      </c>
      <c r="AE70" t="str">
        <f t="shared" si="38"/>
        <v>STRING</v>
      </c>
      <c r="AF70">
        <f t="shared" si="51"/>
        <v>255</v>
      </c>
      <c r="AG70" t="str">
        <f t="shared" si="39"/>
        <v>Y</v>
      </c>
      <c r="AH70" t="str">
        <f t="shared" si="45"/>
        <v/>
      </c>
      <c r="AI70" t="str">
        <f t="shared" si="52"/>
        <v/>
      </c>
      <c r="AM70" t="str">
        <f>IF(AC70="","",LOWER(SUBSTITUTE(VLOOKUP($AC70,'Key-Information'!$B$7:$D$8,2,0)," ", "_")))</f>
        <v>relationship_(customer)</v>
      </c>
      <c r="AN70" t="str">
        <f t="shared" si="40"/>
        <v>Name</v>
      </c>
      <c r="AO70" t="str">
        <f t="shared" si="41"/>
        <v>STRING</v>
      </c>
      <c r="AP70">
        <f t="shared" si="42"/>
        <v>255</v>
      </c>
      <c r="AQ70" t="str">
        <f t="shared" si="43"/>
        <v>Y</v>
      </c>
      <c r="AR70" t="str">
        <f t="shared" si="44"/>
        <v/>
      </c>
    </row>
    <row r="71" spans="1:44" x14ac:dyDescent="0.35">
      <c r="A71" t="str">
        <f t="shared" si="31"/>
        <v>AccountType</v>
      </c>
      <c r="B71" t="s">
        <v>67</v>
      </c>
      <c r="C71" t="str">
        <f>_xlfn.IFNA(VLOOKUP($A71,nCino_DevProc1!$A$2:$S$352,4,0),"")</f>
        <v>Relationship</v>
      </c>
      <c r="D71" t="s">
        <v>143</v>
      </c>
      <c r="E71" t="str">
        <f>_xlfn.IFNA(VLOOKUP($A71,nCino_MDW!$A$1:$L$191,9,0),"")</f>
        <v>Relationship Type</v>
      </c>
      <c r="F71" t="str">
        <f>_xlfn.IFNA(VLOOKUP($A71,nCino_MDW!$A$1:$AH$190,12,0),"")</f>
        <v>This field captures the type of account, for example, Customer, Competitor, or Partner. Entry is selected from a picklist of available values, which a Salesforce admin sets. Each picklist value can have up to 40 characters.</v>
      </c>
      <c r="G71" t="str">
        <f>_xlfn.IFNA(IF(VLOOKUP($A71,nCino_MDW!$A$1:$AH$190,13,0)=0,"", VLOOKUP($A71,nCino_MDW!$A$1:$AH$190,13,0)),"")</f>
        <v>Picklist</v>
      </c>
      <c r="H71" t="str">
        <f>_xlfn.IFNA(IF(VLOOKUP($A71,nCino_DevProc1!$A$2:$S$352,8,0)=0,"", VLOOKUP($A71,nCino_DevProc1!$A$2:$S$352,8,0)),"")</f>
        <v>picklist</v>
      </c>
      <c r="I71" t="str">
        <f>_xlfn.IFNA(IF(VLOOKUP($A71,nCino_MDW!$A$1:$AH$190,2,0)=0,"", VLOOKUP($A71,nCino_MDW!$A$1:$AH$190,2,0)),"")</f>
        <v>See picklist options for lengths</v>
      </c>
      <c r="J71">
        <f>IF(OR(D71=0, IFERROR(VLOOKUP($A71,nCino_DevProc1!$A$2:$S$352,2,0),0)=0),"", VLOOKUP($A71,nCino_DevProc1!$A$2:$S$352,2,0))</f>
        <v>255</v>
      </c>
      <c r="K71" t="str">
        <f>IFERROR(IF(VLOOKUP($A71,nCino_MDW!$A$1:$AH$190,26,0)="Y", "N", IF(VLOOKUP($A71,nCino_MDW!$A$1:$AH$190,26,0)="N",  "Y", "")),"")</f>
        <v>Y</v>
      </c>
      <c r="L71" t="str">
        <f>_xlfn.IFNA(IF(VLOOKUP($A71,nCino_DevProc1!$A$2:$S$352,9,0)="No", "N", "Y"),"")</f>
        <v>Y</v>
      </c>
      <c r="M71" t="str">
        <f>IFERROR(IF(VLOOKUP($A71,nCino_DevProc1!$A$2:$S$352,18,0)=TRUE, "E", IF(D71="Id", "P", IF(OR(LEFT(G71, 6) = "Lookup", LEFT(G71, 6) ="Master"), "F",""))),"")</f>
        <v/>
      </c>
      <c r="N71" t="str">
        <f>_xlfn.IFNA(IF(VLOOKUP($A71,nCino_MDW!$A$1:$AH$190,4,0)="System generated", "Y", "N"),"")</f>
        <v>N</v>
      </c>
      <c r="O71" t="str">
        <f>IF(LEFT(G71,6)="lookup", G71,IF(OR(D71=0, IFERROR(VLOOKUP($A71,nCino_DevProc1!$A$2:$S$352,18,0),0)=0),"", VLOOKUP($A71,nCino_DevProc1!$A$2:$S$352,18,0)))</f>
        <v/>
      </c>
      <c r="P71" t="str">
        <f t="shared" si="32"/>
        <v>Account</v>
      </c>
      <c r="Q71" t="str">
        <f t="shared" si="33"/>
        <v>Type</v>
      </c>
      <c r="R71" t="s">
        <v>251</v>
      </c>
      <c r="S71" t="str">
        <f t="shared" si="47"/>
        <v>Y</v>
      </c>
      <c r="T71" t="str">
        <f t="shared" si="34"/>
        <v>Y</v>
      </c>
      <c r="U71" t="str">
        <f>P71</f>
        <v>Account</v>
      </c>
      <c r="V71" t="str">
        <f>Q71</f>
        <v>Type</v>
      </c>
      <c r="W71" t="str">
        <f>IF(OR(LEFT(H71,9)="reference", D71=""),"STRING",VLOOKUP($H71,'DataType Conversion'!$A$8:$I$37,3,0))</f>
        <v>STRING</v>
      </c>
      <c r="X71">
        <f t="shared" si="48"/>
        <v>255</v>
      </c>
      <c r="Y71" t="str">
        <f t="shared" si="49"/>
        <v>Y</v>
      </c>
      <c r="Z71" t="str">
        <f t="shared" si="50"/>
        <v/>
      </c>
      <c r="AA71" t="str">
        <f t="shared" si="46"/>
        <v>Y</v>
      </c>
      <c r="AB71" t="str">
        <f t="shared" si="35"/>
        <v/>
      </c>
      <c r="AC71" t="str">
        <f t="shared" si="36"/>
        <v>Account</v>
      </c>
      <c r="AD71" t="str">
        <f t="shared" si="37"/>
        <v>Type</v>
      </c>
      <c r="AE71" t="str">
        <f t="shared" si="38"/>
        <v>STRING</v>
      </c>
      <c r="AF71">
        <f t="shared" si="51"/>
        <v>255</v>
      </c>
      <c r="AG71" t="str">
        <f t="shared" si="39"/>
        <v>Y</v>
      </c>
      <c r="AH71" t="str">
        <f t="shared" si="45"/>
        <v/>
      </c>
      <c r="AI71" t="str">
        <f t="shared" si="52"/>
        <v/>
      </c>
      <c r="AM71" t="str">
        <f>IF(AC71="","",LOWER(SUBSTITUTE(VLOOKUP($AC71,'Key-Information'!$B$7:$D$8,2,0)," ", "_")))</f>
        <v>relationship_(customer)</v>
      </c>
      <c r="AN71" t="str">
        <f t="shared" si="40"/>
        <v>Type</v>
      </c>
      <c r="AO71" t="str">
        <f t="shared" si="41"/>
        <v>STRING</v>
      </c>
      <c r="AP71">
        <f t="shared" si="42"/>
        <v>255</v>
      </c>
      <c r="AQ71" t="str">
        <f t="shared" si="43"/>
        <v>Y</v>
      </c>
      <c r="AR71" t="str">
        <f t="shared" si="44"/>
        <v/>
      </c>
    </row>
    <row r="72" spans="1:44" x14ac:dyDescent="0.35">
      <c r="A72" t="str">
        <f t="shared" si="31"/>
        <v>AccountSic</v>
      </c>
      <c r="B72" t="s">
        <v>67</v>
      </c>
      <c r="C72" t="str">
        <f>_xlfn.IFNA(VLOOKUP($A72,nCino_DevProc1!$A$2:$S$352,4,0),"")</f>
        <v>Relationship</v>
      </c>
      <c r="D72" t="s">
        <v>337</v>
      </c>
      <c r="E72" t="str">
        <f>_xlfn.IFNA(VLOOKUP($A72,nCino_MDW!$A$1:$L$191,9,0),"")</f>
        <v>SIC Code</v>
      </c>
      <c r="F72" t="str">
        <f>_xlfn.IFNA(VLOOKUP($A72,nCino_MDW!$A$1:$AH$190,12,0),"")</f>
        <v>This field is populated with the SIC (Standard Industrial Classification) code</v>
      </c>
      <c r="G72" t="str">
        <f>_xlfn.IFNA(IF(VLOOKUP($A72,nCino_MDW!$A$1:$AH$190,13,0)=0,"", VLOOKUP($A72,nCino_MDW!$A$1:$AH$190,13,0)),"")</f>
        <v>Text</v>
      </c>
      <c r="H72" t="str">
        <f>_xlfn.IFNA(IF(VLOOKUP($A72,nCino_DevProc1!$A$2:$S$352,8,0)=0,"", VLOOKUP($A72,nCino_DevProc1!$A$2:$S$352,8,0)),"")</f>
        <v>string</v>
      </c>
      <c r="I72">
        <f>_xlfn.IFNA(IF(VLOOKUP($A72,nCino_MDW!$A$1:$AH$190,2,0)=0,"", VLOOKUP($A72,nCino_MDW!$A$1:$AH$190,2,0)),"")</f>
        <v>20</v>
      </c>
      <c r="J72">
        <f>IF(OR(D72=0, IFERROR(VLOOKUP($A72,nCino_DevProc1!$A$2:$S$352,2,0),0)=0),"", VLOOKUP($A72,nCino_DevProc1!$A$2:$S$352,2,0))</f>
        <v>20</v>
      </c>
      <c r="K72" t="str">
        <f>IFERROR(IF(VLOOKUP($A72,nCino_MDW!$A$1:$AH$190,26,0)="Y", "N", IF(VLOOKUP($A72,nCino_MDW!$A$1:$AH$190,26,0)="N",  "Y", "")),"")</f>
        <v>Y</v>
      </c>
      <c r="L72" t="str">
        <f>_xlfn.IFNA(IF(VLOOKUP($A72,nCino_DevProc1!$A$2:$S$352,9,0)="No", "N", "Y"),"")</f>
        <v>Y</v>
      </c>
      <c r="M72" t="str">
        <f>IFERROR(IF(VLOOKUP($A72,nCino_DevProc1!$A$2:$S$352,18,0)=TRUE, "E", IF(D72="Id", "P", IF(OR(LEFT(G72, 6) = "Lookup", LEFT(G72, 6) ="Master"), "F",""))),"")</f>
        <v/>
      </c>
      <c r="N72" t="str">
        <f>_xlfn.IFNA(IF(VLOOKUP($A72,nCino_MDW!$A$1:$AH$190,4,0)="System generated", "Y", "N"),"")</f>
        <v>N</v>
      </c>
      <c r="O72" t="str">
        <f>IF(LEFT(G72,6)="lookup", G72,IF(OR(D72=0, IFERROR(VLOOKUP($A72,nCino_DevProc1!$A$2:$S$352,18,0),0)=0),"", VLOOKUP($A72,nCino_DevProc1!$A$2:$S$352,18,0)))</f>
        <v/>
      </c>
      <c r="P72" t="str">
        <f t="shared" si="32"/>
        <v>Account</v>
      </c>
      <c r="Q72" t="str">
        <f t="shared" si="33"/>
        <v>Sic</v>
      </c>
      <c r="R72" t="s">
        <v>251</v>
      </c>
      <c r="S72" t="str">
        <f t="shared" si="47"/>
        <v>Y</v>
      </c>
      <c r="T72" t="str">
        <f t="shared" si="34"/>
        <v>Y</v>
      </c>
      <c r="U72" t="str">
        <f>P72</f>
        <v>Account</v>
      </c>
      <c r="V72" t="str">
        <f>Q72</f>
        <v>Sic</v>
      </c>
      <c r="W72" t="str">
        <f>IF(OR(LEFT(H72,9)="reference", D72=""),"STRING",VLOOKUP($H72,'DataType Conversion'!$A$8:$I$37,3,0))</f>
        <v>STRING</v>
      </c>
      <c r="X72">
        <f t="shared" si="48"/>
        <v>20</v>
      </c>
      <c r="Y72" t="str">
        <f t="shared" si="49"/>
        <v>Y</v>
      </c>
      <c r="Z72" t="str">
        <f t="shared" si="50"/>
        <v/>
      </c>
      <c r="AA72" t="str">
        <f t="shared" si="46"/>
        <v>N</v>
      </c>
      <c r="AB72" t="str">
        <f t="shared" si="35"/>
        <v/>
      </c>
      <c r="AC72" t="str">
        <f t="shared" si="36"/>
        <v>Account</v>
      </c>
      <c r="AD72" t="str">
        <f t="shared" si="37"/>
        <v>Sic</v>
      </c>
      <c r="AE72" t="str">
        <f t="shared" si="38"/>
        <v>STRING</v>
      </c>
      <c r="AF72">
        <f t="shared" si="51"/>
        <v>20</v>
      </c>
      <c r="AG72" t="str">
        <f t="shared" si="39"/>
        <v>Y</v>
      </c>
      <c r="AH72" t="str">
        <f t="shared" si="45"/>
        <v/>
      </c>
      <c r="AI72" t="str">
        <f t="shared" si="52"/>
        <v/>
      </c>
      <c r="AM72" t="str">
        <f>IF(AC72="","",LOWER(SUBSTITUTE(VLOOKUP($AC72,'Key-Information'!$B$7:$D$8,2,0)," ", "_")))</f>
        <v>relationship_(customer)</v>
      </c>
      <c r="AN72" t="str">
        <f t="shared" si="40"/>
        <v>Sic</v>
      </c>
      <c r="AO72" t="str">
        <f t="shared" si="41"/>
        <v>STRING</v>
      </c>
      <c r="AP72">
        <f t="shared" si="42"/>
        <v>20</v>
      </c>
      <c r="AQ72" t="str">
        <f t="shared" si="43"/>
        <v>Y</v>
      </c>
      <c r="AR72" t="str">
        <f t="shared" si="44"/>
        <v/>
      </c>
    </row>
    <row r="73" spans="1:44" x14ac:dyDescent="0.35">
      <c r="A73" t="str">
        <f t="shared" si="31"/>
        <v>AccountShippingStreet</v>
      </c>
      <c r="B73" t="s">
        <v>67</v>
      </c>
      <c r="C73" t="str">
        <f>_xlfn.IFNA(VLOOKUP($A73,nCino_DevProc1!$A$2:$S$352,4,0),"")</f>
        <v>Relationship</v>
      </c>
      <c r="D73" t="s">
        <v>294</v>
      </c>
      <c r="E73" t="str">
        <f>_xlfn.IFNA(VLOOKUP($A73,nCino_MDW!$A$1:$L$191,9,0),"")</f>
        <v>Shipping Street</v>
      </c>
      <c r="F73" t="str">
        <f>_xlfn.IFNA(VLOOKUP($A73,nCino_MDW!$A$1:$AH$190,12,0),"")</f>
        <v>This field captures the registered street of the business customer</v>
      </c>
      <c r="G73" t="str">
        <f>_xlfn.IFNA(IF(VLOOKUP($A73,nCino_MDW!$A$1:$AH$190,13,0)=0,"", VLOOKUP($A73,nCino_MDW!$A$1:$AH$190,13,0)),"")</f>
        <v>Textarea</v>
      </c>
      <c r="H73" t="str">
        <f>_xlfn.IFNA(IF(VLOOKUP($A73,nCino_DevProc1!$A$2:$S$352,8,0)=0,"", VLOOKUP($A73,nCino_DevProc1!$A$2:$S$352,8,0)),"")</f>
        <v>textarea</v>
      </c>
      <c r="I73">
        <f>_xlfn.IFNA(IF(VLOOKUP($A73,nCino_MDW!$A$1:$AH$190,2,0)=0,"", VLOOKUP($A73,nCino_MDW!$A$1:$AH$190,2,0)),"")</f>
        <v>255</v>
      </c>
      <c r="J73">
        <f>IF(OR(D73=0, IFERROR(VLOOKUP($A73,nCino_DevProc1!$A$2:$S$352,2,0),0)=0),"", VLOOKUP($A73,nCino_DevProc1!$A$2:$S$352,2,0))</f>
        <v>255</v>
      </c>
      <c r="K73" t="str">
        <f>IFERROR(IF(VLOOKUP($A73,nCino_MDW!$A$1:$AH$190,26,0)="Y", "N", IF(VLOOKUP($A73,nCino_MDW!$A$1:$AH$190,26,0)="N",  "Y", "")),"")</f>
        <v>Y</v>
      </c>
      <c r="L73" t="str">
        <f>_xlfn.IFNA(IF(VLOOKUP($A73,nCino_DevProc1!$A$2:$S$352,9,0)="No", "N", "Y"),"")</f>
        <v>Y</v>
      </c>
      <c r="M73" t="str">
        <f>IFERROR(IF(VLOOKUP($A73,nCino_DevProc1!$A$2:$S$352,18,0)=TRUE, "E", IF(D73="Id", "P", IF(OR(LEFT(G73, 6) = "Lookup", LEFT(G73, 6) ="Master"), "F",""))),"")</f>
        <v/>
      </c>
      <c r="N73" t="str">
        <f>_xlfn.IFNA(IF(VLOOKUP($A73,nCino_MDW!$A$1:$AH$190,4,0)="System generated", "Y", "N"),"")</f>
        <v>N</v>
      </c>
      <c r="O73" t="str">
        <f>IF(LEFT(G73,6)="lookup", G73,IF(OR(D73=0, IFERROR(VLOOKUP($A73,nCino_DevProc1!$A$2:$S$352,18,0),0)=0),"", VLOOKUP($A73,nCino_DevProc1!$A$2:$S$352,18,0)))</f>
        <v/>
      </c>
      <c r="P73" t="str">
        <f t="shared" si="32"/>
        <v>Account</v>
      </c>
      <c r="Q73" t="str">
        <f t="shared" si="33"/>
        <v>ShippingStreet</v>
      </c>
      <c r="R73" t="s">
        <v>251</v>
      </c>
      <c r="S73" t="str">
        <f t="shared" si="47"/>
        <v>Y</v>
      </c>
      <c r="T73" t="str">
        <f t="shared" si="34"/>
        <v>Y</v>
      </c>
      <c r="U73" t="str">
        <f>P73</f>
        <v>Account</v>
      </c>
      <c r="V73" t="str">
        <f>Q73</f>
        <v>ShippingStreet</v>
      </c>
      <c r="W73" t="str">
        <f>IF(OR(LEFT(H73,9)="reference", D73=""),"STRING",VLOOKUP($H73,'DataType Conversion'!$A$8:$I$37,3,0))</f>
        <v>STRING</v>
      </c>
      <c r="X73">
        <f t="shared" si="48"/>
        <v>255</v>
      </c>
      <c r="Y73" t="str">
        <f t="shared" si="49"/>
        <v>Y</v>
      </c>
      <c r="Z73" t="str">
        <f t="shared" si="50"/>
        <v/>
      </c>
      <c r="AA73" t="str">
        <f t="shared" si="46"/>
        <v>N</v>
      </c>
      <c r="AB73" t="str">
        <f t="shared" si="35"/>
        <v/>
      </c>
      <c r="AC73" t="str">
        <f t="shared" si="36"/>
        <v>Account</v>
      </c>
      <c r="AD73" t="str">
        <f t="shared" si="37"/>
        <v>ShippingStreet</v>
      </c>
      <c r="AE73" t="str">
        <f t="shared" si="38"/>
        <v>STRING</v>
      </c>
      <c r="AF73">
        <f t="shared" si="51"/>
        <v>255</v>
      </c>
      <c r="AG73" t="str">
        <f t="shared" si="39"/>
        <v>Y</v>
      </c>
      <c r="AH73" t="str">
        <f t="shared" si="45"/>
        <v/>
      </c>
      <c r="AI73" t="str">
        <f t="shared" si="52"/>
        <v/>
      </c>
      <c r="AM73" t="str">
        <f>IF(AC73="","",LOWER(SUBSTITUTE(VLOOKUP($AC73,'Key-Information'!$B$7:$D$8,2,0)," ", "_")))</f>
        <v>relationship_(customer)</v>
      </c>
      <c r="AN73" t="str">
        <f t="shared" si="40"/>
        <v>ShippingStreet</v>
      </c>
      <c r="AO73" t="str">
        <f t="shared" si="41"/>
        <v>STRING</v>
      </c>
      <c r="AP73">
        <f t="shared" si="42"/>
        <v>255</v>
      </c>
      <c r="AQ73" t="str">
        <f t="shared" si="43"/>
        <v>Y</v>
      </c>
      <c r="AR73" t="str">
        <f t="shared" si="44"/>
        <v/>
      </c>
    </row>
    <row r="74" spans="1:44" x14ac:dyDescent="0.35">
      <c r="A74" t="str">
        <f t="shared" si="31"/>
        <v>AccountShippingCity</v>
      </c>
      <c r="B74" t="s">
        <v>67</v>
      </c>
      <c r="C74" t="str">
        <f>_xlfn.IFNA(VLOOKUP($A74,nCino_DevProc1!$A$2:$S$352,4,0),"")</f>
        <v>Relationship</v>
      </c>
      <c r="D74" t="s">
        <v>297</v>
      </c>
      <c r="E74" t="str">
        <f>_xlfn.IFNA(VLOOKUP($A74,nCino_MDW!$A$1:$L$191,9,0),"")</f>
        <v>Shipping City</v>
      </c>
      <c r="F74" t="str">
        <f>_xlfn.IFNA(VLOOKUP($A74,nCino_MDW!$A$1:$AH$190,12,0),"")</f>
        <v>This field captures the registered city of the business customer</v>
      </c>
      <c r="G74" t="str">
        <f>_xlfn.IFNA(IF(VLOOKUP($A74,nCino_MDW!$A$1:$AH$190,13,0)=0,"", VLOOKUP($A74,nCino_MDW!$A$1:$AH$190,13,0)),"")</f>
        <v>Text</v>
      </c>
      <c r="H74" t="str">
        <f>_xlfn.IFNA(IF(VLOOKUP($A74,nCino_DevProc1!$A$2:$S$352,8,0)=0,"", VLOOKUP($A74,nCino_DevProc1!$A$2:$S$352,8,0)),"")</f>
        <v>string</v>
      </c>
      <c r="I74">
        <f>_xlfn.IFNA(IF(VLOOKUP($A74,nCino_MDW!$A$1:$AH$190,2,0)=0,"", VLOOKUP($A74,nCino_MDW!$A$1:$AH$190,2,0)),"")</f>
        <v>255</v>
      </c>
      <c r="J74">
        <f>IF(OR(D74=0, IFERROR(VLOOKUP($A74,nCino_DevProc1!$A$2:$S$352,2,0),0)=0),"", VLOOKUP($A74,nCino_DevProc1!$A$2:$S$352,2,0))</f>
        <v>40</v>
      </c>
      <c r="K74" t="str">
        <f>IFERROR(IF(VLOOKUP($A74,nCino_MDW!$A$1:$AH$190,26,0)="Y", "N", IF(VLOOKUP($A74,nCino_MDW!$A$1:$AH$190,26,0)="N",  "Y", "")),"")</f>
        <v>Y</v>
      </c>
      <c r="L74" t="str">
        <f>_xlfn.IFNA(IF(VLOOKUP($A74,nCino_DevProc1!$A$2:$S$352,9,0)="No", "N", "Y"),"")</f>
        <v>Y</v>
      </c>
      <c r="M74" t="str">
        <f>IFERROR(IF(VLOOKUP($A74,nCino_DevProc1!$A$2:$S$352,18,0)=TRUE, "E", IF(D74="Id", "P", IF(OR(LEFT(G74, 6) = "Lookup", LEFT(G74, 6) ="Master"), "F",""))),"")</f>
        <v/>
      </c>
      <c r="N74" t="str">
        <f>_xlfn.IFNA(IF(VLOOKUP($A74,nCino_MDW!$A$1:$AH$190,4,0)="System generated", "Y", "N"),"")</f>
        <v>N</v>
      </c>
      <c r="O74" t="str">
        <f>IF(LEFT(G74,6)="lookup", G74,IF(OR(D74=0, IFERROR(VLOOKUP($A74,nCino_DevProc1!$A$2:$S$352,18,0),0)=0),"", VLOOKUP($A74,nCino_DevProc1!$A$2:$S$352,18,0)))</f>
        <v/>
      </c>
      <c r="P74" t="str">
        <f t="shared" si="32"/>
        <v>Account</v>
      </c>
      <c r="Q74" t="str">
        <f t="shared" si="33"/>
        <v>ShippingCity</v>
      </c>
      <c r="R74" t="s">
        <v>251</v>
      </c>
      <c r="S74" t="str">
        <f t="shared" si="47"/>
        <v>Y</v>
      </c>
      <c r="T74" t="str">
        <f t="shared" si="34"/>
        <v>Y</v>
      </c>
      <c r="U74" t="str">
        <f>P74</f>
        <v>Account</v>
      </c>
      <c r="V74" t="str">
        <f>Q74</f>
        <v>ShippingCity</v>
      </c>
      <c r="W74" t="str">
        <f>IF(OR(LEFT(H74,9)="reference", D74=""),"STRING",VLOOKUP($H74,'DataType Conversion'!$A$8:$I$37,3,0))</f>
        <v>STRING</v>
      </c>
      <c r="X74">
        <f t="shared" si="48"/>
        <v>40</v>
      </c>
      <c r="Y74" t="str">
        <f t="shared" si="49"/>
        <v>Y</v>
      </c>
      <c r="Z74" t="str">
        <f t="shared" si="50"/>
        <v/>
      </c>
      <c r="AA74" t="str">
        <f t="shared" si="46"/>
        <v>N</v>
      </c>
      <c r="AB74" t="str">
        <f t="shared" si="35"/>
        <v/>
      </c>
      <c r="AC74" t="str">
        <f t="shared" si="36"/>
        <v>Account</v>
      </c>
      <c r="AD74" t="str">
        <f t="shared" si="37"/>
        <v>ShippingCity</v>
      </c>
      <c r="AE74" t="str">
        <f t="shared" si="38"/>
        <v>STRING</v>
      </c>
      <c r="AF74">
        <f t="shared" si="51"/>
        <v>40</v>
      </c>
      <c r="AG74" t="str">
        <f t="shared" si="39"/>
        <v>Y</v>
      </c>
      <c r="AH74" t="str">
        <f t="shared" si="45"/>
        <v/>
      </c>
      <c r="AI74" t="str">
        <f t="shared" si="52"/>
        <v/>
      </c>
      <c r="AM74" t="str">
        <f>IF(AC74="","",LOWER(SUBSTITUTE(VLOOKUP($AC74,'Key-Information'!$B$7:$D$8,2,0)," ", "_")))</f>
        <v>relationship_(customer)</v>
      </c>
      <c r="AN74" t="str">
        <f t="shared" si="40"/>
        <v>ShippingCity</v>
      </c>
      <c r="AO74" t="str">
        <f t="shared" si="41"/>
        <v>STRING</v>
      </c>
      <c r="AP74">
        <f t="shared" si="42"/>
        <v>40</v>
      </c>
      <c r="AQ74" t="str">
        <f t="shared" si="43"/>
        <v>Y</v>
      </c>
      <c r="AR74" t="str">
        <f t="shared" si="44"/>
        <v/>
      </c>
    </row>
    <row r="75" spans="1:44" x14ac:dyDescent="0.35">
      <c r="A75" t="str">
        <f t="shared" si="31"/>
        <v>AccountShippingState</v>
      </c>
      <c r="B75" t="s">
        <v>67</v>
      </c>
      <c r="C75" t="str">
        <f>_xlfn.IFNA(VLOOKUP($A75,nCino_DevProc1!$A$2:$S$352,4,0),"")</f>
        <v>Relationship</v>
      </c>
      <c r="D75" t="s">
        <v>300</v>
      </c>
      <c r="E75" t="str">
        <f>_xlfn.IFNA(VLOOKUP($A75,nCino_MDW!$A$1:$L$191,9,0),"")</f>
        <v>Shipping State</v>
      </c>
      <c r="F75" t="str">
        <f>_xlfn.IFNA(VLOOKUP($A75,nCino_MDW!$A$1:$AH$190,12,0),"")</f>
        <v>This field captures the registered state/province of the business customer</v>
      </c>
      <c r="G75" t="str">
        <f>_xlfn.IFNA(IF(VLOOKUP($A75,nCino_MDW!$A$1:$AH$190,13,0)=0,"", VLOOKUP($A75,nCino_MDW!$A$1:$AH$190,13,0)),"")</f>
        <v>Text</v>
      </c>
      <c r="H75" t="str">
        <f>_xlfn.IFNA(IF(VLOOKUP($A75,nCino_DevProc1!$A$2:$S$352,8,0)=0,"", VLOOKUP($A75,nCino_DevProc1!$A$2:$S$352,8,0)),"")</f>
        <v>string</v>
      </c>
      <c r="I75">
        <f>_xlfn.IFNA(IF(VLOOKUP($A75,nCino_MDW!$A$1:$AH$190,2,0)=0,"", VLOOKUP($A75,nCino_MDW!$A$1:$AH$190,2,0)),"")</f>
        <v>255</v>
      </c>
      <c r="J75">
        <f>IF(OR(D75=0, IFERROR(VLOOKUP($A75,nCino_DevProc1!$A$2:$S$352,2,0),0)=0),"", VLOOKUP($A75,nCino_DevProc1!$A$2:$S$352,2,0))</f>
        <v>80</v>
      </c>
      <c r="K75" t="str">
        <f>IFERROR(IF(VLOOKUP($A75,nCino_MDW!$A$1:$AH$190,26,0)="Y", "N", IF(VLOOKUP($A75,nCino_MDW!$A$1:$AH$190,26,0)="N",  "Y", "")),"")</f>
        <v>Y</v>
      </c>
      <c r="L75" t="str">
        <f>_xlfn.IFNA(IF(VLOOKUP($A75,nCino_DevProc1!$A$2:$S$352,9,0)="No", "N", "Y"),"")</f>
        <v>Y</v>
      </c>
      <c r="M75" t="str">
        <f>IFERROR(IF(VLOOKUP($A75,nCino_DevProc1!$A$2:$S$352,18,0)=TRUE, "E", IF(D75="Id", "P", IF(OR(LEFT(G75, 6) = "Lookup", LEFT(G75, 6) ="Master"), "F",""))),"")</f>
        <v/>
      </c>
      <c r="N75" t="str">
        <f>_xlfn.IFNA(IF(VLOOKUP($A75,nCino_MDW!$A$1:$AH$190,4,0)="System generated", "Y", "N"),"")</f>
        <v>N</v>
      </c>
      <c r="O75" t="str">
        <f>IF(LEFT(G75,6)="lookup", G75,IF(OR(D75=0, IFERROR(VLOOKUP($A75,nCino_DevProc1!$A$2:$S$352,18,0),0)=0),"", VLOOKUP($A75,nCino_DevProc1!$A$2:$S$352,18,0)))</f>
        <v/>
      </c>
      <c r="P75" t="str">
        <f t="shared" si="32"/>
        <v>Account</v>
      </c>
      <c r="Q75" t="str">
        <f t="shared" si="33"/>
        <v>ShippingState</v>
      </c>
      <c r="R75" t="s">
        <v>251</v>
      </c>
      <c r="S75" t="str">
        <f t="shared" si="47"/>
        <v>Y</v>
      </c>
      <c r="T75" t="str">
        <f t="shared" si="34"/>
        <v>Y</v>
      </c>
      <c r="U75" t="str">
        <f>P75</f>
        <v>Account</v>
      </c>
      <c r="V75" t="str">
        <f>Q75</f>
        <v>ShippingState</v>
      </c>
      <c r="W75" t="str">
        <f>IF(OR(LEFT(H75,9)="reference", D75=""),"STRING",VLOOKUP($H75,'DataType Conversion'!$A$8:$I$37,3,0))</f>
        <v>STRING</v>
      </c>
      <c r="X75">
        <f t="shared" si="48"/>
        <v>80</v>
      </c>
      <c r="Y75" t="str">
        <f t="shared" si="49"/>
        <v>Y</v>
      </c>
      <c r="Z75" t="str">
        <f t="shared" si="50"/>
        <v/>
      </c>
      <c r="AA75" t="str">
        <f t="shared" si="46"/>
        <v>N</v>
      </c>
      <c r="AB75" t="str">
        <f t="shared" si="35"/>
        <v/>
      </c>
      <c r="AC75" t="str">
        <f t="shared" si="36"/>
        <v>Account</v>
      </c>
      <c r="AD75" t="str">
        <f t="shared" si="37"/>
        <v>ShippingState</v>
      </c>
      <c r="AE75" t="str">
        <f t="shared" si="38"/>
        <v>STRING</v>
      </c>
      <c r="AF75">
        <f t="shared" si="51"/>
        <v>80</v>
      </c>
      <c r="AG75" t="str">
        <f t="shared" si="39"/>
        <v>Y</v>
      </c>
      <c r="AH75" t="str">
        <f t="shared" si="45"/>
        <v/>
      </c>
      <c r="AI75" t="str">
        <f t="shared" si="52"/>
        <v/>
      </c>
      <c r="AM75" t="str">
        <f>IF(AC75="","",LOWER(SUBSTITUTE(VLOOKUP($AC75,'Key-Information'!$B$7:$D$8,2,0)," ", "_")))</f>
        <v>relationship_(customer)</v>
      </c>
      <c r="AN75" t="str">
        <f t="shared" si="40"/>
        <v>ShippingState</v>
      </c>
      <c r="AO75" t="str">
        <f t="shared" si="41"/>
        <v>STRING</v>
      </c>
      <c r="AP75">
        <f t="shared" si="42"/>
        <v>80</v>
      </c>
      <c r="AQ75" t="str">
        <f t="shared" si="43"/>
        <v>Y</v>
      </c>
      <c r="AR75" t="str">
        <f t="shared" si="44"/>
        <v/>
      </c>
    </row>
    <row r="76" spans="1:44" x14ac:dyDescent="0.35">
      <c r="A76" t="str">
        <f t="shared" si="31"/>
        <v>AccountShippingCountry</v>
      </c>
      <c r="B76" t="s">
        <v>67</v>
      </c>
      <c r="C76" t="str">
        <f>_xlfn.IFNA(VLOOKUP($A76,nCino_DevProc1!$A$2:$S$352,4,0),"")</f>
        <v>Relationship</v>
      </c>
      <c r="D76" t="s">
        <v>306</v>
      </c>
      <c r="E76" t="str">
        <f>_xlfn.IFNA(VLOOKUP($A76,nCino_MDW!$A$1:$L$191,9,0),"")</f>
        <v>Shipping Country</v>
      </c>
      <c r="F76" t="str">
        <f>_xlfn.IFNA(VLOOKUP($A76,nCino_MDW!$A$1:$AH$190,12,0),"")</f>
        <v>This field captures the registered country of the business customer</v>
      </c>
      <c r="G76" t="str">
        <f>_xlfn.IFNA(IF(VLOOKUP($A76,nCino_MDW!$A$1:$AH$190,13,0)=0,"", VLOOKUP($A76,nCino_MDW!$A$1:$AH$190,13,0)),"")</f>
        <v>Text</v>
      </c>
      <c r="H76" t="str">
        <f>_xlfn.IFNA(IF(VLOOKUP($A76,nCino_DevProc1!$A$2:$S$352,8,0)=0,"", VLOOKUP($A76,nCino_DevProc1!$A$2:$S$352,8,0)),"")</f>
        <v>string</v>
      </c>
      <c r="I76">
        <f>_xlfn.IFNA(IF(VLOOKUP($A76,nCino_MDW!$A$1:$AH$190,2,0)=0,"", VLOOKUP($A76,nCino_MDW!$A$1:$AH$190,2,0)),"")</f>
        <v>255</v>
      </c>
      <c r="J76">
        <f>IF(OR(D76=0, IFERROR(VLOOKUP($A76,nCino_DevProc1!$A$2:$S$352,2,0),0)=0),"", VLOOKUP($A76,nCino_DevProc1!$A$2:$S$352,2,0))</f>
        <v>80</v>
      </c>
      <c r="K76" t="str">
        <f>IFERROR(IF(VLOOKUP($A76,nCino_MDW!$A$1:$AH$190,26,0)="Y", "N", IF(VLOOKUP($A76,nCino_MDW!$A$1:$AH$190,26,0)="N",  "Y", "")),"")</f>
        <v>Y</v>
      </c>
      <c r="L76" t="str">
        <f>_xlfn.IFNA(IF(VLOOKUP($A76,nCino_DevProc1!$A$2:$S$352,9,0)="No", "N", "Y"),"")</f>
        <v>Y</v>
      </c>
      <c r="M76" t="str">
        <f>IFERROR(IF(VLOOKUP($A76,nCino_DevProc1!$A$2:$S$352,18,0)=TRUE, "E", IF(D76="Id", "P", IF(OR(LEFT(G76, 6) = "Lookup", LEFT(G76, 6) ="Master"), "F",""))),"")</f>
        <v/>
      </c>
      <c r="N76" t="str">
        <f>_xlfn.IFNA(IF(VLOOKUP($A76,nCino_MDW!$A$1:$AH$190,4,0)="System generated", "Y", "N"),"")</f>
        <v>N</v>
      </c>
      <c r="O76" t="str">
        <f>IF(LEFT(G76,6)="lookup", G76,IF(OR(D76=0, IFERROR(VLOOKUP($A76,nCino_DevProc1!$A$2:$S$352,18,0),0)=0),"", VLOOKUP($A76,nCino_DevProc1!$A$2:$S$352,18,0)))</f>
        <v/>
      </c>
      <c r="P76" t="str">
        <f t="shared" si="32"/>
        <v>Account</v>
      </c>
      <c r="Q76" t="str">
        <f t="shared" si="33"/>
        <v>ShippingCountry</v>
      </c>
      <c r="R76" t="s">
        <v>251</v>
      </c>
      <c r="S76" t="str">
        <f t="shared" si="47"/>
        <v>Y</v>
      </c>
      <c r="T76" t="str">
        <f t="shared" si="34"/>
        <v>Y</v>
      </c>
      <c r="U76" t="str">
        <f>P76</f>
        <v>Account</v>
      </c>
      <c r="V76" t="str">
        <f>Q76</f>
        <v>ShippingCountry</v>
      </c>
      <c r="W76" t="str">
        <f>IF(OR(LEFT(H76,9)="reference", D76=""),"STRING",VLOOKUP($H76,'DataType Conversion'!$A$8:$I$37,3,0))</f>
        <v>STRING</v>
      </c>
      <c r="X76">
        <f t="shared" si="48"/>
        <v>80</v>
      </c>
      <c r="Y76" t="str">
        <f t="shared" si="49"/>
        <v>Y</v>
      </c>
      <c r="Z76" t="str">
        <f t="shared" si="50"/>
        <v/>
      </c>
      <c r="AA76" t="str">
        <f t="shared" si="46"/>
        <v>N</v>
      </c>
      <c r="AB76" t="str">
        <f t="shared" si="35"/>
        <v/>
      </c>
      <c r="AC76" t="str">
        <f t="shared" si="36"/>
        <v>Account</v>
      </c>
      <c r="AD76" t="str">
        <f t="shared" si="37"/>
        <v>ShippingCountry</v>
      </c>
      <c r="AE76" t="str">
        <f t="shared" si="38"/>
        <v>STRING</v>
      </c>
      <c r="AF76">
        <f t="shared" si="51"/>
        <v>80</v>
      </c>
      <c r="AG76" t="str">
        <f t="shared" si="39"/>
        <v>Y</v>
      </c>
      <c r="AH76" t="str">
        <f t="shared" si="45"/>
        <v/>
      </c>
      <c r="AI76" t="str">
        <f t="shared" si="52"/>
        <v/>
      </c>
      <c r="AM76" t="str">
        <f>IF(AC76="","",LOWER(SUBSTITUTE(VLOOKUP($AC76,'Key-Information'!$B$7:$D$8,2,0)," ", "_")))</f>
        <v>relationship_(customer)</v>
      </c>
      <c r="AN76" t="str">
        <f t="shared" si="40"/>
        <v>ShippingCountry</v>
      </c>
      <c r="AO76" t="str">
        <f t="shared" si="41"/>
        <v>STRING</v>
      </c>
      <c r="AP76">
        <f t="shared" si="42"/>
        <v>80</v>
      </c>
      <c r="AQ76" t="str">
        <f t="shared" si="43"/>
        <v>Y</v>
      </c>
      <c r="AR76" t="str">
        <f t="shared" si="44"/>
        <v/>
      </c>
    </row>
    <row r="77" spans="1:44" x14ac:dyDescent="0.35">
      <c r="A77" t="str">
        <f t="shared" si="31"/>
        <v>AccountShippingPostalCode</v>
      </c>
      <c r="B77" t="s">
        <v>67</v>
      </c>
      <c r="C77" t="str">
        <f>_xlfn.IFNA(VLOOKUP($A77,nCino_DevProc1!$A$2:$S$352,4,0),"")</f>
        <v>Relationship</v>
      </c>
      <c r="D77" t="s">
        <v>303</v>
      </c>
      <c r="E77" t="str">
        <f>_xlfn.IFNA(VLOOKUP($A77,nCino_MDW!$A$1:$L$191,9,0),"")</f>
        <v>Shipping Zip/Postal Code</v>
      </c>
      <c r="F77" t="str">
        <f>_xlfn.IFNA(VLOOKUP($A77,nCino_MDW!$A$1:$AH$190,12,0),"")</f>
        <v>This field captures the registered zip/postal code of the business customer</v>
      </c>
      <c r="G77" t="str">
        <f>_xlfn.IFNA(IF(VLOOKUP($A77,nCino_MDW!$A$1:$AH$190,13,0)=0,"", VLOOKUP($A77,nCino_MDW!$A$1:$AH$190,13,0)),"")</f>
        <v>Text</v>
      </c>
      <c r="H77" t="str">
        <f>_xlfn.IFNA(IF(VLOOKUP($A77,nCino_DevProc1!$A$2:$S$352,8,0)=0,"", VLOOKUP($A77,nCino_DevProc1!$A$2:$S$352,8,0)),"")</f>
        <v>string</v>
      </c>
      <c r="I77">
        <f>_xlfn.IFNA(IF(VLOOKUP($A77,nCino_MDW!$A$1:$AH$190,2,0)=0,"", VLOOKUP($A77,nCino_MDW!$A$1:$AH$190,2,0)),"")</f>
        <v>255</v>
      </c>
      <c r="J77">
        <f>IF(OR(D77=0, IFERROR(VLOOKUP($A77,nCino_DevProc1!$A$2:$S$352,2,0),0)=0),"", VLOOKUP($A77,nCino_DevProc1!$A$2:$S$352,2,0))</f>
        <v>20</v>
      </c>
      <c r="K77" t="str">
        <f>IFERROR(IF(VLOOKUP($A77,nCino_MDW!$A$1:$AH$190,26,0)="Y", "N", IF(VLOOKUP($A77,nCino_MDW!$A$1:$AH$190,26,0)="N",  "Y", "")),"")</f>
        <v>Y</v>
      </c>
      <c r="L77" t="str">
        <f>_xlfn.IFNA(IF(VLOOKUP($A77,nCino_DevProc1!$A$2:$S$352,9,0)="No", "N", "Y"),"")</f>
        <v>Y</v>
      </c>
      <c r="M77" t="str">
        <f>IFERROR(IF(VLOOKUP($A77,nCino_DevProc1!$A$2:$S$352,18,0)=TRUE, "E", IF(D77="Id", "P", IF(OR(LEFT(G77, 6) = "Lookup", LEFT(G77, 6) ="Master"), "F",""))),"")</f>
        <v/>
      </c>
      <c r="N77" t="str">
        <f>_xlfn.IFNA(IF(VLOOKUP($A77,nCino_MDW!$A$1:$AH$190,4,0)="System generated", "Y", "N"),"")</f>
        <v>N</v>
      </c>
      <c r="O77" t="str">
        <f>IF(LEFT(G77,6)="lookup", G77,IF(OR(D77=0, IFERROR(VLOOKUP($A77,nCino_DevProc1!$A$2:$S$352,18,0),0)=0),"", VLOOKUP($A77,nCino_DevProc1!$A$2:$S$352,18,0)))</f>
        <v/>
      </c>
      <c r="P77" t="str">
        <f t="shared" si="32"/>
        <v>Account</v>
      </c>
      <c r="Q77" t="str">
        <f t="shared" si="33"/>
        <v>ShippingPostalCode</v>
      </c>
      <c r="R77" t="s">
        <v>251</v>
      </c>
      <c r="S77" t="str">
        <f t="shared" si="47"/>
        <v>Y</v>
      </c>
      <c r="T77" t="str">
        <f t="shared" si="34"/>
        <v>Y</v>
      </c>
      <c r="U77" t="str">
        <f>P77</f>
        <v>Account</v>
      </c>
      <c r="V77" t="str">
        <f>Q77</f>
        <v>ShippingPostalCode</v>
      </c>
      <c r="W77" t="str">
        <f>IF(OR(LEFT(H77,9)="reference", D77=""),"STRING",VLOOKUP($H77,'DataType Conversion'!$A$8:$I$37,3,0))</f>
        <v>STRING</v>
      </c>
      <c r="X77">
        <f t="shared" si="48"/>
        <v>20</v>
      </c>
      <c r="Y77" t="str">
        <f t="shared" si="49"/>
        <v>Y</v>
      </c>
      <c r="Z77" t="str">
        <f t="shared" si="50"/>
        <v/>
      </c>
      <c r="AA77" t="str">
        <f t="shared" si="46"/>
        <v>N</v>
      </c>
      <c r="AB77" t="str">
        <f t="shared" si="35"/>
        <v/>
      </c>
      <c r="AC77" t="str">
        <f t="shared" si="36"/>
        <v>Account</v>
      </c>
      <c r="AD77" t="str">
        <f t="shared" si="37"/>
        <v>ShippingPostalCode</v>
      </c>
      <c r="AE77" t="str">
        <f t="shared" si="38"/>
        <v>STRING</v>
      </c>
      <c r="AF77">
        <f t="shared" si="51"/>
        <v>20</v>
      </c>
      <c r="AG77" t="str">
        <f t="shared" si="39"/>
        <v>Y</v>
      </c>
      <c r="AH77" t="str">
        <f t="shared" si="45"/>
        <v/>
      </c>
      <c r="AI77" t="str">
        <f t="shared" si="52"/>
        <v/>
      </c>
      <c r="AM77" t="str">
        <f>IF(AC77="","",LOWER(SUBSTITUTE(VLOOKUP($AC77,'Key-Information'!$B$7:$D$8,2,0)," ", "_")))</f>
        <v>relationship_(customer)</v>
      </c>
      <c r="AN77" t="str">
        <f t="shared" si="40"/>
        <v>ShippingPostalCode</v>
      </c>
      <c r="AO77" t="str">
        <f t="shared" si="41"/>
        <v>STRING</v>
      </c>
      <c r="AP77">
        <f t="shared" si="42"/>
        <v>20</v>
      </c>
      <c r="AQ77" t="str">
        <f t="shared" si="43"/>
        <v>Y</v>
      </c>
      <c r="AR77" t="str">
        <f t="shared" si="44"/>
        <v/>
      </c>
    </row>
    <row r="78" spans="1:44" x14ac:dyDescent="0.35">
      <c r="A78" t="str">
        <f t="shared" si="31"/>
        <v>AccountAccountNumber</v>
      </c>
      <c r="B78" t="s">
        <v>67</v>
      </c>
      <c r="C78" t="str">
        <f>_xlfn.IFNA(VLOOKUP($A78,nCino_DevProc1!$A$2:$S$352,4,0),"")</f>
        <v>Relationship</v>
      </c>
      <c r="D78" t="s">
        <v>328</v>
      </c>
      <c r="E78" t="str">
        <f>_xlfn.IFNA(VLOOKUP($A78,nCino_MDW!$A$1:$L$191,9,0),"")</f>
        <v>Account Number</v>
      </c>
      <c r="F78" t="str">
        <f>_xlfn.IFNA(VLOOKUP($A78,nCino_MDW!$A$1:$AH$190,12,0),"")</f>
        <v>This field captures the account number of the business</v>
      </c>
      <c r="G78" t="str">
        <f>_xlfn.IFNA(IF(VLOOKUP($A78,nCino_MDW!$A$1:$AH$190,13,0)=0,"", VLOOKUP($A78,nCino_MDW!$A$1:$AH$190,13,0)),"")</f>
        <v>Text</v>
      </c>
      <c r="H78" t="str">
        <f>_xlfn.IFNA(IF(VLOOKUP($A78,nCino_DevProc1!$A$2:$S$352,8,0)=0,"", VLOOKUP($A78,nCino_DevProc1!$A$2:$S$352,8,0)),"")</f>
        <v>string</v>
      </c>
      <c r="I78">
        <f>_xlfn.IFNA(IF(VLOOKUP($A78,nCino_MDW!$A$1:$AH$190,2,0)=0,"", VLOOKUP($A78,nCino_MDW!$A$1:$AH$190,2,0)),"")</f>
        <v>40</v>
      </c>
      <c r="J78">
        <f>IF(OR(D78=0, IFERROR(VLOOKUP($A78,nCino_DevProc1!$A$2:$S$352,2,0),0)=0),"", VLOOKUP($A78,nCino_DevProc1!$A$2:$S$352,2,0))</f>
        <v>40</v>
      </c>
      <c r="K78" t="str">
        <f>IFERROR(IF(VLOOKUP($A78,nCino_MDW!$A$1:$AH$190,26,0)="Y", "N", IF(VLOOKUP($A78,nCino_MDW!$A$1:$AH$190,26,0)="N",  "Y", "")),"")</f>
        <v>Y</v>
      </c>
      <c r="L78" t="str">
        <f>_xlfn.IFNA(IF(VLOOKUP($A78,nCino_DevProc1!$A$2:$S$352,9,0)="No", "N", "Y"),"")</f>
        <v>Y</v>
      </c>
      <c r="M78" t="str">
        <f>IFERROR(IF(VLOOKUP($A78,nCino_DevProc1!$A$2:$S$352,18,0)=TRUE, "E", IF(D78="Id", "P", IF(OR(LEFT(G78, 6) = "Lookup", LEFT(G78, 6) ="Master"), "F",""))),"")</f>
        <v/>
      </c>
      <c r="N78" t="str">
        <f>_xlfn.IFNA(IF(VLOOKUP($A78,nCino_MDW!$A$1:$AH$190,4,0)="System generated", "Y", "N"),"")</f>
        <v>N</v>
      </c>
      <c r="O78" t="str">
        <f>IF(LEFT(G78,6)="lookup", G78,IF(OR(D78=0, IFERROR(VLOOKUP($A78,nCino_DevProc1!$A$2:$S$352,18,0),0)=0),"", VLOOKUP($A78,nCino_DevProc1!$A$2:$S$352,18,0)))</f>
        <v/>
      </c>
      <c r="P78" t="str">
        <f t="shared" si="32"/>
        <v>Account</v>
      </c>
      <c r="Q78" t="str">
        <f t="shared" si="33"/>
        <v>AccountNumber</v>
      </c>
      <c r="R78" t="s">
        <v>251</v>
      </c>
      <c r="S78" t="str">
        <f t="shared" si="47"/>
        <v>Y</v>
      </c>
      <c r="T78" t="str">
        <f t="shared" si="34"/>
        <v>Y</v>
      </c>
      <c r="U78" t="str">
        <f>P78</f>
        <v>Account</v>
      </c>
      <c r="V78" t="str">
        <f>Q78</f>
        <v>AccountNumber</v>
      </c>
      <c r="W78" t="str">
        <f>IF(OR(LEFT(H78,9)="reference", D78=""),"STRING",VLOOKUP($H78,'DataType Conversion'!$A$8:$I$37,3,0))</f>
        <v>STRING</v>
      </c>
      <c r="X78">
        <f t="shared" si="48"/>
        <v>40</v>
      </c>
      <c r="Y78" t="str">
        <f t="shared" si="49"/>
        <v>Y</v>
      </c>
      <c r="Z78" t="str">
        <f t="shared" si="50"/>
        <v/>
      </c>
      <c r="AA78" t="str">
        <f t="shared" si="46"/>
        <v>N</v>
      </c>
      <c r="AB78" t="str">
        <f t="shared" si="35"/>
        <v/>
      </c>
      <c r="AC78" t="str">
        <f t="shared" si="36"/>
        <v>Account</v>
      </c>
      <c r="AD78" t="str">
        <f t="shared" si="37"/>
        <v>AccountNumber</v>
      </c>
      <c r="AE78" t="str">
        <f t="shared" si="38"/>
        <v>STRING</v>
      </c>
      <c r="AF78">
        <f t="shared" si="51"/>
        <v>40</v>
      </c>
      <c r="AG78" t="str">
        <f t="shared" si="39"/>
        <v>Y</v>
      </c>
      <c r="AH78" t="str">
        <f t="shared" si="45"/>
        <v/>
      </c>
      <c r="AI78" t="str">
        <f t="shared" si="52"/>
        <v/>
      </c>
      <c r="AM78" t="str">
        <f>IF(AC78="","",LOWER(SUBSTITUTE(VLOOKUP($AC78,'Key-Information'!$B$7:$D$8,2,0)," ", "_")))</f>
        <v>relationship_(customer)</v>
      </c>
      <c r="AN78" t="str">
        <f t="shared" si="40"/>
        <v>AccountNumber</v>
      </c>
      <c r="AO78" t="str">
        <f t="shared" si="41"/>
        <v>STRING</v>
      </c>
      <c r="AP78">
        <f t="shared" si="42"/>
        <v>40</v>
      </c>
      <c r="AQ78" t="str">
        <f t="shared" si="43"/>
        <v>Y</v>
      </c>
      <c r="AR78" t="str">
        <f t="shared" si="44"/>
        <v/>
      </c>
    </row>
    <row r="79" spans="1:44" x14ac:dyDescent="0.35">
      <c r="A79" t="str">
        <f t="shared" si="31"/>
        <v>AccountRecordTypeId</v>
      </c>
      <c r="B79" t="s">
        <v>67</v>
      </c>
      <c r="C79" t="str">
        <f>_xlfn.IFNA(VLOOKUP($A79,nCino_DevProc1!$A$2:$S$352,4,0),"")</f>
        <v>Relationship</v>
      </c>
      <c r="D79" t="s">
        <v>257</v>
      </c>
      <c r="E79" t="str">
        <f>_xlfn.IFNA(VLOOKUP($A79,nCino_MDW!$A$1:$L$191,9,0),"")</f>
        <v>Relationship Record Type</v>
      </c>
      <c r="F79" t="str">
        <f>_xlfn.IFNA(VLOOKUP($A79,nCino_MDW!$A$1:$AH$190,12,0),"")</f>
        <v>This field captures the record type of the customer (e.g. Business, Individual, Lending Group, or Prospects)</v>
      </c>
      <c r="G79" t="str">
        <f>_xlfn.IFNA(IF(VLOOKUP($A79,nCino_MDW!$A$1:$AH$190,13,0)=0,"", VLOOKUP($A79,nCino_MDW!$A$1:$AH$190,13,0)),"")</f>
        <v>Recordtype</v>
      </c>
      <c r="H79" t="str">
        <f>_xlfn.IFNA(IF(VLOOKUP($A79,nCino_DevProc1!$A$2:$S$352,8,0)=0,"", VLOOKUP($A79,nCino_DevProc1!$A$2:$S$352,8,0)),"")</f>
        <v>reference(RecordType)</v>
      </c>
      <c r="I79">
        <f>_xlfn.IFNA(IF(VLOOKUP($A79,nCino_MDW!$A$1:$AH$190,2,0)=0,"", VLOOKUP($A79,nCino_MDW!$A$1:$AH$190,2,0)),"")</f>
        <v>18</v>
      </c>
      <c r="J79">
        <f>IF(OR(D79=0, IFERROR(VLOOKUP($A79,nCino_DevProc1!$A$2:$S$352,2,0),0)=0),"", VLOOKUP($A79,nCino_DevProc1!$A$2:$S$352,2,0))</f>
        <v>18</v>
      </c>
      <c r="K79" t="str">
        <f>IFERROR(IF(VLOOKUP($A79,nCino_MDW!$A$1:$AH$190,26,0)="Y", "N", IF(VLOOKUP($A79,nCino_MDW!$A$1:$AH$190,26,0)="N",  "Y", "")),"")</f>
        <v>Y</v>
      </c>
      <c r="L79" t="str">
        <f>_xlfn.IFNA(IF(VLOOKUP($A79,nCino_DevProc1!$A$2:$S$352,9,0)="No", "N", "Y"),"")</f>
        <v>Y</v>
      </c>
      <c r="M79" t="str">
        <f>IFERROR(IF(VLOOKUP($A79,nCino_DevProc1!$A$2:$S$352,18,0)=TRUE, "E", IF(D79="Id", "P", IF(OR(LEFT(G79, 6) = "Lookup", LEFT(G79, 6) ="Master"), "F",""))),"")</f>
        <v/>
      </c>
      <c r="N79" t="str">
        <f>_xlfn.IFNA(IF(VLOOKUP($A79,nCino_MDW!$A$1:$AH$190,4,0)="System generated", "Y", "N"),"")</f>
        <v>N</v>
      </c>
      <c r="O79" t="str">
        <f>IF(LEFT(G79,6)="lookup", G79,IF(OR(D79=0, IFERROR(VLOOKUP($A79,nCino_DevProc1!$A$2:$S$352,18,0),0)=0),"", VLOOKUP($A79,nCino_DevProc1!$A$2:$S$352,18,0)))</f>
        <v/>
      </c>
      <c r="P79" t="str">
        <f t="shared" si="32"/>
        <v>Account</v>
      </c>
      <c r="Q79" t="str">
        <f t="shared" si="33"/>
        <v>RecordTypeId</v>
      </c>
      <c r="R79" t="s">
        <v>251</v>
      </c>
      <c r="S79" t="str">
        <f t="shared" si="47"/>
        <v>Y</v>
      </c>
      <c r="T79" t="str">
        <f t="shared" si="34"/>
        <v>Y</v>
      </c>
      <c r="U79" t="str">
        <f>P79</f>
        <v>Account</v>
      </c>
      <c r="V79" t="str">
        <f>Q79</f>
        <v>RecordTypeId</v>
      </c>
      <c r="W79" t="str">
        <f>IF(OR(LEFT(H79,9)="reference", D79=""),"STRING",VLOOKUP($H79,'DataType Conversion'!$A$8:$I$37,3,0))</f>
        <v>STRING</v>
      </c>
      <c r="X79">
        <f t="shared" si="48"/>
        <v>18</v>
      </c>
      <c r="Y79" t="str">
        <f t="shared" si="49"/>
        <v>Y</v>
      </c>
      <c r="Z79" t="str">
        <f t="shared" si="50"/>
        <v/>
      </c>
      <c r="AA79" t="str">
        <f t="shared" si="46"/>
        <v>N</v>
      </c>
      <c r="AB79" t="str">
        <f t="shared" si="35"/>
        <v/>
      </c>
      <c r="AC79" t="str">
        <f t="shared" si="36"/>
        <v>Account</v>
      </c>
      <c r="AD79" t="str">
        <f t="shared" si="37"/>
        <v>RecordTypeId</v>
      </c>
      <c r="AE79" t="str">
        <f t="shared" si="38"/>
        <v>STRING</v>
      </c>
      <c r="AF79">
        <f t="shared" si="51"/>
        <v>18</v>
      </c>
      <c r="AG79" t="str">
        <f t="shared" si="39"/>
        <v>Y</v>
      </c>
      <c r="AH79" t="str">
        <f t="shared" si="45"/>
        <v/>
      </c>
      <c r="AI79" t="str">
        <f t="shared" si="52"/>
        <v/>
      </c>
      <c r="AM79" t="str">
        <f>IF(AC79="","",LOWER(SUBSTITUTE(VLOOKUP($AC79,'Key-Information'!$B$7:$D$8,2,0)," ", "_")))</f>
        <v>relationship_(customer)</v>
      </c>
      <c r="AN79" t="str">
        <f t="shared" si="40"/>
        <v>RecordTypeId</v>
      </c>
      <c r="AO79" t="str">
        <f t="shared" si="41"/>
        <v>STRING</v>
      </c>
      <c r="AP79">
        <f t="shared" si="42"/>
        <v>18</v>
      </c>
      <c r="AQ79" t="str">
        <f t="shared" si="43"/>
        <v>Y</v>
      </c>
      <c r="AR79" t="str">
        <f t="shared" si="44"/>
        <v/>
      </c>
    </row>
    <row r="80" spans="1:44" x14ac:dyDescent="0.35">
      <c r="A80" t="str">
        <f t="shared" si="31"/>
        <v>AccountBillingStreet</v>
      </c>
      <c r="B80" t="s">
        <v>67</v>
      </c>
      <c r="C80" t="str">
        <f>_xlfn.IFNA(VLOOKUP($A80,nCino_DevProc1!$A$2:$S$352,4,0),"")</f>
        <v>Relationship</v>
      </c>
      <c r="D80" t="s">
        <v>264</v>
      </c>
      <c r="E80" t="str">
        <f>_xlfn.IFNA(VLOOKUP($A80,nCino_MDW!$A$1:$L$191,9,0),"")</f>
        <v>Registered Street</v>
      </c>
      <c r="F80" t="str">
        <f>_xlfn.IFNA(VLOOKUP($A80,nCino_MDW!$A$1:$AH$190,12,0),"")</f>
        <v>This field captures the registered street of the prospect customer</v>
      </c>
      <c r="G80" t="str">
        <f>_xlfn.IFNA(IF(VLOOKUP($A80,nCino_MDW!$A$1:$AH$190,13,0)=0,"", VLOOKUP($A80,nCino_MDW!$A$1:$AH$190,13,0)),"")</f>
        <v>Textarea</v>
      </c>
      <c r="H80" t="str">
        <f>_xlfn.IFNA(IF(VLOOKUP($A80,nCino_DevProc1!$A$2:$S$352,8,0)=0,"", VLOOKUP($A80,nCino_DevProc1!$A$2:$S$352,8,0)),"")</f>
        <v>textarea</v>
      </c>
      <c r="I80">
        <f>_xlfn.IFNA(IF(VLOOKUP($A80,nCino_MDW!$A$1:$AH$190,2,0)=0,"", VLOOKUP($A80,nCino_MDW!$A$1:$AH$190,2,0)),"")</f>
        <v>255</v>
      </c>
      <c r="J80">
        <f>IF(OR(D80=0, IFERROR(VLOOKUP($A80,nCino_DevProc1!$A$2:$S$352,2,0),0)=0),"", VLOOKUP($A80,nCino_DevProc1!$A$2:$S$352,2,0))</f>
        <v>255</v>
      </c>
      <c r="K80" t="str">
        <f>IFERROR(IF(VLOOKUP($A80,nCino_MDW!$A$1:$AH$190,26,0)="Y", "N", IF(VLOOKUP($A80,nCino_MDW!$A$1:$AH$190,26,0)="N",  "Y", "")),"")</f>
        <v>Y</v>
      </c>
      <c r="L80" t="str">
        <f>_xlfn.IFNA(IF(VLOOKUP($A80,nCino_DevProc1!$A$2:$S$352,9,0)="No", "N", "Y"),"")</f>
        <v>Y</v>
      </c>
      <c r="M80" t="str">
        <f>IFERROR(IF(VLOOKUP($A80,nCino_DevProc1!$A$2:$S$352,18,0)=TRUE, "E", IF(D80="Id", "P", IF(OR(LEFT(G80, 6) = "Lookup", LEFT(G80, 6) ="Master"), "F",""))),"")</f>
        <v/>
      </c>
      <c r="N80" t="str">
        <f>_xlfn.IFNA(IF(VLOOKUP($A80,nCino_MDW!$A$1:$AH$190,4,0)="System generated", "Y", "N"),"")</f>
        <v>N</v>
      </c>
      <c r="O80" t="str">
        <f>IF(LEFT(G80,6)="lookup", G80,IF(OR(D80=0, IFERROR(VLOOKUP($A80,nCino_DevProc1!$A$2:$S$352,18,0),0)=0),"", VLOOKUP($A80,nCino_DevProc1!$A$2:$S$352,18,0)))</f>
        <v/>
      </c>
      <c r="P80" t="str">
        <f t="shared" si="32"/>
        <v>Account</v>
      </c>
      <c r="Q80" t="str">
        <f t="shared" si="33"/>
        <v>BillingStreet</v>
      </c>
      <c r="R80" t="s">
        <v>251</v>
      </c>
      <c r="S80" t="str">
        <f t="shared" si="47"/>
        <v>Y</v>
      </c>
      <c r="T80" t="str">
        <f t="shared" si="34"/>
        <v>Y</v>
      </c>
      <c r="U80" t="str">
        <f>P80</f>
        <v>Account</v>
      </c>
      <c r="V80" t="str">
        <f>Q80</f>
        <v>BillingStreet</v>
      </c>
      <c r="W80" t="str">
        <f>IF(OR(LEFT(H80,9)="reference", D80=""),"STRING",VLOOKUP($H80,'DataType Conversion'!$A$8:$I$37,3,0))</f>
        <v>STRING</v>
      </c>
      <c r="X80">
        <f t="shared" si="48"/>
        <v>255</v>
      </c>
      <c r="Y80" t="str">
        <f t="shared" si="49"/>
        <v>Y</v>
      </c>
      <c r="Z80" t="str">
        <f t="shared" si="50"/>
        <v/>
      </c>
      <c r="AA80" t="str">
        <f t="shared" si="46"/>
        <v>N</v>
      </c>
      <c r="AB80" t="str">
        <f t="shared" si="35"/>
        <v/>
      </c>
      <c r="AC80" t="str">
        <f t="shared" si="36"/>
        <v>Account</v>
      </c>
      <c r="AD80" t="str">
        <f t="shared" si="37"/>
        <v>BillingStreet</v>
      </c>
      <c r="AE80" t="str">
        <f t="shared" si="38"/>
        <v>STRING</v>
      </c>
      <c r="AF80">
        <f t="shared" si="51"/>
        <v>255</v>
      </c>
      <c r="AG80" t="str">
        <f t="shared" si="39"/>
        <v>Y</v>
      </c>
      <c r="AH80" t="str">
        <f t="shared" si="45"/>
        <v/>
      </c>
      <c r="AI80" t="str">
        <f t="shared" si="52"/>
        <v/>
      </c>
      <c r="AM80" t="str">
        <f>IF(AC80="","",LOWER(SUBSTITUTE(VLOOKUP($AC80,'Key-Information'!$B$7:$D$8,2,0)," ", "_")))</f>
        <v>relationship_(customer)</v>
      </c>
      <c r="AN80" t="str">
        <f t="shared" si="40"/>
        <v>BillingStreet</v>
      </c>
      <c r="AO80" t="str">
        <f t="shared" si="41"/>
        <v>STRING</v>
      </c>
      <c r="AP80">
        <f t="shared" si="42"/>
        <v>255</v>
      </c>
      <c r="AQ80" t="str">
        <f t="shared" si="43"/>
        <v>Y</v>
      </c>
      <c r="AR80" t="str">
        <f t="shared" si="44"/>
        <v/>
      </c>
    </row>
    <row r="81" spans="1:44" x14ac:dyDescent="0.35">
      <c r="A81" t="str">
        <f t="shared" si="31"/>
        <v>AccountBillingCity</v>
      </c>
      <c r="B81" t="s">
        <v>67</v>
      </c>
      <c r="C81" t="str">
        <f>_xlfn.IFNA(VLOOKUP($A81,nCino_DevProc1!$A$2:$S$352,4,0),"")</f>
        <v>Relationship</v>
      </c>
      <c r="D81" t="s">
        <v>268</v>
      </c>
      <c r="E81" t="str">
        <f>_xlfn.IFNA(VLOOKUP($A81,nCino_MDW!$A$1:$L$191,9,0),"")</f>
        <v>Registered City</v>
      </c>
      <c r="F81" t="str">
        <f>_xlfn.IFNA(VLOOKUP($A81,nCino_MDW!$A$1:$AH$190,12,0),"")</f>
        <v>This field captures the registered city of the prospect customer</v>
      </c>
      <c r="G81" t="str">
        <f>_xlfn.IFNA(IF(VLOOKUP($A81,nCino_MDW!$A$1:$AH$190,13,0)=0,"", VLOOKUP($A81,nCino_MDW!$A$1:$AH$190,13,0)),"")</f>
        <v>Text</v>
      </c>
      <c r="H81" t="str">
        <f>_xlfn.IFNA(IF(VLOOKUP($A81,nCino_DevProc1!$A$2:$S$352,8,0)=0,"", VLOOKUP($A81,nCino_DevProc1!$A$2:$S$352,8,0)),"")</f>
        <v>string</v>
      </c>
      <c r="I81">
        <f>_xlfn.IFNA(IF(VLOOKUP($A81,nCino_MDW!$A$1:$AH$190,2,0)=0,"", VLOOKUP($A81,nCino_MDW!$A$1:$AH$190,2,0)),"")</f>
        <v>255</v>
      </c>
      <c r="J81">
        <f>IF(OR(D81=0, IFERROR(VLOOKUP($A81,nCino_DevProc1!$A$2:$S$352,2,0),0)=0),"", VLOOKUP($A81,nCino_DevProc1!$A$2:$S$352,2,0))</f>
        <v>40</v>
      </c>
      <c r="K81" t="str">
        <f>IFERROR(IF(VLOOKUP($A81,nCino_MDW!$A$1:$AH$190,26,0)="Y", "N", IF(VLOOKUP($A81,nCino_MDW!$A$1:$AH$190,26,0)="N",  "Y", "")),"")</f>
        <v>Y</v>
      </c>
      <c r="L81" t="str">
        <f>_xlfn.IFNA(IF(VLOOKUP($A81,nCino_DevProc1!$A$2:$S$352,9,0)="No", "N", "Y"),"")</f>
        <v>Y</v>
      </c>
      <c r="M81" t="str">
        <f>IFERROR(IF(VLOOKUP($A81,nCino_DevProc1!$A$2:$S$352,18,0)=TRUE, "E", IF(D81="Id", "P", IF(OR(LEFT(G81, 6) = "Lookup", LEFT(G81, 6) ="Master"), "F",""))),"")</f>
        <v/>
      </c>
      <c r="N81" t="str">
        <f>_xlfn.IFNA(IF(VLOOKUP($A81,nCino_MDW!$A$1:$AH$190,4,0)="System generated", "Y", "N"),"")</f>
        <v>N</v>
      </c>
      <c r="O81" t="str">
        <f>IF(LEFT(G81,6)="lookup", G81,IF(OR(D81=0, IFERROR(VLOOKUP($A81,nCino_DevProc1!$A$2:$S$352,18,0),0)=0),"", VLOOKUP($A81,nCino_DevProc1!$A$2:$S$352,18,0)))</f>
        <v/>
      </c>
      <c r="P81" t="str">
        <f t="shared" si="32"/>
        <v>Account</v>
      </c>
      <c r="Q81" t="str">
        <f t="shared" si="33"/>
        <v>BillingCity</v>
      </c>
      <c r="R81" t="s">
        <v>251</v>
      </c>
      <c r="S81" t="str">
        <f t="shared" si="47"/>
        <v>Y</v>
      </c>
      <c r="T81" t="str">
        <f t="shared" si="34"/>
        <v>Y</v>
      </c>
      <c r="U81" t="str">
        <f>P81</f>
        <v>Account</v>
      </c>
      <c r="V81" t="str">
        <f>Q81</f>
        <v>BillingCity</v>
      </c>
      <c r="W81" t="str">
        <f>IF(OR(LEFT(H81,9)="reference", D81=""),"STRING",VLOOKUP($H81,'DataType Conversion'!$A$8:$I$37,3,0))</f>
        <v>STRING</v>
      </c>
      <c r="X81">
        <f t="shared" si="48"/>
        <v>40</v>
      </c>
      <c r="Y81" t="str">
        <f t="shared" si="49"/>
        <v>Y</v>
      </c>
      <c r="Z81" t="str">
        <f t="shared" si="50"/>
        <v/>
      </c>
      <c r="AA81" t="str">
        <f t="shared" si="46"/>
        <v>N</v>
      </c>
      <c r="AB81" t="str">
        <f t="shared" si="35"/>
        <v/>
      </c>
      <c r="AC81" t="str">
        <f t="shared" si="36"/>
        <v>Account</v>
      </c>
      <c r="AD81" t="str">
        <f t="shared" si="37"/>
        <v>BillingCity</v>
      </c>
      <c r="AE81" t="str">
        <f t="shared" si="38"/>
        <v>STRING</v>
      </c>
      <c r="AF81">
        <f t="shared" si="51"/>
        <v>40</v>
      </c>
      <c r="AG81" t="str">
        <f t="shared" si="39"/>
        <v>Y</v>
      </c>
      <c r="AH81" t="str">
        <f t="shared" si="45"/>
        <v/>
      </c>
      <c r="AI81" t="str">
        <f t="shared" si="52"/>
        <v/>
      </c>
      <c r="AM81" t="str">
        <f>IF(AC81="","",LOWER(SUBSTITUTE(VLOOKUP($AC81,'Key-Information'!$B$7:$D$8,2,0)," ", "_")))</f>
        <v>relationship_(customer)</v>
      </c>
      <c r="AN81" t="str">
        <f t="shared" si="40"/>
        <v>BillingCity</v>
      </c>
      <c r="AO81" t="str">
        <f t="shared" si="41"/>
        <v>STRING</v>
      </c>
      <c r="AP81">
        <f t="shared" si="42"/>
        <v>40</v>
      </c>
      <c r="AQ81" t="str">
        <f t="shared" si="43"/>
        <v>Y</v>
      </c>
      <c r="AR81" t="str">
        <f t="shared" si="44"/>
        <v/>
      </c>
    </row>
    <row r="82" spans="1:44" x14ac:dyDescent="0.35">
      <c r="A82" t="str">
        <f t="shared" si="31"/>
        <v>AccountBillingState</v>
      </c>
      <c r="B82" t="s">
        <v>67</v>
      </c>
      <c r="C82" t="str">
        <f>_xlfn.IFNA(VLOOKUP($A82,nCino_DevProc1!$A$2:$S$352,4,0),"")</f>
        <v>Relationship</v>
      </c>
      <c r="D82" t="s">
        <v>271</v>
      </c>
      <c r="E82" t="str">
        <f>_xlfn.IFNA(VLOOKUP($A82,nCino_MDW!$A$1:$L$191,9,0),"")</f>
        <v xml:space="preserve">Registered State/Province </v>
      </c>
      <c r="F82" t="str">
        <f>_xlfn.IFNA(VLOOKUP($A82,nCino_MDW!$A$1:$AH$190,12,0),"")</f>
        <v>This field captures the registered state/province of the prospect customer</v>
      </c>
      <c r="G82" t="str">
        <f>_xlfn.IFNA(IF(VLOOKUP($A82,nCino_MDW!$A$1:$AH$190,13,0)=0,"", VLOOKUP($A82,nCino_MDW!$A$1:$AH$190,13,0)),"")</f>
        <v>Text</v>
      </c>
      <c r="H82" t="str">
        <f>_xlfn.IFNA(IF(VLOOKUP($A82,nCino_DevProc1!$A$2:$S$352,8,0)=0,"", VLOOKUP($A82,nCino_DevProc1!$A$2:$S$352,8,0)),"")</f>
        <v>string</v>
      </c>
      <c r="I82">
        <f>_xlfn.IFNA(IF(VLOOKUP($A82,nCino_MDW!$A$1:$AH$190,2,0)=0,"", VLOOKUP($A82,nCino_MDW!$A$1:$AH$190,2,0)),"")</f>
        <v>255</v>
      </c>
      <c r="J82">
        <f>IF(OR(D82=0, IFERROR(VLOOKUP($A82,nCino_DevProc1!$A$2:$S$352,2,0),0)=0),"", VLOOKUP($A82,nCino_DevProc1!$A$2:$S$352,2,0))</f>
        <v>80</v>
      </c>
      <c r="K82" t="str">
        <f>IFERROR(IF(VLOOKUP($A82,nCino_MDW!$A$1:$AH$190,26,0)="Y", "N", IF(VLOOKUP($A82,nCino_MDW!$A$1:$AH$190,26,0)="N",  "Y", "")),"")</f>
        <v>Y</v>
      </c>
      <c r="L82" t="str">
        <f>_xlfn.IFNA(IF(VLOOKUP($A82,nCino_DevProc1!$A$2:$S$352,9,0)="No", "N", "Y"),"")</f>
        <v>Y</v>
      </c>
      <c r="M82" t="str">
        <f>IFERROR(IF(VLOOKUP($A82,nCino_DevProc1!$A$2:$S$352,18,0)=TRUE, "E", IF(D82="Id", "P", IF(OR(LEFT(G82, 6) = "Lookup", LEFT(G82, 6) ="Master"), "F",""))),"")</f>
        <v/>
      </c>
      <c r="N82" t="str">
        <f>_xlfn.IFNA(IF(VLOOKUP($A82,nCino_MDW!$A$1:$AH$190,4,0)="System generated", "Y", "N"),"")</f>
        <v>N</v>
      </c>
      <c r="O82" t="str">
        <f>IF(LEFT(G82,6)="lookup", G82,IF(OR(D82=0, IFERROR(VLOOKUP($A82,nCino_DevProc1!$A$2:$S$352,18,0),0)=0),"", VLOOKUP($A82,nCino_DevProc1!$A$2:$S$352,18,0)))</f>
        <v/>
      </c>
      <c r="P82" t="str">
        <f t="shared" si="32"/>
        <v>Account</v>
      </c>
      <c r="Q82" t="str">
        <f t="shared" si="33"/>
        <v>BillingState</v>
      </c>
      <c r="R82" t="s">
        <v>251</v>
      </c>
      <c r="S82" t="str">
        <f t="shared" si="47"/>
        <v>Y</v>
      </c>
      <c r="T82" t="str">
        <f t="shared" si="34"/>
        <v>Y</v>
      </c>
      <c r="U82" t="str">
        <f>P82</f>
        <v>Account</v>
      </c>
      <c r="V82" t="str">
        <f>Q82</f>
        <v>BillingState</v>
      </c>
      <c r="W82" t="str">
        <f>IF(OR(LEFT(H82,9)="reference", D82=""),"STRING",VLOOKUP($H82,'DataType Conversion'!$A$8:$I$37,3,0))</f>
        <v>STRING</v>
      </c>
      <c r="X82">
        <f t="shared" si="48"/>
        <v>80</v>
      </c>
      <c r="Y82" t="str">
        <f t="shared" si="49"/>
        <v>Y</v>
      </c>
      <c r="Z82" t="str">
        <f t="shared" si="50"/>
        <v/>
      </c>
      <c r="AA82" t="str">
        <f t="shared" si="46"/>
        <v>N</v>
      </c>
      <c r="AB82" t="str">
        <f t="shared" si="35"/>
        <v/>
      </c>
      <c r="AC82" t="str">
        <f t="shared" si="36"/>
        <v>Account</v>
      </c>
      <c r="AD82" t="str">
        <f t="shared" si="37"/>
        <v>BillingState</v>
      </c>
      <c r="AE82" t="str">
        <f t="shared" si="38"/>
        <v>STRING</v>
      </c>
      <c r="AF82">
        <f t="shared" si="51"/>
        <v>80</v>
      </c>
      <c r="AG82" t="str">
        <f t="shared" si="39"/>
        <v>Y</v>
      </c>
      <c r="AH82" t="str">
        <f t="shared" si="45"/>
        <v/>
      </c>
      <c r="AI82" t="str">
        <f t="shared" si="52"/>
        <v/>
      </c>
      <c r="AM82" t="str">
        <f>IF(AC82="","",LOWER(SUBSTITUTE(VLOOKUP($AC82,'Key-Information'!$B$7:$D$8,2,0)," ", "_")))</f>
        <v>relationship_(customer)</v>
      </c>
      <c r="AN82" t="str">
        <f t="shared" si="40"/>
        <v>BillingState</v>
      </c>
      <c r="AO82" t="str">
        <f t="shared" si="41"/>
        <v>STRING</v>
      </c>
      <c r="AP82">
        <f t="shared" si="42"/>
        <v>80</v>
      </c>
      <c r="AQ82" t="str">
        <f t="shared" si="43"/>
        <v>Y</v>
      </c>
      <c r="AR82" t="str">
        <f t="shared" si="44"/>
        <v/>
      </c>
    </row>
    <row r="83" spans="1:44" x14ac:dyDescent="0.35">
      <c r="A83" t="str">
        <f t="shared" si="31"/>
        <v>AccountBillingCountry</v>
      </c>
      <c r="B83" t="s">
        <v>67</v>
      </c>
      <c r="C83" t="str">
        <f>_xlfn.IFNA(VLOOKUP($A83,nCino_DevProc1!$A$2:$S$352,4,0),"")</f>
        <v>Relationship</v>
      </c>
      <c r="D83" t="s">
        <v>277</v>
      </c>
      <c r="E83" t="str">
        <f>_xlfn.IFNA(VLOOKUP($A83,nCino_MDW!$A$1:$L$191,9,0),"")</f>
        <v>Registered Country</v>
      </c>
      <c r="F83" t="str">
        <f>_xlfn.IFNA(VLOOKUP($A83,nCino_MDW!$A$1:$AH$190,12,0),"")</f>
        <v>This field captures the registered country of the prospect customer</v>
      </c>
      <c r="G83" t="str">
        <f>_xlfn.IFNA(IF(VLOOKUP($A83,nCino_MDW!$A$1:$AH$190,13,0)=0,"", VLOOKUP($A83,nCino_MDW!$A$1:$AH$190,13,0)),"")</f>
        <v>Text</v>
      </c>
      <c r="H83" t="str">
        <f>_xlfn.IFNA(IF(VLOOKUP($A83,nCino_DevProc1!$A$2:$S$352,8,0)=0,"", VLOOKUP($A83,nCino_DevProc1!$A$2:$S$352,8,0)),"")</f>
        <v>string</v>
      </c>
      <c r="I83">
        <f>_xlfn.IFNA(IF(VLOOKUP($A83,nCino_MDW!$A$1:$AH$190,2,0)=0,"", VLOOKUP($A83,nCino_MDW!$A$1:$AH$190,2,0)),"")</f>
        <v>255</v>
      </c>
      <c r="J83">
        <f>IF(OR(D83=0, IFERROR(VLOOKUP($A83,nCino_DevProc1!$A$2:$S$352,2,0),0)=0),"", VLOOKUP($A83,nCino_DevProc1!$A$2:$S$352,2,0))</f>
        <v>80</v>
      </c>
      <c r="K83" t="str">
        <f>IFERROR(IF(VLOOKUP($A83,nCino_MDW!$A$1:$AH$190,26,0)="Y", "N", IF(VLOOKUP($A83,nCino_MDW!$A$1:$AH$190,26,0)="N",  "Y", "")),"")</f>
        <v>Y</v>
      </c>
      <c r="L83" t="str">
        <f>_xlfn.IFNA(IF(VLOOKUP($A83,nCino_DevProc1!$A$2:$S$352,9,0)="No", "N", "Y"),"")</f>
        <v>Y</v>
      </c>
      <c r="M83" t="str">
        <f>IFERROR(IF(VLOOKUP($A83,nCino_DevProc1!$A$2:$S$352,18,0)=TRUE, "E", IF(D83="Id", "P", IF(OR(LEFT(G83, 6) = "Lookup", LEFT(G83, 6) ="Master"), "F",""))),"")</f>
        <v/>
      </c>
      <c r="N83" t="str">
        <f>_xlfn.IFNA(IF(VLOOKUP($A83,nCino_MDW!$A$1:$AH$190,4,0)="System generated", "Y", "N"),"")</f>
        <v>N</v>
      </c>
      <c r="O83" t="str">
        <f>IF(LEFT(G83,6)="lookup", G83,IF(OR(D83=0, IFERROR(VLOOKUP($A83,nCino_DevProc1!$A$2:$S$352,18,0),0)=0),"", VLOOKUP($A83,nCino_DevProc1!$A$2:$S$352,18,0)))</f>
        <v/>
      </c>
      <c r="P83" t="str">
        <f t="shared" si="32"/>
        <v>Account</v>
      </c>
      <c r="Q83" t="str">
        <f t="shared" si="33"/>
        <v>BillingCountry</v>
      </c>
      <c r="R83" t="s">
        <v>251</v>
      </c>
      <c r="S83" t="str">
        <f t="shared" si="47"/>
        <v>Y</v>
      </c>
      <c r="T83" t="str">
        <f t="shared" si="34"/>
        <v>Y</v>
      </c>
      <c r="U83" t="str">
        <f>P83</f>
        <v>Account</v>
      </c>
      <c r="V83" t="str">
        <f>Q83</f>
        <v>BillingCountry</v>
      </c>
      <c r="W83" t="str">
        <f>IF(OR(LEFT(H83,9)="reference", D83=""),"STRING",VLOOKUP($H83,'DataType Conversion'!$A$8:$I$37,3,0))</f>
        <v>STRING</v>
      </c>
      <c r="X83">
        <f t="shared" si="48"/>
        <v>80</v>
      </c>
      <c r="Y83" t="str">
        <f t="shared" si="49"/>
        <v>Y</v>
      </c>
      <c r="Z83" t="str">
        <f t="shared" si="50"/>
        <v/>
      </c>
      <c r="AA83" t="str">
        <f t="shared" si="46"/>
        <v>N</v>
      </c>
      <c r="AB83" t="str">
        <f t="shared" si="35"/>
        <v/>
      </c>
      <c r="AC83" t="str">
        <f t="shared" si="36"/>
        <v>Account</v>
      </c>
      <c r="AD83" t="str">
        <f t="shared" si="37"/>
        <v>BillingCountry</v>
      </c>
      <c r="AE83" t="str">
        <f t="shared" si="38"/>
        <v>STRING</v>
      </c>
      <c r="AF83">
        <f t="shared" si="51"/>
        <v>80</v>
      </c>
      <c r="AG83" t="str">
        <f t="shared" si="39"/>
        <v>Y</v>
      </c>
      <c r="AH83" t="str">
        <f t="shared" si="45"/>
        <v/>
      </c>
      <c r="AI83" t="str">
        <f t="shared" si="52"/>
        <v/>
      </c>
      <c r="AM83" t="str">
        <f>IF(AC83="","",LOWER(SUBSTITUTE(VLOOKUP($AC83,'Key-Information'!$B$7:$D$8,2,0)," ", "_")))</f>
        <v>relationship_(customer)</v>
      </c>
      <c r="AN83" t="str">
        <f t="shared" si="40"/>
        <v>BillingCountry</v>
      </c>
      <c r="AO83" t="str">
        <f t="shared" si="41"/>
        <v>STRING</v>
      </c>
      <c r="AP83">
        <f t="shared" si="42"/>
        <v>80</v>
      </c>
      <c r="AQ83" t="str">
        <f t="shared" si="43"/>
        <v>Y</v>
      </c>
      <c r="AR83" t="str">
        <f t="shared" si="44"/>
        <v/>
      </c>
    </row>
    <row r="84" spans="1:44" x14ac:dyDescent="0.35">
      <c r="A84" t="str">
        <f t="shared" si="31"/>
        <v>AccountBillingPostalCode</v>
      </c>
      <c r="B84" t="s">
        <v>67</v>
      </c>
      <c r="C84" t="str">
        <f>_xlfn.IFNA(VLOOKUP($A84,nCino_DevProc1!$A$2:$S$352,4,0),"")</f>
        <v>Relationship</v>
      </c>
      <c r="D84" t="s">
        <v>274</v>
      </c>
      <c r="E84" t="str">
        <f>_xlfn.IFNA(VLOOKUP($A84,nCino_MDW!$A$1:$L$191,9,0),"")</f>
        <v>Registered Zip/Postal Code</v>
      </c>
      <c r="F84" t="str">
        <f>_xlfn.IFNA(VLOOKUP($A84,nCino_MDW!$A$1:$AH$190,12,0),"")</f>
        <v>This field captures the registered zip/postal code of the prospect customer</v>
      </c>
      <c r="G84" t="str">
        <f>_xlfn.IFNA(IF(VLOOKUP($A84,nCino_MDW!$A$1:$AH$190,13,0)=0,"", VLOOKUP($A84,nCino_MDW!$A$1:$AH$190,13,0)),"")</f>
        <v>Text</v>
      </c>
      <c r="H84" t="str">
        <f>_xlfn.IFNA(IF(VLOOKUP($A84,nCino_DevProc1!$A$2:$S$352,8,0)=0,"", VLOOKUP($A84,nCino_DevProc1!$A$2:$S$352,8,0)),"")</f>
        <v>string</v>
      </c>
      <c r="I84">
        <f>_xlfn.IFNA(IF(VLOOKUP($A84,nCino_MDW!$A$1:$AH$190,2,0)=0,"", VLOOKUP($A84,nCino_MDW!$A$1:$AH$190,2,0)),"")</f>
        <v>255</v>
      </c>
      <c r="J84">
        <f>IF(OR(D84=0, IFERROR(VLOOKUP($A84,nCino_DevProc1!$A$2:$S$352,2,0),0)=0),"", VLOOKUP($A84,nCino_DevProc1!$A$2:$S$352,2,0))</f>
        <v>20</v>
      </c>
      <c r="K84" t="str">
        <f>IFERROR(IF(VLOOKUP($A84,nCino_MDW!$A$1:$AH$190,26,0)="Y", "N", IF(VLOOKUP($A84,nCino_MDW!$A$1:$AH$190,26,0)="N",  "Y", "")),"")</f>
        <v>Y</v>
      </c>
      <c r="L84" t="str">
        <f>_xlfn.IFNA(IF(VLOOKUP($A84,nCino_DevProc1!$A$2:$S$352,9,0)="No", "N", "Y"),"")</f>
        <v>Y</v>
      </c>
      <c r="M84" t="str">
        <f>IFERROR(IF(VLOOKUP($A84,nCino_DevProc1!$A$2:$S$352,18,0)=TRUE, "E", IF(D84="Id", "P", IF(OR(LEFT(G84, 6) = "Lookup", LEFT(G84, 6) ="Master"), "F",""))),"")</f>
        <v/>
      </c>
      <c r="N84" t="str">
        <f>_xlfn.IFNA(IF(VLOOKUP($A84,nCino_MDW!$A$1:$AH$190,4,0)="System generated", "Y", "N"),"")</f>
        <v>N</v>
      </c>
      <c r="O84" t="str">
        <f>IF(LEFT(G84,6)="lookup", G84,IF(OR(D84=0, IFERROR(VLOOKUP($A84,nCino_DevProc1!$A$2:$S$352,18,0),0)=0),"", VLOOKUP($A84,nCino_DevProc1!$A$2:$S$352,18,0)))</f>
        <v/>
      </c>
      <c r="P84" t="str">
        <f t="shared" si="32"/>
        <v>Account</v>
      </c>
      <c r="Q84" t="str">
        <f t="shared" si="33"/>
        <v>BillingPostalCode</v>
      </c>
      <c r="R84" t="s">
        <v>251</v>
      </c>
      <c r="S84" t="str">
        <f t="shared" si="47"/>
        <v>Y</v>
      </c>
      <c r="T84" t="str">
        <f t="shared" si="34"/>
        <v>Y</v>
      </c>
      <c r="U84" t="str">
        <f>P84</f>
        <v>Account</v>
      </c>
      <c r="V84" t="str">
        <f>Q84</f>
        <v>BillingPostalCode</v>
      </c>
      <c r="W84" t="str">
        <f>IF(OR(LEFT(H84,9)="reference", D84=""),"STRING",VLOOKUP($H84,'DataType Conversion'!$A$8:$I$37,3,0))</f>
        <v>STRING</v>
      </c>
      <c r="X84">
        <f t="shared" si="48"/>
        <v>20</v>
      </c>
      <c r="Y84" t="str">
        <f t="shared" si="49"/>
        <v>Y</v>
      </c>
      <c r="Z84" t="str">
        <f t="shared" si="50"/>
        <v/>
      </c>
      <c r="AA84" t="str">
        <f t="shared" si="46"/>
        <v>N</v>
      </c>
      <c r="AB84" t="str">
        <f t="shared" si="35"/>
        <v/>
      </c>
      <c r="AC84" t="str">
        <f t="shared" si="36"/>
        <v>Account</v>
      </c>
      <c r="AD84" t="str">
        <f t="shared" si="37"/>
        <v>BillingPostalCode</v>
      </c>
      <c r="AE84" t="str">
        <f t="shared" si="38"/>
        <v>STRING</v>
      </c>
      <c r="AF84">
        <f t="shared" si="51"/>
        <v>20</v>
      </c>
      <c r="AG84" t="str">
        <f t="shared" si="39"/>
        <v>Y</v>
      </c>
      <c r="AH84" t="str">
        <f t="shared" si="45"/>
        <v/>
      </c>
      <c r="AI84" t="str">
        <f t="shared" si="52"/>
        <v/>
      </c>
      <c r="AM84" t="str">
        <f>IF(AC84="","",LOWER(SUBSTITUTE(VLOOKUP($AC84,'Key-Information'!$B$7:$D$8,2,0)," ", "_")))</f>
        <v>relationship_(customer)</v>
      </c>
      <c r="AN84" t="str">
        <f t="shared" si="40"/>
        <v>BillingPostalCode</v>
      </c>
      <c r="AO84" t="str">
        <f t="shared" si="41"/>
        <v>STRING</v>
      </c>
      <c r="AP84">
        <f t="shared" si="42"/>
        <v>20</v>
      </c>
      <c r="AQ84" t="str">
        <f t="shared" si="43"/>
        <v>Y</v>
      </c>
      <c r="AR84" t="str">
        <f t="shared" si="44"/>
        <v/>
      </c>
    </row>
    <row r="85" spans="1:44" x14ac:dyDescent="0.35">
      <c r="A85" t="str">
        <f t="shared" si="31"/>
        <v>AccountParentId</v>
      </c>
      <c r="B85" t="s">
        <v>67</v>
      </c>
      <c r="C85" t="str">
        <f>_xlfn.IFNA(VLOOKUP($A85,nCino_DevProc1!$A$2:$S$352,4,0),"")</f>
        <v>Relationship</v>
      </c>
      <c r="D85" t="s">
        <v>261</v>
      </c>
      <c r="E85" t="str">
        <f>_xlfn.IFNA(VLOOKUP($A85,nCino_MDW!$A$1:$L$191,9,0),"")</f>
        <v>Group Name</v>
      </c>
      <c r="F85" t="str">
        <f>_xlfn.IFNA(VLOOKUP($A85,nCino_MDW!$A$1:$AH$190,12,0),"")</f>
        <v>Reference Id of parent Relationship.</v>
      </c>
      <c r="G85" t="str">
        <f>_xlfn.IFNA(IF(VLOOKUP($A85,nCino_MDW!$A$1:$AH$190,13,0)=0,"", VLOOKUP($A85,nCino_MDW!$A$1:$AH$190,13,0)),"")</f>
        <v>Hierarchy</v>
      </c>
      <c r="H85" t="str">
        <f>_xlfn.IFNA(IF(VLOOKUP($A85,nCino_DevProc1!$A$2:$S$352,8,0)=0,"", VLOOKUP($A85,nCino_DevProc1!$A$2:$S$352,8,0)),"")</f>
        <v>reference(Account)</v>
      </c>
      <c r="I85">
        <f>_xlfn.IFNA(IF(VLOOKUP($A85,nCino_MDW!$A$1:$AH$190,2,0)=0,"", VLOOKUP($A85,nCino_MDW!$A$1:$AH$190,2,0)),"")</f>
        <v>18</v>
      </c>
      <c r="J85">
        <f>IF(OR(D85=0, IFERROR(VLOOKUP($A85,nCino_DevProc1!$A$2:$S$352,2,0),0)=0),"", VLOOKUP($A85,nCino_DevProc1!$A$2:$S$352,2,0))</f>
        <v>18</v>
      </c>
      <c r="K85" t="str">
        <f>IFERROR(IF(VLOOKUP($A85,nCino_MDW!$A$1:$AH$190,26,0)="Y", "N", IF(VLOOKUP($A85,nCino_MDW!$A$1:$AH$190,26,0)="N",  "Y", "")),"")</f>
        <v>N</v>
      </c>
      <c r="L85" t="str">
        <f>_xlfn.IFNA(IF(VLOOKUP($A85,nCino_DevProc1!$A$2:$S$352,9,0)="No", "N", "Y"),"")</f>
        <v>Y</v>
      </c>
      <c r="M85" t="str">
        <f>IFERROR(IF(VLOOKUP($A85,nCino_DevProc1!$A$2:$S$352,18,0)=TRUE, "E", IF(D85="Id", "P", IF(OR(LEFT(G85, 6) = "Lookup", LEFT(G85, 6) ="Master"), "F",""))),"")</f>
        <v/>
      </c>
      <c r="N85" t="str">
        <f>_xlfn.IFNA(IF(VLOOKUP($A85,nCino_MDW!$A$1:$AH$190,4,0)="System generated", "Y", "N"),"")</f>
        <v>N</v>
      </c>
      <c r="O85" t="str">
        <f>IF(LEFT(G85,6)="lookup", G85,IF(OR(D85=0, IFERROR(VLOOKUP($A85,nCino_DevProc1!$A$2:$S$352,18,0),0)=0),"", VLOOKUP($A85,nCino_DevProc1!$A$2:$S$352,18,0)))</f>
        <v/>
      </c>
      <c r="P85" t="str">
        <f t="shared" si="32"/>
        <v>Account</v>
      </c>
      <c r="Q85" t="str">
        <f t="shared" si="33"/>
        <v>ParentId</v>
      </c>
      <c r="R85" t="s">
        <v>251</v>
      </c>
      <c r="S85" t="str">
        <f t="shared" si="47"/>
        <v>Y</v>
      </c>
      <c r="T85" t="str">
        <f t="shared" si="34"/>
        <v>Y</v>
      </c>
      <c r="U85" t="str">
        <f>P85</f>
        <v>Account</v>
      </c>
      <c r="V85" t="str">
        <f>Q85</f>
        <v>ParentId</v>
      </c>
      <c r="W85" t="str">
        <f>IF(OR(LEFT(H85,9)="reference", D85=""),"STRING",VLOOKUP($H85,'DataType Conversion'!$A$8:$I$37,3,0))</f>
        <v>STRING</v>
      </c>
      <c r="X85">
        <f t="shared" si="48"/>
        <v>18</v>
      </c>
      <c r="Y85" t="str">
        <f t="shared" si="49"/>
        <v>Y</v>
      </c>
      <c r="Z85" t="str">
        <f t="shared" si="50"/>
        <v/>
      </c>
      <c r="AA85" t="str">
        <f t="shared" si="46"/>
        <v>N</v>
      </c>
      <c r="AB85" t="str">
        <f t="shared" si="35"/>
        <v/>
      </c>
      <c r="AC85" t="str">
        <f t="shared" si="36"/>
        <v>Account</v>
      </c>
      <c r="AD85" t="str">
        <f t="shared" si="37"/>
        <v>ParentId</v>
      </c>
      <c r="AE85" t="str">
        <f t="shared" si="38"/>
        <v>STRING</v>
      </c>
      <c r="AF85">
        <f t="shared" si="51"/>
        <v>18</v>
      </c>
      <c r="AG85" t="str">
        <f t="shared" si="39"/>
        <v>Y</v>
      </c>
      <c r="AH85" t="str">
        <f t="shared" si="45"/>
        <v/>
      </c>
      <c r="AI85" t="str">
        <f t="shared" si="52"/>
        <v/>
      </c>
      <c r="AM85" t="str">
        <f>IF(AC85="","",LOWER(SUBSTITUTE(VLOOKUP($AC85,'Key-Information'!$B$7:$D$8,2,0)," ", "_")))</f>
        <v>relationship_(customer)</v>
      </c>
      <c r="AN85" t="str">
        <f t="shared" si="40"/>
        <v>ParentId</v>
      </c>
      <c r="AO85" t="str">
        <f t="shared" si="41"/>
        <v>STRING</v>
      </c>
      <c r="AP85">
        <f t="shared" si="42"/>
        <v>18</v>
      </c>
      <c r="AQ85" t="str">
        <f t="shared" si="43"/>
        <v>Y</v>
      </c>
      <c r="AR85" t="str">
        <f t="shared" si="44"/>
        <v/>
      </c>
    </row>
    <row r="86" spans="1:44" x14ac:dyDescent="0.35">
      <c r="A86" t="str">
        <f t="shared" si="31"/>
        <v>AccountLLC_BI__Status__c</v>
      </c>
      <c r="B86" t="s">
        <v>67</v>
      </c>
      <c r="C86" t="str">
        <f>_xlfn.IFNA(VLOOKUP($A86,nCino_DevProc1!$A$2:$S$352,4,0),"")</f>
        <v>Relationship</v>
      </c>
      <c r="D86" t="s">
        <v>578</v>
      </c>
      <c r="E86" t="str">
        <f>_xlfn.IFNA(VLOOKUP($A86,nCino_MDW!$A$1:$L$191,9,0),"")</f>
        <v>Status</v>
      </c>
      <c r="F86" t="str">
        <f>_xlfn.IFNA(VLOOKUP($A86,nCino_MDW!$A$1:$AH$190,12,0),"")</f>
        <v>This field captures the entity with which a customer banks (e.g. Bank of Scotland, Lloyds)</v>
      </c>
      <c r="G86" t="str">
        <f>_xlfn.IFNA(IF(VLOOKUP($A86,nCino_MDW!$A$1:$AH$190,13,0)=0,"", VLOOKUP($A86,nCino_MDW!$A$1:$AH$190,13,0)),"")</f>
        <v>Picklist</v>
      </c>
      <c r="H86" t="str">
        <f>_xlfn.IFNA(IF(VLOOKUP($A86,nCino_DevProc1!$A$2:$S$352,8,0)=0,"", VLOOKUP($A86,nCino_DevProc1!$A$2:$S$352,8,0)),"")</f>
        <v>picklist</v>
      </c>
      <c r="I86" t="str">
        <f>_xlfn.IFNA(IF(VLOOKUP($A86,nCino_MDW!$A$1:$AH$190,2,0)=0,"", VLOOKUP($A86,nCino_MDW!$A$1:$AH$190,2,0)),"")</f>
        <v>See picklist options for lengths</v>
      </c>
      <c r="J86">
        <f>IF(OR(D86=0, IFERROR(VLOOKUP($A86,nCino_DevProc1!$A$2:$S$352,2,0),0)=0),"", VLOOKUP($A86,nCino_DevProc1!$A$2:$S$352,2,0))</f>
        <v>255</v>
      </c>
      <c r="K86" t="str">
        <f>IFERROR(IF(VLOOKUP($A86,nCino_MDW!$A$1:$AH$190,26,0)="Y", "N", IF(VLOOKUP($A86,nCino_MDW!$A$1:$AH$190,26,0)="N",  "Y", "")),"")</f>
        <v>N</v>
      </c>
      <c r="L86" t="str">
        <f>_xlfn.IFNA(IF(VLOOKUP($A86,nCino_DevProc1!$A$2:$S$352,9,0)="No", "N", "Y"),"")</f>
        <v>Y</v>
      </c>
      <c r="M86" t="str">
        <f>IFERROR(IF(VLOOKUP($A86,nCino_DevProc1!$A$2:$S$352,18,0)=TRUE, "E", IF(D86="Id", "P", IF(OR(LEFT(G86, 6) = "Lookup", LEFT(G86, 6) ="Master"), "F",""))),"")</f>
        <v/>
      </c>
      <c r="N86" t="str">
        <f>_xlfn.IFNA(IF(VLOOKUP($A86,nCino_MDW!$A$1:$AH$190,4,0)="System generated", "Y", "N"),"")</f>
        <v>N</v>
      </c>
      <c r="O86" t="str">
        <f>IF(LEFT(G86,6)="lookup", G86,IF(OR(D86=0, IFERROR(VLOOKUP($A86,nCino_DevProc1!$A$2:$S$352,18,0),0)=0),"", VLOOKUP($A86,nCino_DevProc1!$A$2:$S$352,18,0)))</f>
        <v/>
      </c>
      <c r="P86" t="str">
        <f t="shared" si="32"/>
        <v>Account</v>
      </c>
      <c r="Q86" t="str">
        <f t="shared" si="33"/>
        <v>LLC_BI__Status__c</v>
      </c>
      <c r="R86" t="s">
        <v>251</v>
      </c>
      <c r="S86" t="str">
        <f t="shared" si="47"/>
        <v>Y</v>
      </c>
      <c r="T86" t="str">
        <f t="shared" si="34"/>
        <v>Y</v>
      </c>
      <c r="U86" t="str">
        <f>P86</f>
        <v>Account</v>
      </c>
      <c r="V86" t="str">
        <f>Q86</f>
        <v>LLC_BI__Status__c</v>
      </c>
      <c r="W86" t="str">
        <f>IF(OR(LEFT(H86,9)="reference", D86=""),"STRING",VLOOKUP($H86,'DataType Conversion'!$A$8:$I$37,3,0))</f>
        <v>STRING</v>
      </c>
      <c r="X86">
        <f t="shared" si="48"/>
        <v>255</v>
      </c>
      <c r="Y86" t="str">
        <f t="shared" si="49"/>
        <v>Y</v>
      </c>
      <c r="Z86" t="str">
        <f t="shared" si="50"/>
        <v/>
      </c>
      <c r="AA86" t="str">
        <f t="shared" si="46"/>
        <v>Y</v>
      </c>
      <c r="AB86" t="str">
        <f t="shared" si="35"/>
        <v/>
      </c>
      <c r="AC86" t="str">
        <f t="shared" si="36"/>
        <v>Account</v>
      </c>
      <c r="AD86" t="str">
        <f t="shared" si="37"/>
        <v>LLC_BI__Status__c</v>
      </c>
      <c r="AE86" t="str">
        <f t="shared" si="38"/>
        <v>STRING</v>
      </c>
      <c r="AF86">
        <f t="shared" si="51"/>
        <v>255</v>
      </c>
      <c r="AG86" t="str">
        <f t="shared" si="39"/>
        <v>Y</v>
      </c>
      <c r="AH86" t="str">
        <f t="shared" si="45"/>
        <v/>
      </c>
      <c r="AI86" t="str">
        <f t="shared" si="52"/>
        <v/>
      </c>
      <c r="AM86" t="str">
        <f>IF(AC86="","",LOWER(SUBSTITUTE(VLOOKUP($AC86,'Key-Information'!$B$7:$D$8,2,0)," ", "_")))</f>
        <v>relationship_(customer)</v>
      </c>
      <c r="AN86" t="str">
        <f t="shared" si="40"/>
        <v>Status</v>
      </c>
      <c r="AO86" t="str">
        <f t="shared" si="41"/>
        <v>STRING</v>
      </c>
      <c r="AP86">
        <f t="shared" si="42"/>
        <v>255</v>
      </c>
      <c r="AQ86" t="str">
        <f t="shared" si="43"/>
        <v>Y</v>
      </c>
      <c r="AR86" t="str">
        <f t="shared" si="44"/>
        <v/>
      </c>
    </row>
    <row r="87" spans="1:44" x14ac:dyDescent="0.35">
      <c r="A87" t="str">
        <f t="shared" ref="A87:A122" si="53">B87&amp;D87</f>
        <v>AccountOwnerID</v>
      </c>
      <c r="B87" t="s">
        <v>67</v>
      </c>
      <c r="C87" t="str">
        <f>_xlfn.IFNA(VLOOKUP($A87,nCino_DevProc1!$A$2:$S$352,4,0),"")</f>
        <v>Relationship</v>
      </c>
      <c r="D87" t="s">
        <v>1491</v>
      </c>
      <c r="E87" t="str">
        <f>_xlfn.IFNA(VLOOKUP($A87,nCino_MDW!$A$1:$L$191,9,0),"")</f>
        <v>Relationship Owner</v>
      </c>
      <c r="F87" t="str">
        <f>_xlfn.IFNA(VLOOKUP($A87,nCino_MDW!$A$1:$AH$190,12,0),"")</f>
        <v>This field captures the owner of the relationship</v>
      </c>
      <c r="G87" t="str">
        <f>_xlfn.IFNA(IF(VLOOKUP($A87,nCino_MDW!$A$1:$AH$190,13,0)=0,"", VLOOKUP($A87,nCino_MDW!$A$1:$AH$190,13,0)),"")</f>
        <v>Lookup (user)</v>
      </c>
      <c r="H87" t="str">
        <f>_xlfn.IFNA(IF(VLOOKUP($A87,nCino_DevProc1!$A$2:$S$352,8,0)=0,"", VLOOKUP($A87,nCino_DevProc1!$A$2:$S$352,8,0)),"")</f>
        <v>reference(User)</v>
      </c>
      <c r="I87">
        <f>_xlfn.IFNA(IF(VLOOKUP($A87,nCino_MDW!$A$1:$AH$190,2,0)=0,"", VLOOKUP($A87,nCino_MDW!$A$1:$AH$190,2,0)),"")</f>
        <v>18</v>
      </c>
      <c r="J87">
        <f>IF(OR(D87=0, IFERROR(VLOOKUP($A87,nCino_DevProc1!$A$2:$S$352,2,0),0)=0),"", VLOOKUP($A87,nCino_DevProc1!$A$2:$S$352,2,0))</f>
        <v>18</v>
      </c>
      <c r="K87" t="str">
        <f>IFERROR(IF(VLOOKUP($A87,nCino_MDW!$A$1:$AH$190,26,0)="Y", "N", IF(VLOOKUP($A87,nCino_MDW!$A$1:$AH$190,26,0)="N",  "Y", "")),"")</f>
        <v>Y</v>
      </c>
      <c r="L87" t="str">
        <f>_xlfn.IFNA(IF(VLOOKUP($A87,nCino_DevProc1!$A$2:$S$352,9,0)="No", "N", "Y"),"")</f>
        <v>N</v>
      </c>
      <c r="M87" t="str">
        <f>IFERROR(IF(VLOOKUP($A87,nCino_DevProc1!$A$2:$S$352,18,0)=TRUE, "E", IF(D87="Id", "P", IF(OR(LEFT(G87, 6) = "Lookup", LEFT(G87, 6) ="Master"), "F",""))),"")</f>
        <v>F</v>
      </c>
      <c r="N87" t="str">
        <f>_xlfn.IFNA(IF(VLOOKUP($A87,nCino_MDW!$A$1:$AH$190,4,0)="System generated", "Y", "N"),"")</f>
        <v>N</v>
      </c>
      <c r="O87" t="str">
        <f>IF(LEFT(G87,6)="lookup", G87,IF(OR(D87=0, IFERROR(VLOOKUP($A87,nCino_DevProc1!$A$2:$S$352,18,0),0)=0),"", VLOOKUP($A87,nCino_DevProc1!$A$2:$S$352,18,0)))</f>
        <v>Lookup (user)</v>
      </c>
      <c r="P87" t="str">
        <f t="shared" ref="P87:P122" si="54">IF(B87="","",B87)</f>
        <v>Account</v>
      </c>
      <c r="Q87" t="str">
        <f t="shared" ref="Q87:Q95" si="55">IF(D87="","",D87)</f>
        <v>OwnerID</v>
      </c>
      <c r="R87" t="s">
        <v>251</v>
      </c>
      <c r="S87" t="str">
        <f t="shared" si="47"/>
        <v>N</v>
      </c>
      <c r="T87" t="str">
        <f t="shared" si="34"/>
        <v>Y</v>
      </c>
      <c r="U87" t="str">
        <f>P87</f>
        <v>Account</v>
      </c>
      <c r="V87" t="str">
        <f>Q87</f>
        <v>OwnerID</v>
      </c>
      <c r="W87" t="str">
        <f>IF(OR(LEFT(H87,9)="reference", D87=""),"STRING",VLOOKUP($H87,'DataType Conversion'!$A$8:$I$37,3,0))</f>
        <v>STRING</v>
      </c>
      <c r="X87">
        <f t="shared" si="48"/>
        <v>18</v>
      </c>
      <c r="Y87" t="str">
        <f t="shared" si="49"/>
        <v>Y</v>
      </c>
      <c r="Z87" t="str">
        <f t="shared" si="50"/>
        <v/>
      </c>
      <c r="AA87" t="str">
        <f t="shared" si="46"/>
        <v>N</v>
      </c>
      <c r="AB87" t="str">
        <f t="shared" si="35"/>
        <v/>
      </c>
      <c r="AC87" t="str">
        <f t="shared" ref="AC87:AC95" si="56">U87</f>
        <v>Account</v>
      </c>
      <c r="AD87" t="str">
        <f t="shared" ref="AD87:AD95" si="57">V87</f>
        <v>OwnerID</v>
      </c>
      <c r="AE87" t="str">
        <f t="shared" ref="AE87:AE95" si="58">W87</f>
        <v>STRING</v>
      </c>
      <c r="AF87">
        <f t="shared" si="51"/>
        <v>18</v>
      </c>
      <c r="AG87" t="str">
        <f t="shared" si="39"/>
        <v>Y</v>
      </c>
      <c r="AH87" t="str">
        <f t="shared" si="45"/>
        <v>F</v>
      </c>
      <c r="AI87" t="str">
        <f t="shared" si="52"/>
        <v/>
      </c>
      <c r="AM87" t="str">
        <f>IF(AC87="","",LOWER(SUBSTITUTE(VLOOKUP($AC87,'Key-Information'!$B$7:$D$8,2,0)," ", "_")))</f>
        <v>relationship_(customer)</v>
      </c>
      <c r="AN87" t="str">
        <f t="shared" si="40"/>
        <v>OwnerID</v>
      </c>
      <c r="AO87" t="str">
        <f t="shared" si="41"/>
        <v>STRING</v>
      </c>
      <c r="AP87">
        <f t="shared" si="42"/>
        <v>18</v>
      </c>
      <c r="AQ87" t="str">
        <f t="shared" si="43"/>
        <v>Y</v>
      </c>
      <c r="AR87" t="str">
        <f t="shared" si="44"/>
        <v>F</v>
      </c>
    </row>
    <row r="88" spans="1:44" x14ac:dyDescent="0.35">
      <c r="A88" t="str">
        <f t="shared" si="53"/>
        <v>AccountCCS_BDCS_Rating_del__c</v>
      </c>
      <c r="B88" t="s">
        <v>67</v>
      </c>
      <c r="C88" t="str">
        <f>_xlfn.IFNA(VLOOKUP($A88,nCino_DevProc1!$A$2:$S$352,4,0),"")</f>
        <v>Relationship</v>
      </c>
      <c r="D88" t="s">
        <v>1124</v>
      </c>
      <c r="E88" t="str">
        <f>_xlfn.IFNA(VLOOKUP($A88,nCino_MDW!$A$1:$L$191,9,0),"")</f>
        <v>BDCS Rating</v>
      </c>
      <c r="F88" t="str">
        <f>_xlfn.IFNA(VLOOKUP($A88,nCino_MDW!$A$1:$AH$190,12,0),"")</f>
        <v>BDCS Rating of Relationship</v>
      </c>
      <c r="G88" t="str">
        <f>_xlfn.IFNA(IF(VLOOKUP($A88,nCino_MDW!$A$1:$AH$190,13,0)=0,"", VLOOKUP($A88,nCino_MDW!$A$1:$AH$190,13,0)),"")</f>
        <v>Text</v>
      </c>
      <c r="H88" t="str">
        <f>_xlfn.IFNA(IF(VLOOKUP($A88,nCino_DevProc1!$A$2:$S$352,8,0)=0,"", VLOOKUP($A88,nCino_DevProc1!$A$2:$S$352,8,0)),"")</f>
        <v>string</v>
      </c>
      <c r="I88">
        <f>_xlfn.IFNA(IF(VLOOKUP($A88,nCino_MDW!$A$1:$AH$190,2,0)=0,"", VLOOKUP($A88,nCino_MDW!$A$1:$AH$190,2,0)),"")</f>
        <v>2</v>
      </c>
      <c r="J88">
        <f>IF(OR(D88=0, IFERROR(VLOOKUP($A88,nCino_DevProc1!$A$2:$S$352,2,0),0)=0),"", VLOOKUP($A88,nCino_DevProc1!$A$2:$S$352,2,0))</f>
        <v>2</v>
      </c>
      <c r="K88" t="str">
        <f>IFERROR(IF(VLOOKUP($A88,nCino_MDW!$A$1:$AH$190,26,0)="Y", "N", IF(VLOOKUP($A88,nCino_MDW!$A$1:$AH$190,26,0)="N",  "Y", "")),"")</f>
        <v>Y</v>
      </c>
      <c r="L88" t="str">
        <f>_xlfn.IFNA(IF(VLOOKUP($A88,nCino_DevProc1!$A$2:$S$352,9,0)="No", "N", "Y"),"")</f>
        <v>Y</v>
      </c>
      <c r="M88" t="str">
        <f>IFERROR(IF(VLOOKUP($A88,nCino_DevProc1!$A$2:$S$352,18,0)=TRUE, "E", IF(D88="Id", "P", IF(OR(LEFT(G88, 6) = "Lookup", LEFT(G88, 6) ="Master"), "F",""))),"")</f>
        <v/>
      </c>
      <c r="N88" t="str">
        <f>_xlfn.IFNA(IF(VLOOKUP($A88,nCino_MDW!$A$1:$AH$190,4,0)="System generated", "Y", "N"),"")</f>
        <v>N</v>
      </c>
      <c r="O88" t="str">
        <f>IF(LEFT(G88,6)="lookup", G88,IF(OR(D88=0, IFERROR(VLOOKUP($A88,nCino_DevProc1!$A$2:$S$352,18,0),0)=0),"", VLOOKUP($A88,nCino_DevProc1!$A$2:$S$352,18,0)))</f>
        <v/>
      </c>
      <c r="P88" t="str">
        <f t="shared" si="54"/>
        <v>Account</v>
      </c>
      <c r="Q88" t="str">
        <f t="shared" si="55"/>
        <v>CCS_BDCS_Rating_del__c</v>
      </c>
      <c r="R88" t="s">
        <v>251</v>
      </c>
      <c r="S88" t="str">
        <f t="shared" si="47"/>
        <v>Y</v>
      </c>
      <c r="T88" t="str">
        <f t="shared" si="34"/>
        <v>Y</v>
      </c>
      <c r="U88" t="str">
        <f>P88</f>
        <v>Account</v>
      </c>
      <c r="V88" t="str">
        <f>Q88</f>
        <v>CCS_BDCS_Rating_del__c</v>
      </c>
      <c r="W88" t="str">
        <f>IF(OR(LEFT(H88,9)="reference", D88=""),"STRING",VLOOKUP($H88,'DataType Conversion'!$A$8:$I$37,3,0))</f>
        <v>STRING</v>
      </c>
      <c r="X88">
        <f t="shared" si="48"/>
        <v>2</v>
      </c>
      <c r="Y88" t="str">
        <f t="shared" si="49"/>
        <v>Y</v>
      </c>
      <c r="Z88" t="str">
        <f t="shared" si="50"/>
        <v/>
      </c>
      <c r="AA88" t="str">
        <f t="shared" si="46"/>
        <v>N</v>
      </c>
      <c r="AB88" t="str">
        <f t="shared" si="35"/>
        <v/>
      </c>
      <c r="AC88" t="str">
        <f t="shared" si="56"/>
        <v>Account</v>
      </c>
      <c r="AD88" t="str">
        <f t="shared" si="57"/>
        <v>CCS_BDCS_Rating_del__c</v>
      </c>
      <c r="AE88" t="str">
        <f t="shared" si="58"/>
        <v>STRING</v>
      </c>
      <c r="AF88">
        <f t="shared" si="51"/>
        <v>2</v>
      </c>
      <c r="AG88" t="str">
        <f t="shared" si="39"/>
        <v>Y</v>
      </c>
      <c r="AH88" t="str">
        <f t="shared" si="45"/>
        <v/>
      </c>
      <c r="AI88" t="str">
        <f t="shared" si="52"/>
        <v/>
      </c>
      <c r="AM88" t="str">
        <f>IF(AC88="","",LOWER(SUBSTITUTE(VLOOKUP($AC88,'Key-Information'!$B$7:$D$8,2,0)," ", "_")))</f>
        <v>relationship_(customer)</v>
      </c>
      <c r="AN88" t="str">
        <f t="shared" si="40"/>
        <v>BDCS_Rating_del</v>
      </c>
      <c r="AO88" t="str">
        <f t="shared" si="41"/>
        <v>STRING</v>
      </c>
      <c r="AP88">
        <f t="shared" si="42"/>
        <v>2</v>
      </c>
      <c r="AQ88" t="str">
        <f t="shared" si="43"/>
        <v>Y</v>
      </c>
      <c r="AR88" t="str">
        <f t="shared" si="44"/>
        <v/>
      </c>
    </row>
    <row r="89" spans="1:44" x14ac:dyDescent="0.35">
      <c r="A89" t="str">
        <f t="shared" si="53"/>
        <v>AccountCCS_Monthly_Loan_Repayment_Limit__c</v>
      </c>
      <c r="B89" t="s">
        <v>67</v>
      </c>
      <c r="C89" t="str">
        <f>_xlfn.IFNA(VLOOKUP($A89,nCino_DevProc1!$A$2:$S$352,4,0),"")</f>
        <v>Relationship</v>
      </c>
      <c r="D89" t="s">
        <v>1151</v>
      </c>
      <c r="E89" t="str">
        <f>_xlfn.IFNA(VLOOKUP($A89,nCino_MDW!$A$1:$L$191,9,0),"")</f>
        <v>Monthly Loan repayment Limit</v>
      </c>
      <c r="F89" t="str">
        <f>_xlfn.IFNA(VLOOKUP($A89,nCino_MDW!$A$1:$AH$190,12,0),"")</f>
        <v>Monthly Loan Repaymnet Limit of Business/Relationship.</v>
      </c>
      <c r="G89" t="str">
        <f>_xlfn.IFNA(IF(VLOOKUP($A89,nCino_MDW!$A$1:$AH$190,13,0)=0,"", VLOOKUP($A89,nCino_MDW!$A$1:$AH$190,13,0)),"")</f>
        <v>Number</v>
      </c>
      <c r="H89" t="str">
        <f>_xlfn.IFNA(IF(VLOOKUP($A89,nCino_DevProc1!$A$2:$S$352,8,0)=0,"", VLOOKUP($A89,nCino_DevProc1!$A$2:$S$352,8,0)),"")</f>
        <v>double</v>
      </c>
      <c r="I89" t="str">
        <f>_xlfn.IFNA(IF(VLOOKUP($A89,nCino_MDW!$A$1:$AH$190,2,0)=0,"", VLOOKUP($A89,nCino_MDW!$A$1:$AH$190,2,0)),"")</f>
        <v>5, 0</v>
      </c>
      <c r="J89" t="str">
        <f>IF(OR(D89=0, IFERROR(VLOOKUP($A89,nCino_DevProc1!$A$2:$S$352,2,0),0)=0),"", VLOOKUP($A89,nCino_DevProc1!$A$2:$S$352,2,0))</f>
        <v>5, 0</v>
      </c>
      <c r="K89" t="str">
        <f>IFERROR(IF(VLOOKUP($A89,nCino_MDW!$A$1:$AH$190,26,0)="Y", "N", IF(VLOOKUP($A89,nCino_MDW!$A$1:$AH$190,26,0)="N",  "Y", "")),"")</f>
        <v>Y</v>
      </c>
      <c r="L89" t="str">
        <f>_xlfn.IFNA(IF(VLOOKUP($A89,nCino_DevProc1!$A$2:$S$352,9,0)="No", "N", "Y"),"")</f>
        <v>Y</v>
      </c>
      <c r="M89" t="str">
        <f>IFERROR(IF(VLOOKUP($A89,nCino_DevProc1!$A$2:$S$352,18,0)=TRUE, "E", IF(D89="Id", "P", IF(OR(LEFT(G89, 6) = "Lookup", LEFT(G89, 6) ="Master"), "F",""))),"")</f>
        <v/>
      </c>
      <c r="N89" t="str">
        <f>_xlfn.IFNA(IF(VLOOKUP($A89,nCino_MDW!$A$1:$AH$190,4,0)="System generated", "Y", "N"),"")</f>
        <v>N</v>
      </c>
      <c r="O89" t="str">
        <f>IF(LEFT(G89,6)="lookup", G89,IF(OR(D89=0, IFERROR(VLOOKUP($A89,nCino_DevProc1!$A$2:$S$352,18,0),0)=0),"", VLOOKUP($A89,nCino_DevProc1!$A$2:$S$352,18,0)))</f>
        <v/>
      </c>
      <c r="P89" t="str">
        <f t="shared" si="54"/>
        <v>Account</v>
      </c>
      <c r="Q89" t="str">
        <f t="shared" si="55"/>
        <v>CCS_Monthly_Loan_Repayment_Limit__c</v>
      </c>
      <c r="R89" t="s">
        <v>251</v>
      </c>
      <c r="S89" t="str">
        <f t="shared" si="47"/>
        <v>Y</v>
      </c>
      <c r="T89" t="str">
        <f t="shared" si="34"/>
        <v>Y</v>
      </c>
      <c r="U89" t="str">
        <f>P89</f>
        <v>Account</v>
      </c>
      <c r="V89" t="str">
        <f>Q89</f>
        <v>CCS_Monthly_Loan_Repayment_Limit__c</v>
      </c>
      <c r="W89" t="str">
        <f>IF(OR(LEFT(H89,9)="reference", D89=""),"STRING",VLOOKUP($H89,'DataType Conversion'!$A$8:$I$37,3,0))</f>
        <v>DECIMAL</v>
      </c>
      <c r="X89" t="str">
        <f t="shared" si="48"/>
        <v>5, 0</v>
      </c>
      <c r="Y89" t="str">
        <f t="shared" si="49"/>
        <v>Y</v>
      </c>
      <c r="Z89" t="str">
        <f t="shared" si="50"/>
        <v/>
      </c>
      <c r="AA89" t="str">
        <f t="shared" si="46"/>
        <v>N</v>
      </c>
      <c r="AB89" t="str">
        <f t="shared" si="35"/>
        <v/>
      </c>
      <c r="AC89" t="str">
        <f t="shared" si="56"/>
        <v>Account</v>
      </c>
      <c r="AD89" t="str">
        <f t="shared" si="57"/>
        <v>CCS_Monthly_Loan_Repayment_Limit__c</v>
      </c>
      <c r="AE89" t="str">
        <f t="shared" si="58"/>
        <v>DECIMAL</v>
      </c>
      <c r="AF89" t="str">
        <f t="shared" si="51"/>
        <v>5, 0</v>
      </c>
      <c r="AG89" t="str">
        <f t="shared" si="39"/>
        <v>Y</v>
      </c>
      <c r="AH89" t="str">
        <f t="shared" si="45"/>
        <v/>
      </c>
      <c r="AI89" t="str">
        <f t="shared" si="52"/>
        <v/>
      </c>
      <c r="AM89" t="str">
        <f>IF(AC89="","",LOWER(SUBSTITUTE(VLOOKUP($AC89,'Key-Information'!$B$7:$D$8,2,0)," ", "_")))</f>
        <v>relationship_(customer)</v>
      </c>
      <c r="AN89" t="str">
        <f t="shared" si="40"/>
        <v>Monthly_Loan_Repayment_Limit</v>
      </c>
      <c r="AO89" t="str">
        <f t="shared" si="41"/>
        <v>DECIMAL</v>
      </c>
      <c r="AP89" t="str">
        <f t="shared" si="42"/>
        <v>5, 0</v>
      </c>
      <c r="AQ89" t="str">
        <f t="shared" si="43"/>
        <v>Y</v>
      </c>
      <c r="AR89" t="str">
        <f t="shared" si="44"/>
        <v/>
      </c>
    </row>
    <row r="90" spans="1:44" x14ac:dyDescent="0.35">
      <c r="A90" t="str">
        <f t="shared" si="53"/>
        <v>AccountCCS_Available_Overdraft__c</v>
      </c>
      <c r="B90" t="s">
        <v>67</v>
      </c>
      <c r="C90" t="str">
        <f>_xlfn.IFNA(VLOOKUP($A90,nCino_DevProc1!$A$2:$S$352,4,0),"")</f>
        <v>Relationship</v>
      </c>
      <c r="D90" t="s">
        <v>1121</v>
      </c>
      <c r="E90" t="str">
        <f>_xlfn.IFNA(VLOOKUP($A90,nCino_MDW!$A$1:$L$191,9,0),"")</f>
        <v>Available Overdraft</v>
      </c>
      <c r="F90" t="str">
        <f>_xlfn.IFNA(VLOOKUP($A90,nCino_MDW!$A$1:$AH$190,12,0),"")</f>
        <v>Overdraft Available</v>
      </c>
      <c r="G90" t="str">
        <f>_xlfn.IFNA(IF(VLOOKUP($A90,nCino_MDW!$A$1:$AH$190,13,0)=0,"", VLOOKUP($A90,nCino_MDW!$A$1:$AH$190,13,0)),"")</f>
        <v>Number</v>
      </c>
      <c r="H90" t="str">
        <f>_xlfn.IFNA(IF(VLOOKUP($A90,nCino_DevProc1!$A$2:$S$352,8,0)=0,"", VLOOKUP($A90,nCino_DevProc1!$A$2:$S$352,8,0)),"")</f>
        <v>double</v>
      </c>
      <c r="I90" t="str">
        <f>_xlfn.IFNA(IF(VLOOKUP($A90,nCino_MDW!$A$1:$AH$190,2,0)=0,"", VLOOKUP($A90,nCino_MDW!$A$1:$AH$190,2,0)),"")</f>
        <v>7, 0</v>
      </c>
      <c r="J90" t="str">
        <f>IF(OR(D90=0, IFERROR(VLOOKUP($A90,nCino_DevProc1!$A$2:$S$352,2,0),0)=0),"", VLOOKUP($A90,nCino_DevProc1!$A$2:$S$352,2,0))</f>
        <v>7, 0</v>
      </c>
      <c r="K90" t="str">
        <f>IFERROR(IF(VLOOKUP($A90,nCino_MDW!$A$1:$AH$190,26,0)="Y", "N", IF(VLOOKUP($A90,nCino_MDW!$A$1:$AH$190,26,0)="N",  "Y", "")),"")</f>
        <v>Y</v>
      </c>
      <c r="L90" t="str">
        <f>_xlfn.IFNA(IF(VLOOKUP($A90,nCino_DevProc1!$A$2:$S$352,9,0)="No", "N", "Y"),"")</f>
        <v>Y</v>
      </c>
      <c r="M90" t="str">
        <f>IFERROR(IF(VLOOKUP($A90,nCino_DevProc1!$A$2:$S$352,18,0)=TRUE, "E", IF(D90="Id", "P", IF(OR(LEFT(G90, 6) = "Lookup", LEFT(G90, 6) ="Master"), "F",""))),"")</f>
        <v/>
      </c>
      <c r="N90" t="str">
        <f>_xlfn.IFNA(IF(VLOOKUP($A90,nCino_MDW!$A$1:$AH$190,4,0)="System generated", "Y", "N"),"")</f>
        <v>N</v>
      </c>
      <c r="O90" t="str">
        <f>IF(LEFT(G90,6)="lookup", G90,IF(OR(D90=0, IFERROR(VLOOKUP($A90,nCino_DevProc1!$A$2:$S$352,18,0),0)=0),"", VLOOKUP($A90,nCino_DevProc1!$A$2:$S$352,18,0)))</f>
        <v/>
      </c>
      <c r="P90" t="str">
        <f t="shared" si="54"/>
        <v>Account</v>
      </c>
      <c r="Q90" t="str">
        <f t="shared" si="55"/>
        <v>CCS_Available_Overdraft__c</v>
      </c>
      <c r="R90" t="s">
        <v>251</v>
      </c>
      <c r="S90" t="str">
        <f t="shared" si="47"/>
        <v>Y</v>
      </c>
      <c r="T90" t="str">
        <f t="shared" si="34"/>
        <v>Y</v>
      </c>
      <c r="U90" t="str">
        <f>P90</f>
        <v>Account</v>
      </c>
      <c r="V90" t="str">
        <f>Q90</f>
        <v>CCS_Available_Overdraft__c</v>
      </c>
      <c r="W90" t="str">
        <f>IF(OR(LEFT(H90,9)="reference", D90=""),"STRING",VLOOKUP($H90,'DataType Conversion'!$A$8:$I$37,3,0))</f>
        <v>DECIMAL</v>
      </c>
      <c r="X90" t="str">
        <f t="shared" si="48"/>
        <v>7, 0</v>
      </c>
      <c r="Y90" t="str">
        <f t="shared" si="49"/>
        <v>Y</v>
      </c>
      <c r="Z90" t="str">
        <f t="shared" si="50"/>
        <v/>
      </c>
      <c r="AA90" t="str">
        <f t="shared" si="46"/>
        <v>N</v>
      </c>
      <c r="AB90" t="str">
        <f t="shared" si="35"/>
        <v/>
      </c>
      <c r="AC90" t="str">
        <f t="shared" si="56"/>
        <v>Account</v>
      </c>
      <c r="AD90" t="str">
        <f t="shared" si="57"/>
        <v>CCS_Available_Overdraft__c</v>
      </c>
      <c r="AE90" t="str">
        <f t="shared" si="58"/>
        <v>DECIMAL</v>
      </c>
      <c r="AF90" t="str">
        <f t="shared" si="51"/>
        <v>7, 0</v>
      </c>
      <c r="AG90" t="str">
        <f t="shared" si="39"/>
        <v>Y</v>
      </c>
      <c r="AH90" t="str">
        <f t="shared" si="45"/>
        <v/>
      </c>
      <c r="AI90" t="str">
        <f t="shared" si="52"/>
        <v/>
      </c>
      <c r="AM90" t="str">
        <f>IF(AC90="","",LOWER(SUBSTITUTE(VLOOKUP($AC90,'Key-Information'!$B$7:$D$8,2,0)," ", "_")))</f>
        <v>relationship_(customer)</v>
      </c>
      <c r="AN90" t="str">
        <f t="shared" si="40"/>
        <v>Available_Overdraft</v>
      </c>
      <c r="AO90" t="str">
        <f t="shared" si="41"/>
        <v>DECIMAL</v>
      </c>
      <c r="AP90" t="str">
        <f t="shared" si="42"/>
        <v>7, 0</v>
      </c>
      <c r="AQ90" t="str">
        <f t="shared" si="43"/>
        <v>Y</v>
      </c>
      <c r="AR90" t="str">
        <f t="shared" si="44"/>
        <v/>
      </c>
    </row>
    <row r="91" spans="1:44" x14ac:dyDescent="0.35">
      <c r="A91" t="str">
        <f t="shared" si="53"/>
        <v>AccountCCS_IRDC_Rating__c</v>
      </c>
      <c r="B91" t="s">
        <v>67</v>
      </c>
      <c r="C91" t="str">
        <f>_xlfn.IFNA(VLOOKUP($A91,nCino_DevProc1!$A$2:$S$352,4,0),"")</f>
        <v>Relationship</v>
      </c>
      <c r="D91" t="s">
        <v>1139</v>
      </c>
      <c r="E91" t="str">
        <f>_xlfn.IFNA(VLOOKUP($A91,nCino_MDW!$A$1:$L$191,9,0),"")</f>
        <v>IRDC Rating</v>
      </c>
      <c r="F91" t="str">
        <f>_xlfn.IFNA(VLOOKUP($A91,nCino_MDW!$A$1:$AH$190,12,0),"")</f>
        <v>IRDC Rating Score</v>
      </c>
      <c r="G91" t="str">
        <f>_xlfn.IFNA(IF(VLOOKUP($A91,nCino_MDW!$A$1:$AH$190,13,0)=0,"", VLOOKUP($A91,nCino_MDW!$A$1:$AH$190,13,0)),"")</f>
        <v>Number</v>
      </c>
      <c r="H91" t="str">
        <f>_xlfn.IFNA(IF(VLOOKUP($A91,nCino_DevProc1!$A$2:$S$352,8,0)=0,"", VLOOKUP($A91,nCino_DevProc1!$A$2:$S$352,8,0)),"")</f>
        <v>double</v>
      </c>
      <c r="I91" t="str">
        <f>_xlfn.IFNA(IF(VLOOKUP($A91,nCino_MDW!$A$1:$AH$190,2,0)=0,"", VLOOKUP($A91,nCino_MDW!$A$1:$AH$190,2,0)),"")</f>
        <v>2, 0</v>
      </c>
      <c r="J91" t="str">
        <f>IF(OR(D91=0, IFERROR(VLOOKUP($A91,nCino_DevProc1!$A$2:$S$352,2,0),0)=0),"", VLOOKUP($A91,nCino_DevProc1!$A$2:$S$352,2,0))</f>
        <v>2, 0</v>
      </c>
      <c r="K91" t="str">
        <f>IFERROR(IF(VLOOKUP($A91,nCino_MDW!$A$1:$AH$190,26,0)="Y", "N", IF(VLOOKUP($A91,nCino_MDW!$A$1:$AH$190,26,0)="N",  "Y", "")),"")</f>
        <v>Y</v>
      </c>
      <c r="L91" t="str">
        <f>_xlfn.IFNA(IF(VLOOKUP($A91,nCino_DevProc1!$A$2:$S$352,9,0)="No", "N", "Y"),"")</f>
        <v>Y</v>
      </c>
      <c r="M91" t="str">
        <f>IFERROR(IF(VLOOKUP($A91,nCino_DevProc1!$A$2:$S$352,18,0)=TRUE, "E", IF(D91="Id", "P", IF(OR(LEFT(G91, 6) = "Lookup", LEFT(G91, 6) ="Master"), "F",""))),"")</f>
        <v/>
      </c>
      <c r="N91" t="str">
        <f>_xlfn.IFNA(IF(VLOOKUP($A91,nCino_MDW!$A$1:$AH$190,4,0)="System generated", "Y", "N"),"")</f>
        <v>N</v>
      </c>
      <c r="O91" t="str">
        <f>IF(LEFT(G91,6)="lookup", G91,IF(OR(D91=0, IFERROR(VLOOKUP($A91,nCino_DevProc1!$A$2:$S$352,18,0),0)=0),"", VLOOKUP($A91,nCino_DevProc1!$A$2:$S$352,18,0)))</f>
        <v/>
      </c>
      <c r="P91" t="str">
        <f t="shared" si="54"/>
        <v>Account</v>
      </c>
      <c r="Q91" t="str">
        <f t="shared" si="55"/>
        <v>CCS_IRDC_Rating__c</v>
      </c>
      <c r="R91" t="s">
        <v>251</v>
      </c>
      <c r="S91" t="str">
        <f t="shared" si="47"/>
        <v>Y</v>
      </c>
      <c r="T91" t="str">
        <f t="shared" si="34"/>
        <v>Y</v>
      </c>
      <c r="U91" t="str">
        <f>P91</f>
        <v>Account</v>
      </c>
      <c r="V91" t="str">
        <f>Q91</f>
        <v>CCS_IRDC_Rating__c</v>
      </c>
      <c r="W91" t="str">
        <f>IF(OR(LEFT(H91,9)="reference", D91=""),"STRING",VLOOKUP($H91,'DataType Conversion'!$A$8:$I$37,3,0))</f>
        <v>DECIMAL</v>
      </c>
      <c r="X91" t="str">
        <f t="shared" si="48"/>
        <v>2, 0</v>
      </c>
      <c r="Y91" t="str">
        <f t="shared" si="49"/>
        <v>Y</v>
      </c>
      <c r="Z91" t="str">
        <f t="shared" si="50"/>
        <v/>
      </c>
      <c r="AA91" t="str">
        <f t="shared" si="46"/>
        <v>N</v>
      </c>
      <c r="AB91" t="str">
        <f t="shared" si="35"/>
        <v/>
      </c>
      <c r="AC91" t="str">
        <f t="shared" si="56"/>
        <v>Account</v>
      </c>
      <c r="AD91" t="str">
        <f t="shared" si="57"/>
        <v>CCS_IRDC_Rating__c</v>
      </c>
      <c r="AE91" t="str">
        <f t="shared" si="58"/>
        <v>DECIMAL</v>
      </c>
      <c r="AF91" t="str">
        <f t="shared" si="51"/>
        <v>2, 0</v>
      </c>
      <c r="AG91" t="str">
        <f t="shared" si="39"/>
        <v>Y</v>
      </c>
      <c r="AH91" t="str">
        <f t="shared" si="45"/>
        <v/>
      </c>
      <c r="AI91" t="str">
        <f t="shared" si="52"/>
        <v/>
      </c>
      <c r="AM91" t="str">
        <f>IF(AC91="","",LOWER(SUBSTITUTE(VLOOKUP($AC91,'Key-Information'!$B$7:$D$8,2,0)," ", "_")))</f>
        <v>relationship_(customer)</v>
      </c>
      <c r="AN91" t="str">
        <f t="shared" si="40"/>
        <v>IRDC_Rating</v>
      </c>
      <c r="AO91" t="str">
        <f t="shared" si="41"/>
        <v>DECIMAL</v>
      </c>
      <c r="AP91" t="str">
        <f t="shared" si="42"/>
        <v>2, 0</v>
      </c>
      <c r="AQ91" t="str">
        <f t="shared" si="43"/>
        <v>Y</v>
      </c>
      <c r="AR91" t="str">
        <f t="shared" si="44"/>
        <v/>
      </c>
    </row>
    <row r="92" spans="1:44" x14ac:dyDescent="0.35">
      <c r="A92" t="str">
        <f t="shared" si="53"/>
        <v>AccountCCS_Final_Slotted_IRDC_Rating__c</v>
      </c>
      <c r="B92" t="s">
        <v>67</v>
      </c>
      <c r="C92" t="str">
        <f>_xlfn.IFNA(VLOOKUP($A92,nCino_DevProc1!$A$2:$S$352,4,0),"")</f>
        <v>Relationship</v>
      </c>
      <c r="D92" t="s">
        <v>1136</v>
      </c>
      <c r="E92" t="str">
        <f>_xlfn.IFNA(VLOOKUP($A92,nCino_MDW!$A$1:$L$191,9,0),"")</f>
        <v>Final Slotted IRDC Rating</v>
      </c>
      <c r="F92" t="str">
        <f>_xlfn.IFNA(VLOOKUP($A92,nCino_MDW!$A$1:$AH$190,12,0),"")</f>
        <v>IRDC Slotting Rating Score</v>
      </c>
      <c r="G92" t="str">
        <f>_xlfn.IFNA(IF(VLOOKUP($A92,nCino_MDW!$A$1:$AH$190,13,0)=0,"", VLOOKUP($A92,nCino_MDW!$A$1:$AH$190,13,0)),"")</f>
        <v>Number</v>
      </c>
      <c r="H92" t="str">
        <f>_xlfn.IFNA(IF(VLOOKUP($A92,nCino_DevProc1!$A$2:$S$352,8,0)=0,"", VLOOKUP($A92,nCino_DevProc1!$A$2:$S$352,8,0)),"")</f>
        <v>double</v>
      </c>
      <c r="I92" t="str">
        <f>_xlfn.IFNA(IF(VLOOKUP($A92,nCino_MDW!$A$1:$AH$190,2,0)=0,"", VLOOKUP($A92,nCino_MDW!$A$1:$AH$190,2,0)),"")</f>
        <v>2, 0</v>
      </c>
      <c r="J92" t="str">
        <f>IF(OR(D92=0, IFERROR(VLOOKUP($A92,nCino_DevProc1!$A$2:$S$352,2,0),0)=0),"", VLOOKUP($A92,nCino_DevProc1!$A$2:$S$352,2,0))</f>
        <v>2, 0</v>
      </c>
      <c r="K92" t="str">
        <f>IFERROR(IF(VLOOKUP($A92,nCino_MDW!$A$1:$AH$190,26,0)="Y", "N", IF(VLOOKUP($A92,nCino_MDW!$A$1:$AH$190,26,0)="N",  "Y", "")),"")</f>
        <v>Y</v>
      </c>
      <c r="L92" t="str">
        <f>_xlfn.IFNA(IF(VLOOKUP($A92,nCino_DevProc1!$A$2:$S$352,9,0)="No", "N", "Y"),"")</f>
        <v>Y</v>
      </c>
      <c r="M92" t="str">
        <f>IFERROR(IF(VLOOKUP($A92,nCino_DevProc1!$A$2:$S$352,18,0)=TRUE, "E", IF(D92="Id", "P", IF(OR(LEFT(G92, 6) = "Lookup", LEFT(G92, 6) ="Master"), "F",""))),"")</f>
        <v/>
      </c>
      <c r="N92" t="str">
        <f>_xlfn.IFNA(IF(VLOOKUP($A92,nCino_MDW!$A$1:$AH$190,4,0)="System generated", "Y", "N"),"")</f>
        <v>N</v>
      </c>
      <c r="O92" t="str">
        <f>IF(LEFT(G92,6)="lookup", G92,IF(OR(D92=0, IFERROR(VLOOKUP($A92,nCino_DevProc1!$A$2:$S$352,18,0),0)=0),"", VLOOKUP($A92,nCino_DevProc1!$A$2:$S$352,18,0)))</f>
        <v/>
      </c>
      <c r="P92" t="str">
        <f t="shared" si="54"/>
        <v>Account</v>
      </c>
      <c r="Q92" t="str">
        <f t="shared" si="55"/>
        <v>CCS_Final_Slotted_IRDC_Rating__c</v>
      </c>
      <c r="R92" t="s">
        <v>251</v>
      </c>
      <c r="S92" t="str">
        <f t="shared" si="47"/>
        <v>Y</v>
      </c>
      <c r="T92" t="str">
        <f t="shared" si="34"/>
        <v>Y</v>
      </c>
      <c r="U92" t="str">
        <f>P92</f>
        <v>Account</v>
      </c>
      <c r="V92" t="str">
        <f>Q92</f>
        <v>CCS_Final_Slotted_IRDC_Rating__c</v>
      </c>
      <c r="W92" t="str">
        <f>IF(OR(LEFT(H92,9)="reference", D92=""),"STRING",VLOOKUP($H92,'DataType Conversion'!$A$8:$I$37,3,0))</f>
        <v>DECIMAL</v>
      </c>
      <c r="X92" t="str">
        <f t="shared" si="48"/>
        <v>2, 0</v>
      </c>
      <c r="Y92" t="str">
        <f t="shared" si="49"/>
        <v>Y</v>
      </c>
      <c r="Z92" t="str">
        <f t="shared" si="50"/>
        <v/>
      </c>
      <c r="AA92" t="str">
        <f t="shared" si="46"/>
        <v>N</v>
      </c>
      <c r="AB92" t="str">
        <f t="shared" si="35"/>
        <v/>
      </c>
      <c r="AC92" t="str">
        <f t="shared" si="56"/>
        <v>Account</v>
      </c>
      <c r="AD92" t="str">
        <f t="shared" si="57"/>
        <v>CCS_Final_Slotted_IRDC_Rating__c</v>
      </c>
      <c r="AE92" t="str">
        <f t="shared" si="58"/>
        <v>DECIMAL</v>
      </c>
      <c r="AF92" t="str">
        <f t="shared" si="51"/>
        <v>2, 0</v>
      </c>
      <c r="AG92" t="str">
        <f t="shared" si="39"/>
        <v>Y</v>
      </c>
      <c r="AH92" t="str">
        <f t="shared" si="45"/>
        <v/>
      </c>
      <c r="AI92" t="str">
        <f t="shared" si="52"/>
        <v/>
      </c>
      <c r="AM92" t="str">
        <f>IF(AC92="","",LOWER(SUBSTITUTE(VLOOKUP($AC92,'Key-Information'!$B$7:$D$8,2,0)," ", "_")))</f>
        <v>relationship_(customer)</v>
      </c>
      <c r="AN92" t="str">
        <f t="shared" si="40"/>
        <v>Final_Slotted_IRDC_Rating</v>
      </c>
      <c r="AO92" t="str">
        <f t="shared" si="41"/>
        <v>DECIMAL</v>
      </c>
      <c r="AP92" t="str">
        <f t="shared" si="42"/>
        <v>2, 0</v>
      </c>
      <c r="AQ92" t="str">
        <f t="shared" si="43"/>
        <v>Y</v>
      </c>
      <c r="AR92" t="str">
        <f t="shared" si="44"/>
        <v/>
      </c>
    </row>
    <row r="93" spans="1:44" x14ac:dyDescent="0.35">
      <c r="A93" t="str">
        <f t="shared" si="53"/>
        <v>AccountCCS_Reason_Codes__c</v>
      </c>
      <c r="B93" t="s">
        <v>67</v>
      </c>
      <c r="C93" t="str">
        <f>_xlfn.IFNA(VLOOKUP($A93,nCino_DevProc1!$A$2:$S$352,4,0),"")</f>
        <v>Relationship</v>
      </c>
      <c r="D93" t="s">
        <v>1161</v>
      </c>
      <c r="E93" t="str">
        <f>_xlfn.IFNA(VLOOKUP($A93,nCino_MDW!$A$1:$L$191,9,0),"")</f>
        <v>Reason Codes</v>
      </c>
      <c r="F93" t="str">
        <f>_xlfn.IFNA(VLOOKUP($A93,nCino_MDW!$A$1:$AH$190,12,0),"")</f>
        <v>IRDC Rating Reason Codes</v>
      </c>
      <c r="G93" t="str">
        <f>_xlfn.IFNA(IF(VLOOKUP($A93,nCino_MDW!$A$1:$AH$190,13,0)=0,"", VLOOKUP($A93,nCino_MDW!$A$1:$AH$190,13,0)),"")</f>
        <v>Picklist</v>
      </c>
      <c r="H93" t="str">
        <f>_xlfn.IFNA(IF(VLOOKUP($A93,nCino_DevProc1!$A$2:$S$352,8,0)=0,"", VLOOKUP($A93,nCino_DevProc1!$A$2:$S$352,8,0)),"")</f>
        <v>picklist</v>
      </c>
      <c r="I93" t="str">
        <f>_xlfn.IFNA(IF(VLOOKUP($A93,nCino_MDW!$A$1:$AH$190,2,0)=0,"", VLOOKUP($A93,nCino_MDW!$A$1:$AH$190,2,0)),"")</f>
        <v>See picklist options for lengths</v>
      </c>
      <c r="J93">
        <f>IF(OR(D93=0, IFERROR(VLOOKUP($A93,nCino_DevProc1!$A$2:$S$352,2,0),0)=0),"", VLOOKUP($A93,nCino_DevProc1!$A$2:$S$352,2,0))</f>
        <v>255</v>
      </c>
      <c r="K93" t="str">
        <f>IFERROR(IF(VLOOKUP($A93,nCino_MDW!$A$1:$AH$190,26,0)="Y", "N", IF(VLOOKUP($A93,nCino_MDW!$A$1:$AH$190,26,0)="N",  "Y", "")),"")</f>
        <v>Y</v>
      </c>
      <c r="L93" t="str">
        <f>_xlfn.IFNA(IF(VLOOKUP($A93,nCino_DevProc1!$A$2:$S$352,9,0)="No", "N", "Y"),"")</f>
        <v>Y</v>
      </c>
      <c r="M93" t="str">
        <f>IFERROR(IF(VLOOKUP($A93,nCino_DevProc1!$A$2:$S$352,18,0)=TRUE, "E", IF(D93="Id", "P", IF(OR(LEFT(G93, 6) = "Lookup", LEFT(G93, 6) ="Master"), "F",""))),"")</f>
        <v/>
      </c>
      <c r="N93" t="str">
        <f>_xlfn.IFNA(IF(VLOOKUP($A93,nCino_MDW!$A$1:$AH$190,4,0)="System generated", "Y", "N"),"")</f>
        <v>N</v>
      </c>
      <c r="O93" t="str">
        <f>IF(LEFT(G93,6)="lookup", G93,IF(OR(D93=0, IFERROR(VLOOKUP($A93,nCino_DevProc1!$A$2:$S$352,18,0),0)=0),"", VLOOKUP($A93,nCino_DevProc1!$A$2:$S$352,18,0)))</f>
        <v/>
      </c>
      <c r="P93" t="str">
        <f t="shared" si="54"/>
        <v>Account</v>
      </c>
      <c r="Q93" t="str">
        <f t="shared" si="55"/>
        <v>CCS_Reason_Codes__c</v>
      </c>
      <c r="R93" t="s">
        <v>251</v>
      </c>
      <c r="S93" t="str">
        <f t="shared" si="47"/>
        <v>Y</v>
      </c>
      <c r="T93" t="str">
        <f t="shared" si="34"/>
        <v>Y</v>
      </c>
      <c r="U93" t="str">
        <f>P93</f>
        <v>Account</v>
      </c>
      <c r="V93" t="str">
        <f>Q93</f>
        <v>CCS_Reason_Codes__c</v>
      </c>
      <c r="W93" t="str">
        <f>IF(OR(LEFT(H93,9)="reference", D93=""),"STRING",VLOOKUP($H93,'DataType Conversion'!$A$8:$I$37,3,0))</f>
        <v>STRING</v>
      </c>
      <c r="X93">
        <f t="shared" si="48"/>
        <v>255</v>
      </c>
      <c r="Y93" t="str">
        <f t="shared" si="49"/>
        <v>Y</v>
      </c>
      <c r="Z93" t="str">
        <f t="shared" si="50"/>
        <v/>
      </c>
      <c r="AA93" t="str">
        <f t="shared" si="46"/>
        <v>Y</v>
      </c>
      <c r="AB93" t="str">
        <f t="shared" si="35"/>
        <v/>
      </c>
      <c r="AC93" t="str">
        <f t="shared" si="56"/>
        <v>Account</v>
      </c>
      <c r="AD93" t="str">
        <f t="shared" si="57"/>
        <v>CCS_Reason_Codes__c</v>
      </c>
      <c r="AE93" t="str">
        <f t="shared" si="58"/>
        <v>STRING</v>
      </c>
      <c r="AF93">
        <f t="shared" si="51"/>
        <v>255</v>
      </c>
      <c r="AG93" t="str">
        <f t="shared" si="39"/>
        <v>Y</v>
      </c>
      <c r="AH93" t="str">
        <f t="shared" si="45"/>
        <v/>
      </c>
      <c r="AI93" t="str">
        <f t="shared" si="52"/>
        <v/>
      </c>
      <c r="AM93" t="str">
        <f>IF(AC93="","",LOWER(SUBSTITUTE(VLOOKUP($AC93,'Key-Information'!$B$7:$D$8,2,0)," ", "_")))</f>
        <v>relationship_(customer)</v>
      </c>
      <c r="AN93" t="str">
        <f t="shared" si="40"/>
        <v>Reason_Codes</v>
      </c>
      <c r="AO93" t="str">
        <f t="shared" si="41"/>
        <v>STRING</v>
      </c>
      <c r="AP93">
        <f t="shared" si="42"/>
        <v>255</v>
      </c>
      <c r="AQ93" t="str">
        <f t="shared" si="43"/>
        <v>Y</v>
      </c>
      <c r="AR93" t="str">
        <f t="shared" si="44"/>
        <v/>
      </c>
    </row>
    <row r="94" spans="1:44" x14ac:dyDescent="0.35">
      <c r="A94" t="str">
        <f t="shared" si="53"/>
        <v>AccountCCS_ARI_Flag__c</v>
      </c>
      <c r="B94" t="s">
        <v>67</v>
      </c>
      <c r="C94" t="str">
        <f>_xlfn.IFNA(VLOOKUP($A94,nCino_DevProc1!$A$2:$S$352,4,0),"")</f>
        <v>Relationship</v>
      </c>
      <c r="D94" t="s">
        <v>1115</v>
      </c>
      <c r="E94" t="str">
        <f>_xlfn.IFNA(VLOOKUP($A94,nCino_MDW!$A$1:$L$191,9,0),"")</f>
        <v>ARI Flag</v>
      </c>
      <c r="F94" t="str">
        <f>_xlfn.IFNA(VLOOKUP($A94,nCino_MDW!$A$1:$AH$190,12,0),"")</f>
        <v>Account Risk Indicator Flag</v>
      </c>
      <c r="G94" t="str">
        <f>_xlfn.IFNA(IF(VLOOKUP($A94,nCino_MDW!$A$1:$AH$190,13,0)=0,"", VLOOKUP($A94,nCino_MDW!$A$1:$AH$190,13,0)),"")</f>
        <v>Picklist</v>
      </c>
      <c r="H94" t="str">
        <f>_xlfn.IFNA(IF(VLOOKUP($A94,nCino_DevProc1!$A$2:$S$352,8,0)=0,"", VLOOKUP($A94,nCino_DevProc1!$A$2:$S$352,8,0)),"")</f>
        <v>picklist</v>
      </c>
      <c r="I94" t="str">
        <f>_xlfn.IFNA(IF(VLOOKUP($A94,nCino_MDW!$A$1:$AH$190,2,0)=0,"", VLOOKUP($A94,nCino_MDW!$A$1:$AH$190,2,0)),"")</f>
        <v>See picklist options for lengths</v>
      </c>
      <c r="J94">
        <f>IF(OR(D94=0, IFERROR(VLOOKUP($A94,nCino_DevProc1!$A$2:$S$352,2,0),0)=0),"", VLOOKUP($A94,nCino_DevProc1!$A$2:$S$352,2,0))</f>
        <v>255</v>
      </c>
      <c r="K94" t="str">
        <f>IFERROR(IF(VLOOKUP($A94,nCino_MDW!$A$1:$AH$190,26,0)="Y", "N", IF(VLOOKUP($A94,nCino_MDW!$A$1:$AH$190,26,0)="N",  "Y", "")),"")</f>
        <v>Y</v>
      </c>
      <c r="L94" t="str">
        <f>_xlfn.IFNA(IF(VLOOKUP($A94,nCino_DevProc1!$A$2:$S$352,9,0)="No", "N", "Y"),"")</f>
        <v>Y</v>
      </c>
      <c r="M94" t="str">
        <f>IFERROR(IF(VLOOKUP($A94,nCino_DevProc1!$A$2:$S$352,18,0)=TRUE, "E", IF(D94="Id", "P", IF(OR(LEFT(G94, 6) = "Lookup", LEFT(G94, 6) ="Master"), "F",""))),"")</f>
        <v/>
      </c>
      <c r="N94" t="str">
        <f>_xlfn.IFNA(IF(VLOOKUP($A94,nCino_MDW!$A$1:$AH$190,4,0)="System generated", "Y", "N"),"")</f>
        <v>N</v>
      </c>
      <c r="O94" t="str">
        <f>IF(LEFT(G94,6)="lookup", G94,IF(OR(D94=0, IFERROR(VLOOKUP($A94,nCino_DevProc1!$A$2:$S$352,18,0),0)=0),"", VLOOKUP($A94,nCino_DevProc1!$A$2:$S$352,18,0)))</f>
        <v/>
      </c>
      <c r="P94" t="str">
        <f t="shared" si="54"/>
        <v>Account</v>
      </c>
      <c r="Q94" t="str">
        <f t="shared" si="55"/>
        <v>CCS_ARI_Flag__c</v>
      </c>
      <c r="R94" t="s">
        <v>251</v>
      </c>
      <c r="S94" t="str">
        <f t="shared" si="47"/>
        <v>Y</v>
      </c>
      <c r="T94" t="str">
        <f t="shared" si="34"/>
        <v>Y</v>
      </c>
      <c r="U94" t="str">
        <f>P94</f>
        <v>Account</v>
      </c>
      <c r="V94" t="str">
        <f>Q94</f>
        <v>CCS_ARI_Flag__c</v>
      </c>
      <c r="W94" t="str">
        <f>IF(OR(LEFT(H94,9)="reference", D94=""),"STRING",VLOOKUP($H94,'DataType Conversion'!$A$8:$I$37,3,0))</f>
        <v>STRING</v>
      </c>
      <c r="X94">
        <f t="shared" si="48"/>
        <v>255</v>
      </c>
      <c r="Y94" t="str">
        <f t="shared" si="49"/>
        <v>Y</v>
      </c>
      <c r="Z94" t="str">
        <f t="shared" si="50"/>
        <v/>
      </c>
      <c r="AA94" t="str">
        <f t="shared" si="46"/>
        <v>Y</v>
      </c>
      <c r="AB94" t="str">
        <f t="shared" si="35"/>
        <v/>
      </c>
      <c r="AC94" t="str">
        <f t="shared" si="56"/>
        <v>Account</v>
      </c>
      <c r="AD94" t="str">
        <f t="shared" si="57"/>
        <v>CCS_ARI_Flag__c</v>
      </c>
      <c r="AE94" t="str">
        <f t="shared" si="58"/>
        <v>STRING</v>
      </c>
      <c r="AF94">
        <f t="shared" si="51"/>
        <v>255</v>
      </c>
      <c r="AG94" t="str">
        <f t="shared" si="39"/>
        <v>Y</v>
      </c>
      <c r="AH94" t="str">
        <f t="shared" si="45"/>
        <v/>
      </c>
      <c r="AI94" t="str">
        <f t="shared" si="52"/>
        <v/>
      </c>
      <c r="AM94" t="str">
        <f>IF(AC94="","",LOWER(SUBSTITUTE(VLOOKUP($AC94,'Key-Information'!$B$7:$D$8,2,0)," ", "_")))</f>
        <v>relationship_(customer)</v>
      </c>
      <c r="AN94" t="str">
        <f t="shared" si="40"/>
        <v>ARI_Flag</v>
      </c>
      <c r="AO94" t="str">
        <f t="shared" si="41"/>
        <v>STRING</v>
      </c>
      <c r="AP94">
        <f t="shared" si="42"/>
        <v>255</v>
      </c>
      <c r="AQ94" t="str">
        <f t="shared" si="43"/>
        <v>Y</v>
      </c>
      <c r="AR94" t="str">
        <f t="shared" si="44"/>
        <v/>
      </c>
    </row>
    <row r="95" spans="1:44" x14ac:dyDescent="0.35">
      <c r="A95" t="str">
        <f t="shared" si="53"/>
        <v>AccountAverage_BDCS_Rating__c</v>
      </c>
      <c r="B95" t="s">
        <v>67</v>
      </c>
      <c r="C95" t="str">
        <f>_xlfn.IFNA(VLOOKUP($A95,nCino_DevProc1!$A$2:$S$352,4,0),"")</f>
        <v>Relationship</v>
      </c>
      <c r="D95" t="s">
        <v>1112</v>
      </c>
      <c r="E95" t="str">
        <f>_xlfn.IFNA(VLOOKUP($A95,nCino_MDW!$A$1:$L$191,9,0),"")</f>
        <v>Average BDCS Rating</v>
      </c>
      <c r="F95" t="str">
        <f>_xlfn.IFNA(VLOOKUP($A95,nCino_MDW!$A$1:$AH$190,12,0),"")</f>
        <v>Average BDCS rating</v>
      </c>
      <c r="G95" t="str">
        <f>_xlfn.IFNA(IF(VLOOKUP($A95,nCino_MDW!$A$1:$AH$190,13,0)=0,"", VLOOKUP($A95,nCino_MDW!$A$1:$AH$190,13,0)),"")</f>
        <v>Number</v>
      </c>
      <c r="H95" t="str">
        <f>_xlfn.IFNA(IF(VLOOKUP($A95,nCino_DevProc1!$A$2:$S$352,8,0)=0,"", VLOOKUP($A95,nCino_DevProc1!$A$2:$S$352,8,0)),"")</f>
        <v>double</v>
      </c>
      <c r="I95" t="str">
        <f>_xlfn.IFNA(IF(VLOOKUP($A95,nCino_MDW!$A$1:$AH$190,2,0)=0,"", VLOOKUP($A95,nCino_MDW!$A$1:$AH$190,2,0)),"")</f>
        <v>2, 2</v>
      </c>
      <c r="J95" t="str">
        <f>IF(OR(D95=0, IFERROR(VLOOKUP($A95,nCino_DevProc1!$A$2:$S$352,2,0),0)=0),"", VLOOKUP($A95,nCino_DevProc1!$A$2:$S$352,2,0))</f>
        <v>4, 2</v>
      </c>
      <c r="K95" t="str">
        <f>IFERROR(IF(VLOOKUP($A95,nCino_MDW!$A$1:$AH$190,26,0)="Y", "N", IF(VLOOKUP($A95,nCino_MDW!$A$1:$AH$190,26,0)="N",  "Y", "")),"")</f>
        <v>Y</v>
      </c>
      <c r="L95" t="str">
        <f>_xlfn.IFNA(IF(VLOOKUP($A95,nCino_DevProc1!$A$2:$S$352,9,0)="No", "N", "Y"),"")</f>
        <v>Y</v>
      </c>
      <c r="M95" t="str">
        <f>IFERROR(IF(VLOOKUP($A95,nCino_DevProc1!$A$2:$S$352,18,0)=TRUE, "E", IF(D95="Id", "P", IF(OR(LEFT(G95, 6) = "Lookup", LEFT(G95, 6) ="Master"), "F",""))),"")</f>
        <v/>
      </c>
      <c r="N95" t="str">
        <f>_xlfn.IFNA(IF(VLOOKUP($A95,nCino_MDW!$A$1:$AH$190,4,0)="System generated", "Y", "N"),"")</f>
        <v>N</v>
      </c>
      <c r="O95" t="str">
        <f>IF(LEFT(G95,6)="lookup", G95,IF(OR(D95=0, IFERROR(VLOOKUP($A95,nCino_DevProc1!$A$2:$S$352,18,0),0)=0),"", VLOOKUP($A95,nCino_DevProc1!$A$2:$S$352,18,0)))</f>
        <v/>
      </c>
      <c r="P95" t="str">
        <f t="shared" si="54"/>
        <v>Account</v>
      </c>
      <c r="Q95" t="str">
        <f t="shared" si="55"/>
        <v>Average_BDCS_Rating__c</v>
      </c>
      <c r="R95" t="s">
        <v>251</v>
      </c>
      <c r="S95" t="str">
        <f t="shared" si="47"/>
        <v>Y</v>
      </c>
      <c r="T95" t="str">
        <f t="shared" si="34"/>
        <v>Y</v>
      </c>
      <c r="U95" t="str">
        <f>P95</f>
        <v>Account</v>
      </c>
      <c r="V95" t="str">
        <f>Q95</f>
        <v>Average_BDCS_Rating__c</v>
      </c>
      <c r="W95" t="str">
        <f>IF(OR(LEFT(H95,9)="reference", D95=""),"STRING",VLOOKUP($H95,'DataType Conversion'!$A$8:$I$37,3,0))</f>
        <v>DECIMAL</v>
      </c>
      <c r="X95" t="str">
        <f t="shared" si="48"/>
        <v>4, 2</v>
      </c>
      <c r="Y95" t="str">
        <f t="shared" si="49"/>
        <v>Y</v>
      </c>
      <c r="Z95" t="str">
        <f t="shared" si="50"/>
        <v/>
      </c>
      <c r="AA95" t="str">
        <f t="shared" si="46"/>
        <v>N</v>
      </c>
      <c r="AB95" t="str">
        <f t="shared" si="35"/>
        <v/>
      </c>
      <c r="AC95" t="str">
        <f t="shared" si="56"/>
        <v>Account</v>
      </c>
      <c r="AD95" t="str">
        <f t="shared" si="57"/>
        <v>Average_BDCS_Rating__c</v>
      </c>
      <c r="AE95" t="str">
        <f t="shared" si="58"/>
        <v>DECIMAL</v>
      </c>
      <c r="AF95" t="str">
        <f t="shared" si="51"/>
        <v>4, 2</v>
      </c>
      <c r="AG95" t="str">
        <f t="shared" si="39"/>
        <v>Y</v>
      </c>
      <c r="AH95" t="str">
        <f t="shared" si="45"/>
        <v/>
      </c>
      <c r="AI95" t="str">
        <f t="shared" si="52"/>
        <v/>
      </c>
      <c r="AM95" t="str">
        <f>IF(AC95="","",LOWER(SUBSTITUTE(VLOOKUP($AC95,'Key-Information'!$B$7:$D$8,2,0)," ", "_")))</f>
        <v>relationship_(customer)</v>
      </c>
      <c r="AN95" t="str">
        <f t="shared" si="40"/>
        <v>Average_BDCS_Rating</v>
      </c>
      <c r="AO95" t="str">
        <f t="shared" si="41"/>
        <v>DECIMAL</v>
      </c>
      <c r="AP95" t="str">
        <f t="shared" si="42"/>
        <v>4, 2</v>
      </c>
      <c r="AQ95" t="str">
        <f t="shared" si="43"/>
        <v>Y</v>
      </c>
      <c r="AR95" t="str">
        <f t="shared" si="44"/>
        <v/>
      </c>
    </row>
    <row r="96" spans="1:44" x14ac:dyDescent="0.35">
      <c r="A96" t="str">
        <f t="shared" si="53"/>
        <v>LLC_BI__Connection__cId</v>
      </c>
      <c r="B96" t="s">
        <v>70</v>
      </c>
      <c r="C96" t="str">
        <f>_xlfn.IFNA(VLOOKUP($A96,nCino_DevProc1!$A$2:$S$352,4,0),"")</f>
        <v>Connection</v>
      </c>
      <c r="D96" t="s">
        <v>236</v>
      </c>
      <c r="E96" t="str">
        <f>_xlfn.IFNA(VLOOKUP($A96,nCino_MDW!$A$1:$L$191,9,0),"")</f>
        <v>Id</v>
      </c>
      <c r="F96" t="str">
        <f>_xlfn.IFNA(VLOOKUP($A96,nCino_MDW!$A$1:$AH$190,12,0),"")</f>
        <v>Id</v>
      </c>
      <c r="G96" t="str">
        <f>_xlfn.IFNA(IF(VLOOKUP($A96,nCino_MDW!$A$1:$AH$190,13,0)=0,"", VLOOKUP($A96,nCino_MDW!$A$1:$AH$190,13,0)),"")</f>
        <v>Id</v>
      </c>
      <c r="H96" t="str">
        <f>_xlfn.IFNA(IF(VLOOKUP($A96,nCino_DevProc1!$A$2:$S$352,8,0)=0,"", VLOOKUP($A96,nCino_DevProc1!$A$2:$S$352,8,0)),"")</f>
        <v>id</v>
      </c>
      <c r="I96">
        <f>_xlfn.IFNA(IF(VLOOKUP($A96,nCino_MDW!$A$1:$AH$190,2,0)=0,"", VLOOKUP($A96,nCino_MDW!$A$1:$AH$190,2,0)),"")</f>
        <v>18</v>
      </c>
      <c r="J96">
        <f>IF(OR(D96=0, IFERROR(VLOOKUP($A96,nCino_DevProc1!$A$2:$S$352,2,0),0)=0),"", VLOOKUP($A96,nCino_DevProc1!$A$2:$S$352,2,0))</f>
        <v>18</v>
      </c>
      <c r="K96" t="str">
        <f>IFERROR(IF(VLOOKUP($A96,nCino_MDW!$A$1:$AH$190,26,0)="Y", "N", IF(VLOOKUP($A96,nCino_MDW!$A$1:$AH$190,26,0)="N",  "Y", "")),"")</f>
        <v>Y</v>
      </c>
      <c r="L96" t="str">
        <f>_xlfn.IFNA(IF(VLOOKUP($A96,nCino_DevProc1!$A$2:$S$352,9,0)="No", "N", "Y"),"")</f>
        <v>N</v>
      </c>
      <c r="M96" t="str">
        <f>IFERROR(IF(VLOOKUP($A96,nCino_DevProc1!$A$2:$S$352,18,0)=TRUE, "E", IF(D96="Id", "P", IF(OR(LEFT(G96, 6) = "Lookup", LEFT(G96, 6) ="Master"), "F",""))),"")</f>
        <v>P</v>
      </c>
      <c r="N96" t="str">
        <f>_xlfn.IFNA(IF(VLOOKUP($A96,nCino_MDW!$A$1:$AH$190,4,0)="System generated", "Y", "N"),"")</f>
        <v>Y</v>
      </c>
      <c r="O96" t="str">
        <f>IF(LEFT(G96,6)="lookup", G96,IF(OR(D96=0, IFERROR(VLOOKUP($A96,nCino_DevProc1!$A$2:$S$352,18,0),0)=0),"", VLOOKUP($A96,nCino_DevProc1!$A$2:$S$352,18,0)))</f>
        <v/>
      </c>
      <c r="P96" t="str">
        <f t="shared" si="54"/>
        <v>LLC_BI__Connection__c</v>
      </c>
      <c r="Q96" t="str">
        <f t="shared" ref="Q96:Q122" si="59">IF(D96="","",D96)</f>
        <v>Id</v>
      </c>
      <c r="R96" t="s">
        <v>251</v>
      </c>
      <c r="S96" t="str">
        <f t="shared" si="47"/>
        <v>N</v>
      </c>
      <c r="T96" t="str">
        <f t="shared" ref="S96:T122" si="60">IF(OR(Q96 ="transactionKey", Q96="sequenceNumber", Q96 = "commitTimestamp", Q96 = "commitUser",Q96 = "commitNumber", Q96="changetype",Q96="entityName",Q96="ID", LEFT(Q96,12)="LastModified"), "N","Y")</f>
        <v>N</v>
      </c>
      <c r="U96" t="str">
        <f t="shared" ref="U96:U122" si="61">P96</f>
        <v>LLC_BI__Connection__c</v>
      </c>
      <c r="V96" t="str">
        <f t="shared" ref="V96:V122" si="62">Q96</f>
        <v>Id</v>
      </c>
      <c r="W96" t="str">
        <f>IF(OR(LEFT(H96,9)="reference", D96=""),"STRING",VLOOKUP($H96,'DataType Conversion'!$A$8:$I$37,3,0))</f>
        <v>STRING</v>
      </c>
      <c r="X96">
        <f t="shared" si="48"/>
        <v>18</v>
      </c>
      <c r="Y96" t="str">
        <f t="shared" si="49"/>
        <v>N</v>
      </c>
      <c r="Z96" t="str">
        <f t="shared" si="50"/>
        <v>C</v>
      </c>
      <c r="AA96" t="str">
        <f t="shared" ref="AA96:AA122" si="63">IF(Q96= "", "", IF(H96="Picklist", "Y", "N"))</f>
        <v>N</v>
      </c>
      <c r="AB96" t="str">
        <f t="shared" ref="AB96:AB122" si="64">IF(OR(V96="CreatedDate",V96="CreatedById"),"Must be populated when changeType = CREATE","")</f>
        <v/>
      </c>
      <c r="AC96" t="str">
        <f t="shared" ref="AC96:AC122" si="65">U96</f>
        <v>LLC_BI__Connection__c</v>
      </c>
      <c r="AD96" t="str">
        <f t="shared" ref="AD96:AD122" si="66">V96</f>
        <v>Id</v>
      </c>
      <c r="AE96" t="str">
        <f t="shared" ref="AE96:AE122" si="67">W96</f>
        <v>STRING</v>
      </c>
      <c r="AF96">
        <f t="shared" si="51"/>
        <v>18</v>
      </c>
      <c r="AG96" t="str">
        <f t="shared" ref="AG96:AG122" si="68">Y96</f>
        <v>N</v>
      </c>
      <c r="AH96" t="str">
        <f t="shared" ref="AH96:AH122" si="69">M96</f>
        <v>P</v>
      </c>
      <c r="AI96" t="str">
        <f t="shared" si="52"/>
        <v/>
      </c>
      <c r="AM96" t="str">
        <f>IF(AC96="","",LOWER(SUBSTITUTE(VLOOKUP($AC96,'Key-Information'!$B$7:$D$8,2,0)," ", "_")))</f>
        <v>connection</v>
      </c>
      <c r="AN96" t="str">
        <f t="shared" ref="AN96:AN122" si="70">IF(AD96="","",IF(OR(AD96="ccs_migration_id__c",AD96="ccs_covenant_type__c",AD96="ccs_status__c",AD96="ccs_frequency__c"),SUBSTITUTE(LOWER(AD96),"__c",""),_xlfn.IFNA(SUBSTITUTE(SUBSTITUTE(SUBSTITUTE(SUBSTITUTE(AD96,"LLC_BI__",""),"CCS_",""),"__c",""),"cm_",""),AD96)))</f>
        <v>Id</v>
      </c>
      <c r="AO96" t="str">
        <f t="shared" ref="AO96:AO122" si="71">IF(AE96="","",AE96)</f>
        <v>STRING</v>
      </c>
      <c r="AP96">
        <f t="shared" ref="AP96:AP122" si="72">IF(AF96="","",AF96)</f>
        <v>18</v>
      </c>
      <c r="AQ96" t="str">
        <f t="shared" ref="AQ96:AQ122" si="73">IF(AG96="","",AG96)</f>
        <v>N</v>
      </c>
      <c r="AR96" t="str">
        <f t="shared" ref="AR96:AR122" si="74">IF(AH96="","",AH96)</f>
        <v>P</v>
      </c>
    </row>
    <row r="97" spans="1:44" x14ac:dyDescent="0.35">
      <c r="A97" t="str">
        <f t="shared" si="53"/>
        <v>LLC_BI__Connection__cCreatedDate</v>
      </c>
      <c r="B97" t="s">
        <v>70</v>
      </c>
      <c r="C97" t="str">
        <f>_xlfn.IFNA(VLOOKUP($A97,nCino_DevProc1!$A$2:$S$352,4,0),"")</f>
        <v>Connection</v>
      </c>
      <c r="D97" t="s">
        <v>370</v>
      </c>
      <c r="E97" t="str">
        <f>_xlfn.IFNA(VLOOKUP($A97,nCino_MDW!$A$1:$L$191,9,0),"")</f>
        <v>Created Date</v>
      </c>
      <c r="F97" t="str">
        <f>_xlfn.IFNA(VLOOKUP($A97,nCino_MDW!$A$1:$AH$190,12,0),"")</f>
        <v>Record created date.</v>
      </c>
      <c r="G97" t="str">
        <f>_xlfn.IFNA(IF(VLOOKUP($A97,nCino_MDW!$A$1:$AH$190,13,0)=0,"", VLOOKUP($A97,nCino_MDW!$A$1:$AH$190,13,0)),"")</f>
        <v>Date Time</v>
      </c>
      <c r="H97" t="str">
        <f>_xlfn.IFNA(IF(VLOOKUP($A97,nCino_DevProc1!$A$2:$S$352,8,0)=0,"", VLOOKUP($A97,nCino_DevProc1!$A$2:$S$352,8,0)),"")</f>
        <v>datetime</v>
      </c>
      <c r="I97" t="str">
        <f>_xlfn.IFNA(IF(VLOOKUP($A97,nCino_MDW!$A$1:$AH$190,2,0)=0,"", VLOOKUP($A97,nCino_MDW!$A$1:$AH$190,2,0)),"")</f>
        <v/>
      </c>
      <c r="J97" t="str">
        <f>IF(OR(D97=0, IFERROR(VLOOKUP($A97,nCino_DevProc1!$A$2:$S$352,2,0),0)=0),"", VLOOKUP($A97,nCino_DevProc1!$A$2:$S$352,2,0))</f>
        <v/>
      </c>
      <c r="K97" t="str">
        <f>IFERROR(IF(VLOOKUP($A97,nCino_MDW!$A$1:$AH$190,26,0)="Y", "N", IF(VLOOKUP($A97,nCino_MDW!$A$1:$AH$190,26,0)="N",  "Y", "")),"")</f>
        <v>Y</v>
      </c>
      <c r="L97" t="str">
        <f>_xlfn.IFNA(IF(VLOOKUP($A97,nCino_DevProc1!$A$2:$S$352,9,0)="No", "N", "Y"),"")</f>
        <v>N</v>
      </c>
      <c r="M97" t="str">
        <f>IFERROR(IF(VLOOKUP($A97,nCino_DevProc1!$A$2:$S$352,18,0)=TRUE, "E", IF(D97="Id", "P", IF(OR(LEFT(G97, 6) = "Lookup", LEFT(G97, 6) ="Master"), "F",""))),"")</f>
        <v/>
      </c>
      <c r="N97" t="str">
        <f>_xlfn.IFNA(IF(VLOOKUP($A97,nCino_MDW!$A$1:$AH$190,4,0)="System generated", "Y", "N"),"")</f>
        <v>Y</v>
      </c>
      <c r="O97" t="str">
        <f>IF(LEFT(G97,6)="lookup", G97,IF(OR(D97=0, IFERROR(VLOOKUP($A97,nCino_DevProc1!$A$2:$S$352,18,0),0)=0),"", VLOOKUP($A97,nCino_DevProc1!$A$2:$S$352,18,0)))</f>
        <v/>
      </c>
      <c r="P97" t="str">
        <f t="shared" si="54"/>
        <v>LLC_BI__Connection__c</v>
      </c>
      <c r="Q97" t="str">
        <f t="shared" si="59"/>
        <v>CreatedDate</v>
      </c>
      <c r="R97" t="s">
        <v>251</v>
      </c>
      <c r="S97" t="str">
        <f t="shared" si="47"/>
        <v>N</v>
      </c>
      <c r="T97" t="str">
        <f t="shared" si="60"/>
        <v>Y</v>
      </c>
      <c r="U97" t="str">
        <f t="shared" si="61"/>
        <v>LLC_BI__Connection__c</v>
      </c>
      <c r="V97" t="str">
        <f t="shared" si="62"/>
        <v>CreatedDate</v>
      </c>
      <c r="W97" t="str">
        <f>IF(OR(LEFT(H97,9)="reference", D97=""),"STRING",VLOOKUP($H97,'DataType Conversion'!$A$8:$I$37,3,0))</f>
        <v>DATETIME</v>
      </c>
      <c r="X97" t="str">
        <f t="shared" si="48"/>
        <v/>
      </c>
      <c r="Y97" t="str">
        <f t="shared" si="49"/>
        <v>Y</v>
      </c>
      <c r="Z97" t="str">
        <f t="shared" si="50"/>
        <v/>
      </c>
      <c r="AA97" t="str">
        <f t="shared" si="63"/>
        <v>N</v>
      </c>
      <c r="AB97" t="str">
        <f t="shared" si="64"/>
        <v>Must be populated when changeType = CREATE</v>
      </c>
      <c r="AC97" t="str">
        <f t="shared" si="65"/>
        <v>LLC_BI__Connection__c</v>
      </c>
      <c r="AD97" t="str">
        <f t="shared" si="66"/>
        <v>CreatedDate</v>
      </c>
      <c r="AE97" t="str">
        <f t="shared" si="67"/>
        <v>DATETIME</v>
      </c>
      <c r="AF97" t="str">
        <f t="shared" si="51"/>
        <v/>
      </c>
      <c r="AG97" t="str">
        <f t="shared" si="68"/>
        <v>Y</v>
      </c>
      <c r="AH97" t="str">
        <f t="shared" si="69"/>
        <v/>
      </c>
      <c r="AI97" t="str">
        <f t="shared" si="52"/>
        <v/>
      </c>
      <c r="AM97" t="str">
        <f>IF(AC97="","",LOWER(SUBSTITUTE(VLOOKUP($AC97,'Key-Information'!$B$7:$D$8,2,0)," ", "_")))</f>
        <v>connection</v>
      </c>
      <c r="AN97" t="str">
        <f t="shared" si="70"/>
        <v>CreatedDate</v>
      </c>
      <c r="AO97" t="str">
        <f t="shared" si="71"/>
        <v>DATETIME</v>
      </c>
      <c r="AP97" t="str">
        <f t="shared" si="72"/>
        <v/>
      </c>
      <c r="AQ97" t="str">
        <f t="shared" si="73"/>
        <v>Y</v>
      </c>
      <c r="AR97" t="str">
        <f t="shared" si="74"/>
        <v/>
      </c>
    </row>
    <row r="98" spans="1:44" x14ac:dyDescent="0.35">
      <c r="A98" t="str">
        <f t="shared" si="53"/>
        <v>LLC_BI__Connection__cCreatedById</v>
      </c>
      <c r="B98" t="s">
        <v>70</v>
      </c>
      <c r="C98" t="str">
        <f>_xlfn.IFNA(VLOOKUP($A98,nCino_DevProc1!$A$2:$S$352,4,0),"")</f>
        <v>Connection</v>
      </c>
      <c r="D98" t="s">
        <v>374</v>
      </c>
      <c r="E98" t="str">
        <f>_xlfn.IFNA(VLOOKUP($A98,nCino_MDW!$A$1:$L$191,9,0),"")</f>
        <v>Created By</v>
      </c>
      <c r="F98" t="str">
        <f>_xlfn.IFNA(VLOOKUP($A98,nCino_MDW!$A$1:$AH$190,12,0),"")</f>
        <v>Record created by user.</v>
      </c>
      <c r="G98" t="str">
        <f>_xlfn.IFNA(IF(VLOOKUP($A98,nCino_MDW!$A$1:$AH$190,13,0)=0,"", VLOOKUP($A98,nCino_MDW!$A$1:$AH$190,13,0)),"")</f>
        <v>Lookup(User)</v>
      </c>
      <c r="H98" t="str">
        <f>_xlfn.IFNA(IF(VLOOKUP($A98,nCino_DevProc1!$A$2:$S$352,8,0)=0,"", VLOOKUP($A98,nCino_DevProc1!$A$2:$S$352,8,0)),"")</f>
        <v>reference(User)</v>
      </c>
      <c r="I98">
        <f>_xlfn.IFNA(IF(VLOOKUP($A98,nCino_MDW!$A$1:$AH$190,2,0)=0,"", VLOOKUP($A98,nCino_MDW!$A$1:$AH$190,2,0)),"")</f>
        <v>18</v>
      </c>
      <c r="J98">
        <f>IF(OR(D98=0, IFERROR(VLOOKUP($A98,nCino_DevProc1!$A$2:$S$352,2,0),0)=0),"", VLOOKUP($A98,nCino_DevProc1!$A$2:$S$352,2,0))</f>
        <v>18</v>
      </c>
      <c r="K98" t="str">
        <f>IFERROR(IF(VLOOKUP($A98,nCino_MDW!$A$1:$AH$190,26,0)="Y", "N", IF(VLOOKUP($A98,nCino_MDW!$A$1:$AH$190,26,0)="N",  "Y", "")),"")</f>
        <v>Y</v>
      </c>
      <c r="L98" t="str">
        <f>_xlfn.IFNA(IF(VLOOKUP($A98,nCino_DevProc1!$A$2:$S$352,9,0)="No", "N", "Y"),"")</f>
        <v>N</v>
      </c>
      <c r="M98" t="str">
        <f>IFERROR(IF(VLOOKUP($A98,nCino_DevProc1!$A$2:$S$352,18,0)=TRUE, "E", IF(D98="Id", "P", IF(OR(LEFT(G98, 6) = "Lookup", LEFT(G98, 6) ="Master"), "F",""))),"")</f>
        <v>F</v>
      </c>
      <c r="N98" t="str">
        <f>_xlfn.IFNA(IF(VLOOKUP($A98,nCino_MDW!$A$1:$AH$190,4,0)="System generated", "Y", "N"),"")</f>
        <v>Y</v>
      </c>
      <c r="O98" t="str">
        <f>IF(LEFT(G98,6)="lookup", G98,IF(OR(D98=0, IFERROR(VLOOKUP($A98,nCino_DevProc1!$A$2:$S$352,18,0),0)=0),"", VLOOKUP($A98,nCino_DevProc1!$A$2:$S$352,18,0)))</f>
        <v>Lookup(User)</v>
      </c>
      <c r="P98" t="str">
        <f t="shared" si="54"/>
        <v>LLC_BI__Connection__c</v>
      </c>
      <c r="Q98" t="str">
        <f t="shared" si="59"/>
        <v>CreatedById</v>
      </c>
      <c r="R98" t="s">
        <v>251</v>
      </c>
      <c r="S98" t="str">
        <f t="shared" si="47"/>
        <v>N</v>
      </c>
      <c r="T98" t="str">
        <f t="shared" si="60"/>
        <v>Y</v>
      </c>
      <c r="U98" t="str">
        <f t="shared" si="61"/>
        <v>LLC_BI__Connection__c</v>
      </c>
      <c r="V98" t="str">
        <f t="shared" si="62"/>
        <v>CreatedById</v>
      </c>
      <c r="W98" t="str">
        <f>IF(OR(LEFT(H98,9)="reference", D98=""),"STRING",VLOOKUP($H98,'DataType Conversion'!$A$8:$I$37,3,0))</f>
        <v>STRING</v>
      </c>
      <c r="X98">
        <f t="shared" si="48"/>
        <v>18</v>
      </c>
      <c r="Y98" t="str">
        <f t="shared" si="49"/>
        <v>Y</v>
      </c>
      <c r="Z98" t="str">
        <f t="shared" si="50"/>
        <v/>
      </c>
      <c r="AA98" t="str">
        <f t="shared" si="63"/>
        <v>N</v>
      </c>
      <c r="AB98" t="str">
        <f t="shared" si="64"/>
        <v>Must be populated when changeType = CREATE</v>
      </c>
      <c r="AC98" t="str">
        <f t="shared" si="65"/>
        <v>LLC_BI__Connection__c</v>
      </c>
      <c r="AD98" t="str">
        <f t="shared" si="66"/>
        <v>CreatedById</v>
      </c>
      <c r="AE98" t="str">
        <f t="shared" si="67"/>
        <v>STRING</v>
      </c>
      <c r="AF98">
        <f t="shared" si="51"/>
        <v>18</v>
      </c>
      <c r="AG98" t="str">
        <f t="shared" si="68"/>
        <v>Y</v>
      </c>
      <c r="AH98" t="str">
        <f t="shared" si="69"/>
        <v>F</v>
      </c>
      <c r="AI98" t="str">
        <f t="shared" si="52"/>
        <v/>
      </c>
      <c r="AM98" t="str">
        <f>IF(AC98="","",LOWER(SUBSTITUTE(VLOOKUP($AC98,'Key-Information'!$B$7:$D$8,2,0)," ", "_")))</f>
        <v>connection</v>
      </c>
      <c r="AN98" t="str">
        <f t="shared" si="70"/>
        <v>CreatedById</v>
      </c>
      <c r="AO98" t="str">
        <f t="shared" si="71"/>
        <v>STRING</v>
      </c>
      <c r="AP98">
        <f t="shared" si="72"/>
        <v>18</v>
      </c>
      <c r="AQ98" t="str">
        <f t="shared" si="73"/>
        <v>Y</v>
      </c>
      <c r="AR98" t="str">
        <f t="shared" si="74"/>
        <v>F</v>
      </c>
    </row>
    <row r="99" spans="1:44" x14ac:dyDescent="0.35">
      <c r="A99" t="str">
        <f t="shared" si="53"/>
        <v>LLC_BI__Connection__cLastModifiedDate</v>
      </c>
      <c r="B99" t="s">
        <v>70</v>
      </c>
      <c r="C99" t="str">
        <f>_xlfn.IFNA(VLOOKUP($A99,nCino_DevProc1!$A$2:$S$352,4,0),"")</f>
        <v>Connection</v>
      </c>
      <c r="D99" t="s">
        <v>377</v>
      </c>
      <c r="E99" t="str">
        <f>_xlfn.IFNA(VLOOKUP($A99,nCino_MDW!$A$1:$L$191,9,0),"")</f>
        <v>Last Modified Date</v>
      </c>
      <c r="F99" t="str">
        <f>_xlfn.IFNA(VLOOKUP($A99,nCino_MDW!$A$1:$AH$190,12,0),"")</f>
        <v>Last modified date.</v>
      </c>
      <c r="G99" t="str">
        <f>_xlfn.IFNA(IF(VLOOKUP($A99,nCino_MDW!$A$1:$AH$190,13,0)=0,"", VLOOKUP($A99,nCino_MDW!$A$1:$AH$190,13,0)),"")</f>
        <v>Date Time</v>
      </c>
      <c r="H99" t="str">
        <f>_xlfn.IFNA(IF(VLOOKUP($A99,nCino_DevProc1!$A$2:$S$352,8,0)=0,"", VLOOKUP($A99,nCino_DevProc1!$A$2:$S$352,8,0)),"")</f>
        <v>datetime</v>
      </c>
      <c r="I99" t="str">
        <f>_xlfn.IFNA(IF(VLOOKUP($A99,nCino_MDW!$A$1:$AH$190,2,0)=0,"", VLOOKUP($A99,nCino_MDW!$A$1:$AH$190,2,0)),"")</f>
        <v/>
      </c>
      <c r="J99" t="str">
        <f>IF(OR(D99=0, IFERROR(VLOOKUP($A99,nCino_DevProc1!$A$2:$S$352,2,0),0)=0),"", VLOOKUP($A99,nCino_DevProc1!$A$2:$S$352,2,0))</f>
        <v/>
      </c>
      <c r="K99" t="str">
        <f>IFERROR(IF(VLOOKUP($A99,nCino_MDW!$A$1:$AH$190,26,0)="Y", "N", IF(VLOOKUP($A99,nCino_MDW!$A$1:$AH$190,26,0)="N",  "Y", "")),"")</f>
        <v>Y</v>
      </c>
      <c r="L99" t="str">
        <f>_xlfn.IFNA(IF(VLOOKUP($A99,nCino_DevProc1!$A$2:$S$352,9,0)="No", "N", "Y"),"")</f>
        <v>N</v>
      </c>
      <c r="M99" t="str">
        <f>IFERROR(IF(VLOOKUP($A99,nCino_DevProc1!$A$2:$S$352,18,0)=TRUE, "E", IF(D99="Id", "P", IF(OR(LEFT(G99, 6) = "Lookup", LEFT(G99, 6) ="Master"), "F",""))),"")</f>
        <v/>
      </c>
      <c r="N99" t="str">
        <f>_xlfn.IFNA(IF(VLOOKUP($A99,nCino_MDW!$A$1:$AH$190,4,0)="System generated", "Y", "N"),"")</f>
        <v>Y</v>
      </c>
      <c r="O99" t="str">
        <f>IF(LEFT(G99,6)="lookup", G99,IF(OR(D99=0, IFERROR(VLOOKUP($A99,nCino_DevProc1!$A$2:$S$352,18,0),0)=0),"", VLOOKUP($A99,nCino_DevProc1!$A$2:$S$352,18,0)))</f>
        <v/>
      </c>
      <c r="P99" t="str">
        <f t="shared" si="54"/>
        <v>LLC_BI__Connection__c</v>
      </c>
      <c r="Q99" t="str">
        <f t="shared" si="59"/>
        <v>LastModifiedDate</v>
      </c>
      <c r="R99" t="s">
        <v>251</v>
      </c>
      <c r="S99" t="str">
        <f t="shared" si="47"/>
        <v>N</v>
      </c>
      <c r="T99" t="str">
        <f t="shared" si="60"/>
        <v>N</v>
      </c>
      <c r="U99" t="str">
        <f t="shared" si="61"/>
        <v>LLC_BI__Connection__c</v>
      </c>
      <c r="V99" t="str">
        <f t="shared" si="62"/>
        <v>LastModifiedDate</v>
      </c>
      <c r="W99" t="str">
        <f>IF(OR(LEFT(H99,9)="reference", D99=""),"STRING",VLOOKUP($H99,'DataType Conversion'!$A$8:$I$37,3,0))</f>
        <v>DATETIME</v>
      </c>
      <c r="X99" t="str">
        <f t="shared" si="48"/>
        <v/>
      </c>
      <c r="Y99" t="str">
        <f t="shared" si="49"/>
        <v>N</v>
      </c>
      <c r="Z99" t="str">
        <f t="shared" si="50"/>
        <v>C</v>
      </c>
      <c r="AA99" t="str">
        <f t="shared" si="63"/>
        <v>N</v>
      </c>
      <c r="AB99" t="str">
        <f t="shared" si="64"/>
        <v/>
      </c>
      <c r="AC99" t="str">
        <f t="shared" si="65"/>
        <v>LLC_BI__Connection__c</v>
      </c>
      <c r="AD99" t="str">
        <f t="shared" si="66"/>
        <v>LastModifiedDate</v>
      </c>
      <c r="AE99" t="str">
        <f t="shared" si="67"/>
        <v>DATETIME</v>
      </c>
      <c r="AF99" t="str">
        <f t="shared" si="51"/>
        <v/>
      </c>
      <c r="AG99" t="str">
        <f t="shared" si="68"/>
        <v>N</v>
      </c>
      <c r="AH99" t="str">
        <f t="shared" si="69"/>
        <v/>
      </c>
      <c r="AI99" t="str">
        <f t="shared" si="52"/>
        <v>Must be latest date for the record id in Staging, and date must be t-1</v>
      </c>
      <c r="AM99" t="str">
        <f>IF(AC99="","",LOWER(SUBSTITUTE(VLOOKUP($AC99,'Key-Information'!$B$7:$D$8,2,0)," ", "_")))</f>
        <v>connection</v>
      </c>
      <c r="AN99" t="str">
        <f t="shared" si="70"/>
        <v>LastModifiedDate</v>
      </c>
      <c r="AO99" t="str">
        <f t="shared" si="71"/>
        <v>DATETIME</v>
      </c>
      <c r="AP99" t="str">
        <f t="shared" si="72"/>
        <v/>
      </c>
      <c r="AQ99" t="str">
        <f t="shared" si="73"/>
        <v>N</v>
      </c>
      <c r="AR99" t="str">
        <f t="shared" si="74"/>
        <v/>
      </c>
    </row>
    <row r="100" spans="1:44" x14ac:dyDescent="0.35">
      <c r="A100" t="str">
        <f t="shared" si="53"/>
        <v>LLC_BI__Connection__cLastModifiedById</v>
      </c>
      <c r="B100" t="s">
        <v>70</v>
      </c>
      <c r="C100" t="str">
        <f>_xlfn.IFNA(VLOOKUP($A100,nCino_DevProc1!$A$2:$S$352,4,0),"")</f>
        <v>Connection</v>
      </c>
      <c r="D100" t="s">
        <v>380</v>
      </c>
      <c r="E100" t="str">
        <f>_xlfn.IFNA(VLOOKUP($A100,nCino_MDW!$A$1:$L$191,9,0),"")</f>
        <v>Last Modified By</v>
      </c>
      <c r="F100" t="str">
        <f>_xlfn.IFNA(VLOOKUP($A100,nCino_MDW!$A$1:$AH$190,12,0),"")</f>
        <v>Last modified by user.</v>
      </c>
      <c r="G100" t="str">
        <f>_xlfn.IFNA(IF(VLOOKUP($A100,nCino_MDW!$A$1:$AH$190,13,0)=0,"", VLOOKUP($A100,nCino_MDW!$A$1:$AH$190,13,0)),"")</f>
        <v>Lookup(User)</v>
      </c>
      <c r="H100" t="str">
        <f>_xlfn.IFNA(IF(VLOOKUP($A100,nCino_DevProc1!$A$2:$S$352,8,0)=0,"", VLOOKUP($A100,nCino_DevProc1!$A$2:$S$352,8,0)),"")</f>
        <v>reference(User)</v>
      </c>
      <c r="I100">
        <f>_xlfn.IFNA(IF(VLOOKUP($A100,nCino_MDW!$A$1:$AH$190,2,0)=0,"", VLOOKUP($A100,nCino_MDW!$A$1:$AH$190,2,0)),"")</f>
        <v>18</v>
      </c>
      <c r="J100">
        <f>IF(OR(D100=0, IFERROR(VLOOKUP($A100,nCino_DevProc1!$A$2:$S$352,2,0),0)=0),"", VLOOKUP($A100,nCino_DevProc1!$A$2:$S$352,2,0))</f>
        <v>18</v>
      </c>
      <c r="K100" t="str">
        <f>IFERROR(IF(VLOOKUP($A100,nCino_MDW!$A$1:$AH$190,26,0)="Y", "N", IF(VLOOKUP($A100,nCino_MDW!$A$1:$AH$190,26,0)="N",  "Y", "")),"")</f>
        <v>Y</v>
      </c>
      <c r="L100" t="str">
        <f>_xlfn.IFNA(IF(VLOOKUP($A100,nCino_DevProc1!$A$2:$S$352,9,0)="No", "N", "Y"),"")</f>
        <v>N</v>
      </c>
      <c r="M100" t="str">
        <f>IFERROR(IF(VLOOKUP($A100,nCino_DevProc1!$A$2:$S$352,18,0)=TRUE, "E", IF(D100="Id", "P", IF(OR(LEFT(G100, 6) = "Lookup", LEFT(G100, 6) ="Master"), "F",""))),"")</f>
        <v>F</v>
      </c>
      <c r="N100" t="str">
        <f>_xlfn.IFNA(IF(VLOOKUP($A100,nCino_MDW!$A$1:$AH$190,4,0)="System generated", "Y", "N"),"")</f>
        <v>Y</v>
      </c>
      <c r="O100" t="str">
        <f>IF(LEFT(G100,6)="lookup", G100,IF(OR(D100=0, IFERROR(VLOOKUP($A100,nCino_DevProc1!$A$2:$S$352,18,0),0)=0),"", VLOOKUP($A100,nCino_DevProc1!$A$2:$S$352,18,0)))</f>
        <v>Lookup(User)</v>
      </c>
      <c r="P100" t="str">
        <f t="shared" si="54"/>
        <v>LLC_BI__Connection__c</v>
      </c>
      <c r="Q100" t="str">
        <f t="shared" si="59"/>
        <v>LastModifiedById</v>
      </c>
      <c r="R100" t="s">
        <v>251</v>
      </c>
      <c r="S100" t="str">
        <f t="shared" si="47"/>
        <v>N</v>
      </c>
      <c r="T100" t="str">
        <f t="shared" si="60"/>
        <v>N</v>
      </c>
      <c r="U100" t="str">
        <f t="shared" si="61"/>
        <v>LLC_BI__Connection__c</v>
      </c>
      <c r="V100" t="str">
        <f t="shared" si="62"/>
        <v>LastModifiedById</v>
      </c>
      <c r="W100" t="str">
        <f>IF(OR(LEFT(H100,9)="reference", D100=""),"STRING",VLOOKUP($H100,'DataType Conversion'!$A$8:$I$37,3,0))</f>
        <v>STRING</v>
      </c>
      <c r="X100">
        <f t="shared" si="48"/>
        <v>18</v>
      </c>
      <c r="Y100" t="str">
        <f t="shared" si="49"/>
        <v>N</v>
      </c>
      <c r="Z100" t="str">
        <f t="shared" si="50"/>
        <v/>
      </c>
      <c r="AA100" t="str">
        <f t="shared" si="63"/>
        <v>N</v>
      </c>
      <c r="AB100" t="str">
        <f t="shared" si="64"/>
        <v/>
      </c>
      <c r="AC100" t="str">
        <f t="shared" si="65"/>
        <v>LLC_BI__Connection__c</v>
      </c>
      <c r="AD100" t="str">
        <f t="shared" si="66"/>
        <v>LastModifiedById</v>
      </c>
      <c r="AE100" t="str">
        <f t="shared" si="67"/>
        <v>STRING</v>
      </c>
      <c r="AF100">
        <f t="shared" si="51"/>
        <v>18</v>
      </c>
      <c r="AG100" t="str">
        <f t="shared" si="68"/>
        <v>N</v>
      </c>
      <c r="AH100" t="str">
        <f t="shared" si="69"/>
        <v>F</v>
      </c>
      <c r="AI100" t="str">
        <f t="shared" si="52"/>
        <v/>
      </c>
      <c r="AM100" t="str">
        <f>IF(AC100="","",LOWER(SUBSTITUTE(VLOOKUP($AC100,'Key-Information'!$B$7:$D$8,2,0)," ", "_")))</f>
        <v>connection</v>
      </c>
      <c r="AN100" t="str">
        <f t="shared" si="70"/>
        <v>LastModifiedById</v>
      </c>
      <c r="AO100" t="str">
        <f t="shared" si="71"/>
        <v>STRING</v>
      </c>
      <c r="AP100">
        <f t="shared" si="72"/>
        <v>18</v>
      </c>
      <c r="AQ100" t="str">
        <f t="shared" si="73"/>
        <v>N</v>
      </c>
      <c r="AR100" t="str">
        <f t="shared" si="74"/>
        <v>F</v>
      </c>
    </row>
    <row r="101" spans="1:44" x14ac:dyDescent="0.35">
      <c r="A101" t="str">
        <f t="shared" si="53"/>
        <v>LLC_BI__Connection__cCurrencyIsoCode</v>
      </c>
      <c r="B101" t="s">
        <v>70</v>
      </c>
      <c r="C101" t="str">
        <f>_xlfn.IFNA(VLOOKUP($A101,nCino_DevProc1!$A$2:$S$352,4,0),"")</f>
        <v>Connection</v>
      </c>
      <c r="D101" t="s">
        <v>363</v>
      </c>
      <c r="E101" t="str">
        <f>_xlfn.IFNA(VLOOKUP($A101,nCino_MDW!$A$1:$L$191,9,0),"")</f>
        <v>Currency</v>
      </c>
      <c r="F101" t="str">
        <f>_xlfn.IFNA(VLOOKUP($A101,nCino_MDW!$A$1:$AH$190,12,0),"")</f>
        <v>This is a picklist field that allows the user to select the applicable currency (e.g. GBP, EU, etc.)</v>
      </c>
      <c r="G101" t="str">
        <f>_xlfn.IFNA(IF(VLOOKUP($A101,nCino_MDW!$A$1:$AH$190,13,0)=0,"", VLOOKUP($A101,nCino_MDW!$A$1:$AH$190,13,0)),"")</f>
        <v>Picklist</v>
      </c>
      <c r="H101" t="str">
        <f>_xlfn.IFNA(IF(VLOOKUP($A101,nCino_DevProc1!$A$2:$S$352,8,0)=0,"", VLOOKUP($A101,nCino_DevProc1!$A$2:$S$352,8,0)),"")</f>
        <v>picklist</v>
      </c>
      <c r="I101" t="str">
        <f>_xlfn.IFNA(IF(VLOOKUP($A101,nCino_MDW!$A$1:$AH$190,2,0)=0,"", VLOOKUP($A101,nCino_MDW!$A$1:$AH$190,2,0)),"")</f>
        <v>See picklist options for lengths</v>
      </c>
      <c r="J101">
        <f>IF(OR(D101=0, IFERROR(VLOOKUP($A101,nCino_DevProc1!$A$2:$S$352,2,0),0)=0),"", VLOOKUP($A101,nCino_DevProc1!$A$2:$S$352,2,0))</f>
        <v>3</v>
      </c>
      <c r="K101" t="str">
        <f>IFERROR(IF(VLOOKUP($A101,nCino_MDW!$A$1:$AH$190,26,0)="Y", "N", IF(VLOOKUP($A101,nCino_MDW!$A$1:$AH$190,26,0)="N",  "Y", "")),"")</f>
        <v>Y</v>
      </c>
      <c r="L101" t="str">
        <f>_xlfn.IFNA(IF(VLOOKUP($A101,nCino_DevProc1!$A$2:$S$352,9,0)="No", "N", "Y"),"")</f>
        <v>Y</v>
      </c>
      <c r="M101" t="str">
        <f>IFERROR(IF(VLOOKUP($A101,nCino_DevProc1!$A$2:$S$352,18,0)=TRUE, "E", IF(D101="Id", "P", IF(OR(LEFT(G101, 6) = "Lookup", LEFT(G101, 6) ="Master"), "F",""))),"")</f>
        <v/>
      </c>
      <c r="N101" t="str">
        <f>_xlfn.IFNA(IF(VLOOKUP($A101,nCino_MDW!$A$1:$AH$190,4,0)="System generated", "Y", "N"),"")</f>
        <v>Y</v>
      </c>
      <c r="O101" t="str">
        <f>IF(LEFT(G101,6)="lookup", G101,IF(OR(D101=0, IFERROR(VLOOKUP($A101,nCino_DevProc1!$A$2:$S$352,18,0),0)=0),"", VLOOKUP($A101,nCino_DevProc1!$A$2:$S$352,18,0)))</f>
        <v/>
      </c>
      <c r="P101" t="str">
        <f t="shared" si="54"/>
        <v>LLC_BI__Connection__c</v>
      </c>
      <c r="Q101" t="str">
        <f t="shared" si="59"/>
        <v>CurrencyIsoCode</v>
      </c>
      <c r="R101" t="s">
        <v>251</v>
      </c>
      <c r="S101" t="str">
        <f t="shared" si="47"/>
        <v>Y</v>
      </c>
      <c r="T101" t="str">
        <f t="shared" si="60"/>
        <v>Y</v>
      </c>
      <c r="U101" t="str">
        <f t="shared" si="61"/>
        <v>LLC_BI__Connection__c</v>
      </c>
      <c r="V101" t="str">
        <f t="shared" si="62"/>
        <v>CurrencyIsoCode</v>
      </c>
      <c r="W101" t="str">
        <f>IF(OR(LEFT(H101,9)="reference", D101=""),"STRING",VLOOKUP($H101,'DataType Conversion'!$A$8:$I$37,3,0))</f>
        <v>STRING</v>
      </c>
      <c r="X101">
        <f t="shared" si="48"/>
        <v>3</v>
      </c>
      <c r="Y101" t="str">
        <f t="shared" si="49"/>
        <v>Y</v>
      </c>
      <c r="Z101" t="str">
        <f t="shared" si="50"/>
        <v/>
      </c>
      <c r="AA101" t="str">
        <f t="shared" si="63"/>
        <v>Y</v>
      </c>
      <c r="AB101" t="str">
        <f t="shared" si="64"/>
        <v/>
      </c>
      <c r="AC101" t="str">
        <f t="shared" si="65"/>
        <v>LLC_BI__Connection__c</v>
      </c>
      <c r="AD101" t="str">
        <f t="shared" si="66"/>
        <v>CurrencyIsoCode</v>
      </c>
      <c r="AE101" t="str">
        <f t="shared" si="67"/>
        <v>STRING</v>
      </c>
      <c r="AF101">
        <f t="shared" si="51"/>
        <v>3</v>
      </c>
      <c r="AG101" t="str">
        <f t="shared" si="68"/>
        <v>Y</v>
      </c>
      <c r="AH101" t="str">
        <f t="shared" si="69"/>
        <v/>
      </c>
      <c r="AI101" t="str">
        <f t="shared" si="52"/>
        <v/>
      </c>
      <c r="AM101" t="str">
        <f>IF(AC101="","",LOWER(SUBSTITUTE(VLOOKUP($AC101,'Key-Information'!$B$7:$D$8,2,0)," ", "_")))</f>
        <v>connection</v>
      </c>
      <c r="AN101" t="str">
        <f t="shared" si="70"/>
        <v>CurrencyIsoCode</v>
      </c>
      <c r="AO101" t="str">
        <f t="shared" si="71"/>
        <v>STRING</v>
      </c>
      <c r="AP101">
        <f t="shared" si="72"/>
        <v>3</v>
      </c>
      <c r="AQ101" t="str">
        <f t="shared" si="73"/>
        <v>Y</v>
      </c>
      <c r="AR101" t="str">
        <f t="shared" si="74"/>
        <v/>
      </c>
    </row>
    <row r="102" spans="1:44" x14ac:dyDescent="0.35">
      <c r="A102" t="str">
        <f t="shared" si="53"/>
        <v>LLC_BI__Connection__cCCS_Relationship_Name__c</v>
      </c>
      <c r="B102" t="s">
        <v>70</v>
      </c>
      <c r="C102" t="str">
        <f>_xlfn.IFNA(VLOOKUP($A102,nCino_DevProc1!$A$2:$S$352,4,0),"")</f>
        <v>Connection</v>
      </c>
      <c r="D102" t="s">
        <v>1286</v>
      </c>
      <c r="E102" t="str">
        <f>_xlfn.IFNA(VLOOKUP($A102,nCino_MDW!$A$1:$L$191,9,0),"")</f>
        <v>Relationship Name</v>
      </c>
      <c r="F102" t="str">
        <f>_xlfn.IFNA(VLOOKUP($A102,nCino_MDW!$A$1:$AH$190,12,0),"")</f>
        <v>This field shows the name of the relationship in New Facility</v>
      </c>
      <c r="G102" t="str">
        <f>_xlfn.IFNA(IF(VLOOKUP($A102,nCino_MDW!$A$1:$AH$190,13,0)=0,"", VLOOKUP($A102,nCino_MDW!$A$1:$AH$190,13,0)),"")</f>
        <v>Formula(Text)</v>
      </c>
      <c r="H102" t="str">
        <f>_xlfn.IFNA(IF(VLOOKUP($A102,nCino_DevProc1!$A$2:$S$352,8,0)=0,"", VLOOKUP($A102,nCino_DevProc1!$A$2:$S$352,8,0)),"")</f>
        <v>string</v>
      </c>
      <c r="I102">
        <f>_xlfn.IFNA(IF(VLOOKUP($A102,nCino_MDW!$A$1:$AH$190,2,0)=0,"", VLOOKUP($A102,nCino_MDW!$A$1:$AH$190,2,0)),"")</f>
        <v>1300</v>
      </c>
      <c r="J102">
        <f>IF(OR(D102=0, IFERROR(VLOOKUP($A102,nCino_DevProc1!$A$2:$S$352,2,0),0)=0),"", VLOOKUP($A102,nCino_DevProc1!$A$2:$S$352,2,0))</f>
        <v>1300</v>
      </c>
      <c r="K102" t="str">
        <f>IFERROR(IF(VLOOKUP($A102,nCino_MDW!$A$1:$AH$190,26,0)="Y", "N", IF(VLOOKUP($A102,nCino_MDW!$A$1:$AH$190,26,0)="N",  "Y", "")),"")</f>
        <v>N</v>
      </c>
      <c r="L102" t="str">
        <f>_xlfn.IFNA(IF(VLOOKUP($A102,nCino_DevProc1!$A$2:$S$352,9,0)="No", "N", "Y"),"")</f>
        <v>Y</v>
      </c>
      <c r="M102" t="str">
        <f>IFERROR(IF(VLOOKUP($A102,nCino_DevProc1!$A$2:$S$352,18,0)=TRUE, "E", IF(D102="Id", "P", IF(OR(LEFT(G102, 6) = "Lookup", LEFT(G102, 6) ="Master"), "F",""))),"")</f>
        <v/>
      </c>
      <c r="N102" t="str">
        <f>_xlfn.IFNA(IF(VLOOKUP($A102,nCino_MDW!$A$1:$AH$190,4,0)="System generated", "Y", "N"),"")</f>
        <v>Y</v>
      </c>
      <c r="O102" t="str">
        <f>IF(LEFT(G102,6)="lookup", G102,IF(OR(D102=0, IFERROR(VLOOKUP($A102,nCino_DevProc1!$A$2:$S$352,18,0),0)=0),"", VLOOKUP($A102,nCino_DevProc1!$A$2:$S$352,18,0)))</f>
        <v>LLC_BI__Connected_To__r.Name</v>
      </c>
      <c r="P102" t="str">
        <f t="shared" si="54"/>
        <v>LLC_BI__Connection__c</v>
      </c>
      <c r="Q102" t="str">
        <f t="shared" si="59"/>
        <v>CCS_Relationship_Name__c</v>
      </c>
      <c r="R102" t="s">
        <v>251</v>
      </c>
      <c r="S102" t="str">
        <f t="shared" si="47"/>
        <v>Y</v>
      </c>
      <c r="T102" t="str">
        <f t="shared" si="60"/>
        <v>Y</v>
      </c>
      <c r="U102" t="str">
        <f t="shared" si="61"/>
        <v>LLC_BI__Connection__c</v>
      </c>
      <c r="V102" t="str">
        <f t="shared" si="62"/>
        <v>CCS_Relationship_Name__c</v>
      </c>
      <c r="W102" t="str">
        <f>IF(OR(LEFT(H102,9)="reference", D102=""),"STRING",VLOOKUP($H102,'DataType Conversion'!$A$8:$I$37,3,0))</f>
        <v>STRING</v>
      </c>
      <c r="X102">
        <f t="shared" si="48"/>
        <v>1300</v>
      </c>
      <c r="Y102" t="str">
        <f t="shared" si="49"/>
        <v>Y</v>
      </c>
      <c r="Z102" t="str">
        <f t="shared" si="50"/>
        <v/>
      </c>
      <c r="AA102" t="str">
        <f t="shared" si="63"/>
        <v>N</v>
      </c>
      <c r="AB102" t="str">
        <f t="shared" si="64"/>
        <v/>
      </c>
      <c r="AC102" t="str">
        <f t="shared" si="65"/>
        <v>LLC_BI__Connection__c</v>
      </c>
      <c r="AD102" t="str">
        <f t="shared" si="66"/>
        <v>CCS_Relationship_Name__c</v>
      </c>
      <c r="AE102" t="str">
        <f t="shared" si="67"/>
        <v>STRING</v>
      </c>
      <c r="AF102">
        <f t="shared" si="51"/>
        <v>1300</v>
      </c>
      <c r="AG102" t="str">
        <f t="shared" si="68"/>
        <v>Y</v>
      </c>
      <c r="AH102" t="str">
        <f t="shared" si="69"/>
        <v/>
      </c>
      <c r="AI102" t="str">
        <f t="shared" si="52"/>
        <v/>
      </c>
      <c r="AM102" t="str">
        <f>IF(AC102="","",LOWER(SUBSTITUTE(VLOOKUP($AC102,'Key-Information'!$B$7:$D$8,2,0)," ", "_")))</f>
        <v>connection</v>
      </c>
      <c r="AN102" t="str">
        <f t="shared" si="70"/>
        <v>Relationship_Name</v>
      </c>
      <c r="AO102" t="str">
        <f t="shared" si="71"/>
        <v>STRING</v>
      </c>
      <c r="AP102">
        <f t="shared" si="72"/>
        <v>1300</v>
      </c>
      <c r="AQ102" t="str">
        <f t="shared" si="73"/>
        <v>Y</v>
      </c>
      <c r="AR102" t="str">
        <f t="shared" si="74"/>
        <v/>
      </c>
    </row>
    <row r="103" spans="1:44" x14ac:dyDescent="0.35">
      <c r="A103" t="str">
        <f t="shared" si="53"/>
        <v>LLC_BI__Connection__cLLC_BI__Connected_To__c</v>
      </c>
      <c r="B103" t="s">
        <v>70</v>
      </c>
      <c r="C103" t="str">
        <f>_xlfn.IFNA(VLOOKUP($A103,nCino_DevProc1!$A$2:$S$352,4,0),"")</f>
        <v>Connection</v>
      </c>
      <c r="D103" t="s">
        <v>1240</v>
      </c>
      <c r="E103" t="str">
        <f>_xlfn.IFNA(VLOOKUP($A103,nCino_MDW!$A$1:$L$191,9,0),"")</f>
        <v>Relationship Name</v>
      </c>
      <c r="F103" t="str">
        <f>_xlfn.IFNA(VLOOKUP($A103,nCino_MDW!$A$1:$AH$190,12,0),"")</f>
        <v>This is a lookup field to relationships that serve as the 'the connected to' relationship</v>
      </c>
      <c r="G103" t="str">
        <f>_xlfn.IFNA(IF(VLOOKUP($A103,nCino_MDW!$A$1:$AH$190,13,0)=0,"", VLOOKUP($A103,nCino_MDW!$A$1:$AH$190,13,0)),"")</f>
        <v>Lookup(Relationship)</v>
      </c>
      <c r="H103" t="str">
        <f>_xlfn.IFNA(IF(VLOOKUP($A103,nCino_DevProc1!$A$2:$S$352,8,0)=0,"", VLOOKUP($A103,nCino_DevProc1!$A$2:$S$352,8,0)),"")</f>
        <v>reference(Account)</v>
      </c>
      <c r="I103">
        <f>_xlfn.IFNA(IF(VLOOKUP($A103,nCino_MDW!$A$1:$AH$190,2,0)=0,"", VLOOKUP($A103,nCino_MDW!$A$1:$AH$190,2,0)),"")</f>
        <v>18</v>
      </c>
      <c r="J103">
        <f>IF(OR(D103=0, IFERROR(VLOOKUP($A103,nCino_DevProc1!$A$2:$S$352,2,0),0)=0),"", VLOOKUP($A103,nCino_DevProc1!$A$2:$S$352,2,0))</f>
        <v>18</v>
      </c>
      <c r="K103" t="str">
        <f>IFERROR(IF(VLOOKUP($A103,nCino_MDW!$A$1:$AH$190,26,0)="Y", "N", IF(VLOOKUP($A103,nCino_MDW!$A$1:$AH$190,26,0)="N",  "Y", "")),"")</f>
        <v>N</v>
      </c>
      <c r="L103" t="str">
        <f>_xlfn.IFNA(IF(VLOOKUP($A103,nCino_DevProc1!$A$2:$S$352,9,0)="No", "N", "Y"),"")</f>
        <v>N</v>
      </c>
      <c r="M103" t="str">
        <f>IFERROR(IF(VLOOKUP($A103,nCino_DevProc1!$A$2:$S$352,18,0)=TRUE, "E", IF(D103="Id", "P", IF(OR(LEFT(G103, 6) = "Lookup", LEFT(G103, 6) ="Master"), "F",""))),"")</f>
        <v>F</v>
      </c>
      <c r="N103" t="str">
        <f>_xlfn.IFNA(IF(VLOOKUP($A103,nCino_MDW!$A$1:$AH$190,4,0)="System generated", "Y", "N"),"")</f>
        <v>N</v>
      </c>
      <c r="O103" t="str">
        <f>IF(LEFT(G103,6)="lookup", G103,IF(OR(D103=0, IFERROR(VLOOKUP($A103,nCino_DevProc1!$A$2:$S$352,18,0),0)=0),"", VLOOKUP($A103,nCino_DevProc1!$A$2:$S$352,18,0)))</f>
        <v>Lookup(Relationship)</v>
      </c>
      <c r="P103" t="str">
        <f t="shared" si="54"/>
        <v>LLC_BI__Connection__c</v>
      </c>
      <c r="Q103" t="str">
        <f t="shared" si="59"/>
        <v>LLC_BI__Connected_To__c</v>
      </c>
      <c r="R103" t="s">
        <v>251</v>
      </c>
      <c r="S103" t="str">
        <f t="shared" si="47"/>
        <v>N</v>
      </c>
      <c r="T103" t="str">
        <f t="shared" si="60"/>
        <v>Y</v>
      </c>
      <c r="U103" t="str">
        <f t="shared" si="61"/>
        <v>LLC_BI__Connection__c</v>
      </c>
      <c r="V103" t="str">
        <f t="shared" si="62"/>
        <v>LLC_BI__Connected_To__c</v>
      </c>
      <c r="W103" t="str">
        <f>IF(OR(LEFT(H103,9)="reference", D103=""),"STRING",VLOOKUP($H103,'DataType Conversion'!$A$8:$I$37,3,0))</f>
        <v>STRING</v>
      </c>
      <c r="X103">
        <f t="shared" si="48"/>
        <v>18</v>
      </c>
      <c r="Y103" t="str">
        <f t="shared" si="49"/>
        <v>Y</v>
      </c>
      <c r="Z103" t="str">
        <f t="shared" si="50"/>
        <v/>
      </c>
      <c r="AA103" t="str">
        <f t="shared" si="63"/>
        <v>N</v>
      </c>
      <c r="AB103" t="str">
        <f t="shared" si="64"/>
        <v/>
      </c>
      <c r="AC103" t="str">
        <f t="shared" si="65"/>
        <v>LLC_BI__Connection__c</v>
      </c>
      <c r="AD103" t="str">
        <f t="shared" si="66"/>
        <v>LLC_BI__Connected_To__c</v>
      </c>
      <c r="AE103" t="str">
        <f t="shared" si="67"/>
        <v>STRING</v>
      </c>
      <c r="AF103">
        <f t="shared" si="51"/>
        <v>18</v>
      </c>
      <c r="AG103" t="str">
        <f t="shared" si="68"/>
        <v>Y</v>
      </c>
      <c r="AH103" t="str">
        <f t="shared" si="69"/>
        <v>F</v>
      </c>
      <c r="AI103" t="str">
        <f t="shared" si="52"/>
        <v/>
      </c>
      <c r="AM103" t="str">
        <f>IF(AC103="","",LOWER(SUBSTITUTE(VLOOKUP($AC103,'Key-Information'!$B$7:$D$8,2,0)," ", "_")))</f>
        <v>connection</v>
      </c>
      <c r="AN103" t="str">
        <f t="shared" si="70"/>
        <v>Connected_To</v>
      </c>
      <c r="AO103" t="str">
        <f t="shared" si="71"/>
        <v>STRING</v>
      </c>
      <c r="AP103">
        <f t="shared" si="72"/>
        <v>18</v>
      </c>
      <c r="AQ103" t="str">
        <f t="shared" si="73"/>
        <v>Y</v>
      </c>
      <c r="AR103" t="str">
        <f t="shared" si="74"/>
        <v>F</v>
      </c>
    </row>
    <row r="104" spans="1:44" x14ac:dyDescent="0.35">
      <c r="A104" t="str">
        <f t="shared" si="53"/>
        <v>LLC_BI__Connection__cLLC_BI__Ownership_Percent__c</v>
      </c>
      <c r="B104" t="s">
        <v>70</v>
      </c>
      <c r="C104" t="str">
        <f>_xlfn.IFNA(VLOOKUP($A104,nCino_DevProc1!$A$2:$S$352,4,0),"")</f>
        <v>Connection</v>
      </c>
      <c r="D104" t="s">
        <v>1259</v>
      </c>
      <c r="E104" t="str">
        <f>_xlfn.IFNA(VLOOKUP($A104,nCino_MDW!$A$1:$L$191,9,0),"")</f>
        <v xml:space="preserve">Ownership Percent </v>
      </c>
      <c r="F104" t="str">
        <f>_xlfn.IFNA(VLOOKUP($A104,nCino_MDW!$A$1:$AH$190,12,0),"")</f>
        <v>This field captures the percentage of ownership by an account party</v>
      </c>
      <c r="G104" t="str">
        <f>_xlfn.IFNA(IF(VLOOKUP($A104,nCino_MDW!$A$1:$AH$190,13,0)=0,"", VLOOKUP($A104,nCino_MDW!$A$1:$AH$190,13,0)),"")</f>
        <v>Percent</v>
      </c>
      <c r="H104" t="str">
        <f>_xlfn.IFNA(IF(VLOOKUP($A104,nCino_DevProc1!$A$2:$S$352,8,0)=0,"", VLOOKUP($A104,nCino_DevProc1!$A$2:$S$352,8,0)),"")</f>
        <v>percent</v>
      </c>
      <c r="I104" t="str">
        <f>_xlfn.IFNA(IF(VLOOKUP($A104,nCino_MDW!$A$1:$AH$190,2,0)=0,"", VLOOKUP($A104,nCino_MDW!$A$1:$AH$190,2,0)),"")</f>
        <v>3, 3</v>
      </c>
      <c r="J104" t="str">
        <f>IF(OR(D104=0, IFERROR(VLOOKUP($A104,nCino_DevProc1!$A$2:$S$352,2,0),0)=0),"", VLOOKUP($A104,nCino_DevProc1!$A$2:$S$352,2,0))</f>
        <v/>
      </c>
      <c r="K104" t="str">
        <f>IFERROR(IF(VLOOKUP($A104,nCino_MDW!$A$1:$AH$190,26,0)="Y", "N", IF(VLOOKUP($A104,nCino_MDW!$A$1:$AH$190,26,0)="N",  "Y", "")),"")</f>
        <v>Y</v>
      </c>
      <c r="L104" t="str">
        <f>_xlfn.IFNA(IF(VLOOKUP($A104,nCino_DevProc1!$A$2:$S$352,9,0)="No", "N", "Y"),"")</f>
        <v>Y</v>
      </c>
      <c r="M104" t="str">
        <f>IFERROR(IF(VLOOKUP($A104,nCino_DevProc1!$A$2:$S$352,18,0)=TRUE, "E", IF(D104="Id", "P", IF(OR(LEFT(G104, 6) = "Lookup", LEFT(G104, 6) ="Master"), "F",""))),"")</f>
        <v/>
      </c>
      <c r="N104" t="str">
        <f>_xlfn.IFNA(IF(VLOOKUP($A104,nCino_MDW!$A$1:$AH$190,4,0)="System generated", "Y", "N"),"")</f>
        <v>N</v>
      </c>
      <c r="O104" t="str">
        <f>IF(LEFT(G104,6)="lookup", G104,IF(OR(D104=0, IFERROR(VLOOKUP($A104,nCino_DevProc1!$A$2:$S$352,18,0),0)=0),"", VLOOKUP($A104,nCino_DevProc1!$A$2:$S$352,18,0)))</f>
        <v/>
      </c>
      <c r="P104" t="str">
        <f t="shared" si="54"/>
        <v>LLC_BI__Connection__c</v>
      </c>
      <c r="Q104" t="str">
        <f t="shared" si="59"/>
        <v>LLC_BI__Ownership_Percent__c</v>
      </c>
      <c r="R104" t="s">
        <v>251</v>
      </c>
      <c r="S104" t="str">
        <f t="shared" si="47"/>
        <v>Y</v>
      </c>
      <c r="T104" t="str">
        <f t="shared" si="60"/>
        <v>Y</v>
      </c>
      <c r="U104" t="str">
        <f t="shared" si="61"/>
        <v>LLC_BI__Connection__c</v>
      </c>
      <c r="V104" t="str">
        <f t="shared" si="62"/>
        <v>LLC_BI__Ownership_Percent__c</v>
      </c>
      <c r="W104" t="str">
        <f>IF(OR(LEFT(H104,9)="reference", D104=""),"STRING",VLOOKUP($H104,'DataType Conversion'!$A$8:$I$37,3,0))</f>
        <v>DECIMAL</v>
      </c>
      <c r="X104" t="str">
        <f t="shared" si="48"/>
        <v/>
      </c>
      <c r="Y104" t="str">
        <f t="shared" si="49"/>
        <v>Y</v>
      </c>
      <c r="Z104" t="str">
        <f t="shared" si="50"/>
        <v/>
      </c>
      <c r="AA104" t="str">
        <f t="shared" si="63"/>
        <v>N</v>
      </c>
      <c r="AB104" t="str">
        <f t="shared" si="64"/>
        <v/>
      </c>
      <c r="AC104" t="str">
        <f t="shared" si="65"/>
        <v>LLC_BI__Connection__c</v>
      </c>
      <c r="AD104" t="str">
        <f t="shared" si="66"/>
        <v>LLC_BI__Ownership_Percent__c</v>
      </c>
      <c r="AE104" t="str">
        <f t="shared" si="67"/>
        <v>DECIMAL</v>
      </c>
      <c r="AF104" t="str">
        <f t="shared" si="51"/>
        <v/>
      </c>
      <c r="AG104" t="str">
        <f t="shared" si="68"/>
        <v>Y</v>
      </c>
      <c r="AH104" t="str">
        <f t="shared" si="69"/>
        <v/>
      </c>
      <c r="AI104" t="str">
        <f t="shared" si="52"/>
        <v/>
      </c>
      <c r="AM104" t="str">
        <f>IF(AC104="","",LOWER(SUBSTITUTE(VLOOKUP($AC104,'Key-Information'!$B$7:$D$8,2,0)," ", "_")))</f>
        <v>connection</v>
      </c>
      <c r="AN104" t="str">
        <f t="shared" si="70"/>
        <v>Ownership_Percent</v>
      </c>
      <c r="AO104" t="str">
        <f t="shared" si="71"/>
        <v>DECIMAL</v>
      </c>
      <c r="AP104" t="str">
        <f t="shared" si="72"/>
        <v/>
      </c>
      <c r="AQ104" t="str">
        <f t="shared" si="73"/>
        <v>Y</v>
      </c>
      <c r="AR104" t="str">
        <f t="shared" si="74"/>
        <v/>
      </c>
    </row>
    <row r="105" spans="1:44" x14ac:dyDescent="0.35">
      <c r="A105" t="str">
        <f t="shared" si="53"/>
        <v>LLC_BI__Connection__cCCS_Roles__c</v>
      </c>
      <c r="B105" t="s">
        <v>70</v>
      </c>
      <c r="C105" t="str">
        <f>_xlfn.IFNA(VLOOKUP($A105,nCino_DevProc1!$A$2:$S$352,4,0),"")</f>
        <v>Connection</v>
      </c>
      <c r="D105" t="s">
        <v>1289</v>
      </c>
      <c r="E105" t="str">
        <f>_xlfn.IFNA(VLOOKUP($A105,nCino_MDW!$A$1:$L$191,9,0),"")</f>
        <v>Role(s)</v>
      </c>
      <c r="F105" t="str">
        <f>_xlfn.IFNA(VLOOKUP($A105,nCino_MDW!$A$1:$AH$190,12,0),"")</f>
        <v>This field captures the roles for an account party relationship. These are fed in through OCIS and are read-only for business users</v>
      </c>
      <c r="G105" t="str">
        <f>_xlfn.IFNA(IF(VLOOKUP($A105,nCino_MDW!$A$1:$AH$190,13,0)=0,"", VLOOKUP($A105,nCino_MDW!$A$1:$AH$190,13,0)),"")</f>
        <v>Textarea</v>
      </c>
      <c r="H105" t="str">
        <f>_xlfn.IFNA(IF(VLOOKUP($A105,nCino_DevProc1!$A$2:$S$352,8,0)=0,"", VLOOKUP($A105,nCino_DevProc1!$A$2:$S$352,8,0)),"")</f>
        <v>textarea</v>
      </c>
      <c r="I105">
        <f>_xlfn.IFNA(IF(VLOOKUP($A105,nCino_MDW!$A$1:$AH$190,2,0)=0,"", VLOOKUP($A105,nCino_MDW!$A$1:$AH$190,2,0)),"")</f>
        <v>255</v>
      </c>
      <c r="J105">
        <f>IF(OR(D105=0, IFERROR(VLOOKUP($A105,nCino_DevProc1!$A$2:$S$352,2,0),0)=0),"", VLOOKUP($A105,nCino_DevProc1!$A$2:$S$352,2,0))</f>
        <v>255</v>
      </c>
      <c r="K105" t="str">
        <f>IFERROR(IF(VLOOKUP($A105,nCino_MDW!$A$1:$AH$190,26,0)="Y", "N", IF(VLOOKUP($A105,nCino_MDW!$A$1:$AH$190,26,0)="N",  "Y", "")),"")</f>
        <v>N</v>
      </c>
      <c r="L105" t="str">
        <f>_xlfn.IFNA(IF(VLOOKUP($A105,nCino_DevProc1!$A$2:$S$352,9,0)="No", "N", "Y"),"")</f>
        <v>Y</v>
      </c>
      <c r="M105" t="str">
        <f>IFERROR(IF(VLOOKUP($A105,nCino_DevProc1!$A$2:$S$352,18,0)=TRUE, "E", IF(D105="Id", "P", IF(OR(LEFT(G105, 6) = "Lookup", LEFT(G105, 6) ="Master"), "F",""))),"")</f>
        <v/>
      </c>
      <c r="N105" t="str">
        <f>_xlfn.IFNA(IF(VLOOKUP($A105,nCino_MDW!$A$1:$AH$190,4,0)="System generated", "Y", "N"),"")</f>
        <v>N</v>
      </c>
      <c r="O105" t="str">
        <f>IF(LEFT(G105,6)="lookup", G105,IF(OR(D105=0, IFERROR(VLOOKUP($A105,nCino_DevProc1!$A$2:$S$352,18,0),0)=0),"", VLOOKUP($A105,nCino_DevProc1!$A$2:$S$352,18,0)))</f>
        <v/>
      </c>
      <c r="P105" t="str">
        <f t="shared" si="54"/>
        <v>LLC_BI__Connection__c</v>
      </c>
      <c r="Q105" t="str">
        <f t="shared" si="59"/>
        <v>CCS_Roles__c</v>
      </c>
      <c r="R105" t="s">
        <v>251</v>
      </c>
      <c r="S105" t="str">
        <f t="shared" si="47"/>
        <v>Y</v>
      </c>
      <c r="T105" t="str">
        <f t="shared" si="60"/>
        <v>Y</v>
      </c>
      <c r="U105" t="str">
        <f t="shared" si="61"/>
        <v>LLC_BI__Connection__c</v>
      </c>
      <c r="V105" t="str">
        <f t="shared" si="62"/>
        <v>CCS_Roles__c</v>
      </c>
      <c r="W105" t="str">
        <f>IF(OR(LEFT(H105,9)="reference", D105=""),"STRING",VLOOKUP($H105,'DataType Conversion'!$A$8:$I$37,3,0))</f>
        <v>STRING</v>
      </c>
      <c r="X105">
        <f t="shared" si="48"/>
        <v>255</v>
      </c>
      <c r="Y105" t="str">
        <f t="shared" si="49"/>
        <v>Y</v>
      </c>
      <c r="Z105" t="str">
        <f t="shared" si="50"/>
        <v/>
      </c>
      <c r="AA105" t="str">
        <f t="shared" si="63"/>
        <v>N</v>
      </c>
      <c r="AB105" t="str">
        <f t="shared" si="64"/>
        <v/>
      </c>
      <c r="AC105" t="str">
        <f t="shared" si="65"/>
        <v>LLC_BI__Connection__c</v>
      </c>
      <c r="AD105" t="str">
        <f t="shared" si="66"/>
        <v>CCS_Roles__c</v>
      </c>
      <c r="AE105" t="str">
        <f t="shared" si="67"/>
        <v>STRING</v>
      </c>
      <c r="AF105">
        <f t="shared" si="51"/>
        <v>255</v>
      </c>
      <c r="AG105" t="str">
        <f t="shared" si="68"/>
        <v>Y</v>
      </c>
      <c r="AH105" t="str">
        <f t="shared" si="69"/>
        <v/>
      </c>
      <c r="AI105" t="str">
        <f t="shared" si="52"/>
        <v/>
      </c>
      <c r="AM105" t="str">
        <f>IF(AC105="","",LOWER(SUBSTITUTE(VLOOKUP($AC105,'Key-Information'!$B$7:$D$8,2,0)," ", "_")))</f>
        <v>connection</v>
      </c>
      <c r="AN105" t="str">
        <f t="shared" si="70"/>
        <v>Roles</v>
      </c>
      <c r="AO105" t="str">
        <f t="shared" si="71"/>
        <v>STRING</v>
      </c>
      <c r="AP105">
        <f t="shared" si="72"/>
        <v>255</v>
      </c>
      <c r="AQ105" t="str">
        <f t="shared" si="73"/>
        <v>Y</v>
      </c>
      <c r="AR105" t="str">
        <f t="shared" si="74"/>
        <v/>
      </c>
    </row>
    <row r="106" spans="1:44" x14ac:dyDescent="0.35">
      <c r="A106" t="str">
        <f t="shared" si="53"/>
        <v>LLC_BI__Connection__cCCS_is_Key_Account_Party__c</v>
      </c>
      <c r="B106" t="s">
        <v>70</v>
      </c>
      <c r="C106" t="str">
        <f>_xlfn.IFNA(VLOOKUP($A106,nCino_DevProc1!$A$2:$S$352,4,0),"")</f>
        <v>Connection</v>
      </c>
      <c r="D106" t="s">
        <v>1292</v>
      </c>
      <c r="E106" t="str">
        <f>_xlfn.IFNA(VLOOKUP($A106,nCino_MDW!$A$1:$L$191,9,0),"")</f>
        <v>Key Account Party</v>
      </c>
      <c r="F106" t="str">
        <f>_xlfn.IFNA(VLOOKUP($A106,nCino_MDW!$A$1:$AH$190,12,0),"")</f>
        <v>This is a checkbox field to indicate if the said individual is a Key Account Party</v>
      </c>
      <c r="G106" t="str">
        <f>_xlfn.IFNA(IF(VLOOKUP($A106,nCino_MDW!$A$1:$AH$190,13,0)=0,"", VLOOKUP($A106,nCino_MDW!$A$1:$AH$190,13,0)),"")</f>
        <v>Checkbox</v>
      </c>
      <c r="H106" t="str">
        <f>_xlfn.IFNA(IF(VLOOKUP($A106,nCino_DevProc1!$A$2:$S$352,8,0)=0,"", VLOOKUP($A106,nCino_DevProc1!$A$2:$S$352,8,0)),"")</f>
        <v>boolean</v>
      </c>
      <c r="I106" t="str">
        <f>_xlfn.IFNA(IF(VLOOKUP($A106,nCino_MDW!$A$1:$AH$190,2,0)=0,"", VLOOKUP($A106,nCino_MDW!$A$1:$AH$190,2,0)),"")</f>
        <v>Boolean (True/False)</v>
      </c>
      <c r="J106" t="str">
        <f>IF(OR(D106=0, IFERROR(VLOOKUP($A106,nCino_DevProc1!$A$2:$S$352,2,0),0)=0),"", VLOOKUP($A106,nCino_DevProc1!$A$2:$S$352,2,0))</f>
        <v/>
      </c>
      <c r="K106" t="str">
        <f>IFERROR(IF(VLOOKUP($A106,nCino_MDW!$A$1:$AH$190,26,0)="Y", "N", IF(VLOOKUP($A106,nCino_MDW!$A$1:$AH$190,26,0)="N",  "Y", "")),"")</f>
        <v>Y</v>
      </c>
      <c r="L106" t="str">
        <f>_xlfn.IFNA(IF(VLOOKUP($A106,nCino_DevProc1!$A$2:$S$352,9,0)="No", "N", "Y"),"")</f>
        <v>N</v>
      </c>
      <c r="M106" t="str">
        <f>IFERROR(IF(VLOOKUP($A106,nCino_DevProc1!$A$2:$S$352,18,0)=TRUE, "E", IF(D106="Id", "P", IF(OR(LEFT(G106, 6) = "Lookup", LEFT(G106, 6) ="Master"), "F",""))),"")</f>
        <v/>
      </c>
      <c r="N106" t="str">
        <f>_xlfn.IFNA(IF(VLOOKUP($A106,nCino_MDW!$A$1:$AH$190,4,0)="System generated", "Y", "N"),"")</f>
        <v>N</v>
      </c>
      <c r="O106" t="str">
        <f>IF(LEFT(G106,6)="lookup", G106,IF(OR(D106=0, IFERROR(VLOOKUP($A106,nCino_DevProc1!$A$2:$S$352,18,0),0)=0),"", VLOOKUP($A106,nCino_DevProc1!$A$2:$S$352,18,0)))</f>
        <v/>
      </c>
      <c r="P106" t="str">
        <f t="shared" si="54"/>
        <v>LLC_BI__Connection__c</v>
      </c>
      <c r="Q106" t="str">
        <f t="shared" si="59"/>
        <v>CCS_is_Key_Account_Party__c</v>
      </c>
      <c r="R106" t="s">
        <v>251</v>
      </c>
      <c r="S106" t="str">
        <f t="shared" si="47"/>
        <v>N</v>
      </c>
      <c r="T106" t="str">
        <f t="shared" si="60"/>
        <v>Y</v>
      </c>
      <c r="U106" t="str">
        <f t="shared" si="61"/>
        <v>LLC_BI__Connection__c</v>
      </c>
      <c r="V106" t="str">
        <f t="shared" si="62"/>
        <v>CCS_is_Key_Account_Party__c</v>
      </c>
      <c r="W106" t="str">
        <f>IF(OR(LEFT(H106,9)="reference", D106=""),"STRING",VLOOKUP($H106,'DataType Conversion'!$A$8:$I$37,3,0))</f>
        <v>BOOL</v>
      </c>
      <c r="X106" t="str">
        <f t="shared" si="48"/>
        <v/>
      </c>
      <c r="Y106" t="str">
        <f t="shared" si="49"/>
        <v>Y</v>
      </c>
      <c r="Z106" t="str">
        <f t="shared" si="50"/>
        <v/>
      </c>
      <c r="AA106" t="str">
        <f t="shared" si="63"/>
        <v>N</v>
      </c>
      <c r="AB106" t="str">
        <f t="shared" si="64"/>
        <v/>
      </c>
      <c r="AC106" t="str">
        <f t="shared" si="65"/>
        <v>LLC_BI__Connection__c</v>
      </c>
      <c r="AD106" t="str">
        <f t="shared" si="66"/>
        <v>CCS_is_Key_Account_Party__c</v>
      </c>
      <c r="AE106" t="str">
        <f t="shared" si="67"/>
        <v>BOOL</v>
      </c>
      <c r="AF106" t="str">
        <f t="shared" si="51"/>
        <v/>
      </c>
      <c r="AG106" t="str">
        <f t="shared" si="68"/>
        <v>Y</v>
      </c>
      <c r="AH106" t="str">
        <f t="shared" si="69"/>
        <v/>
      </c>
      <c r="AI106" t="str">
        <f t="shared" si="52"/>
        <v/>
      </c>
      <c r="AM106" t="str">
        <f>IF(AC106="","",LOWER(SUBSTITUTE(VLOOKUP($AC106,'Key-Information'!$B$7:$D$8,2,0)," ", "_")))</f>
        <v>connection</v>
      </c>
      <c r="AN106" t="str">
        <f t="shared" si="70"/>
        <v>is_Key_Account_Party</v>
      </c>
      <c r="AO106" t="str">
        <f t="shared" si="71"/>
        <v>BOOL</v>
      </c>
      <c r="AP106" t="str">
        <f t="shared" si="72"/>
        <v/>
      </c>
      <c r="AQ106" t="str">
        <f t="shared" si="73"/>
        <v>Y</v>
      </c>
      <c r="AR106" t="str">
        <f t="shared" si="74"/>
        <v/>
      </c>
    </row>
    <row r="107" spans="1:44" x14ac:dyDescent="0.35">
      <c r="A107" t="str">
        <f t="shared" si="53"/>
        <v>LLC_BI__Connection__cCCS_is_Signatory__c</v>
      </c>
      <c r="B107" t="s">
        <v>70</v>
      </c>
      <c r="C107" t="str">
        <f>_xlfn.IFNA(VLOOKUP($A107,nCino_DevProc1!$A$2:$S$352,4,0),"")</f>
        <v>Connection</v>
      </c>
      <c r="D107" t="s">
        <v>1295</v>
      </c>
      <c r="E107" t="str">
        <f>_xlfn.IFNA(VLOOKUP($A107,nCino_MDW!$A$1:$L$191,9,0),"")</f>
        <v>Signatory</v>
      </c>
      <c r="F107" t="str">
        <f>_xlfn.IFNA(VLOOKUP($A107,nCino_MDW!$A$1:$AH$190,12,0),"")</f>
        <v>This is a checkbox field to indicate if the said Account Party is a signatory or not</v>
      </c>
      <c r="G107" t="str">
        <f>_xlfn.IFNA(IF(VLOOKUP($A107,nCino_MDW!$A$1:$AH$190,13,0)=0,"", VLOOKUP($A107,nCino_MDW!$A$1:$AH$190,13,0)),"")</f>
        <v>Checkbox</v>
      </c>
      <c r="H107" t="str">
        <f>_xlfn.IFNA(IF(VLOOKUP($A107,nCino_DevProc1!$A$2:$S$352,8,0)=0,"", VLOOKUP($A107,nCino_DevProc1!$A$2:$S$352,8,0)),"")</f>
        <v>boolean</v>
      </c>
      <c r="I107" t="str">
        <f>_xlfn.IFNA(IF(VLOOKUP($A107,nCino_MDW!$A$1:$AH$190,2,0)=0,"", VLOOKUP($A107,nCino_MDW!$A$1:$AH$190,2,0)),"")</f>
        <v>Boolean (True/False)</v>
      </c>
      <c r="J107" t="str">
        <f>IF(OR(D107=0, IFERROR(VLOOKUP($A107,nCino_DevProc1!$A$2:$S$352,2,0),0)=0),"", VLOOKUP($A107,nCino_DevProc1!$A$2:$S$352,2,0))</f>
        <v/>
      </c>
      <c r="K107" t="str">
        <f>IFERROR(IF(VLOOKUP($A107,nCino_MDW!$A$1:$AH$190,26,0)="Y", "N", IF(VLOOKUP($A107,nCino_MDW!$A$1:$AH$190,26,0)="N",  "Y", "")),"")</f>
        <v>Y</v>
      </c>
      <c r="L107" t="str">
        <f>_xlfn.IFNA(IF(VLOOKUP($A107,nCino_DevProc1!$A$2:$S$352,9,0)="No", "N", "Y"),"")</f>
        <v>N</v>
      </c>
      <c r="M107" t="str">
        <f>IFERROR(IF(VLOOKUP($A107,nCino_DevProc1!$A$2:$S$352,18,0)=TRUE, "E", IF(D107="Id", "P", IF(OR(LEFT(G107, 6) = "Lookup", LEFT(G107, 6) ="Master"), "F",""))),"")</f>
        <v/>
      </c>
      <c r="N107" t="str">
        <f>_xlfn.IFNA(IF(VLOOKUP($A107,nCino_MDW!$A$1:$AH$190,4,0)="System generated", "Y", "N"),"")</f>
        <v>N</v>
      </c>
      <c r="O107" t="str">
        <f>IF(LEFT(G107,6)="lookup", G107,IF(OR(D107=0, IFERROR(VLOOKUP($A107,nCino_DevProc1!$A$2:$S$352,18,0),0)=0),"", VLOOKUP($A107,nCino_DevProc1!$A$2:$S$352,18,0)))</f>
        <v/>
      </c>
      <c r="P107" t="str">
        <f t="shared" si="54"/>
        <v>LLC_BI__Connection__c</v>
      </c>
      <c r="Q107" t="str">
        <f t="shared" si="59"/>
        <v>CCS_is_Signatory__c</v>
      </c>
      <c r="R107" t="s">
        <v>251</v>
      </c>
      <c r="S107" t="str">
        <f t="shared" si="47"/>
        <v>N</v>
      </c>
      <c r="T107" t="str">
        <f t="shared" si="60"/>
        <v>Y</v>
      </c>
      <c r="U107" t="str">
        <f t="shared" si="61"/>
        <v>LLC_BI__Connection__c</v>
      </c>
      <c r="V107" t="str">
        <f t="shared" si="62"/>
        <v>CCS_is_Signatory__c</v>
      </c>
      <c r="W107" t="str">
        <f>IF(OR(LEFT(H107,9)="reference", D107=""),"STRING",VLOOKUP($H107,'DataType Conversion'!$A$8:$I$37,3,0))</f>
        <v>BOOL</v>
      </c>
      <c r="X107" t="str">
        <f t="shared" si="48"/>
        <v/>
      </c>
      <c r="Y107" t="str">
        <f t="shared" si="49"/>
        <v>Y</v>
      </c>
      <c r="Z107" t="str">
        <f t="shared" si="50"/>
        <v/>
      </c>
      <c r="AA107" t="str">
        <f t="shared" si="63"/>
        <v>N</v>
      </c>
      <c r="AB107" t="str">
        <f t="shared" si="64"/>
        <v/>
      </c>
      <c r="AC107" t="str">
        <f t="shared" si="65"/>
        <v>LLC_BI__Connection__c</v>
      </c>
      <c r="AD107" t="str">
        <f t="shared" si="66"/>
        <v>CCS_is_Signatory__c</v>
      </c>
      <c r="AE107" t="str">
        <f t="shared" si="67"/>
        <v>BOOL</v>
      </c>
      <c r="AF107" t="str">
        <f t="shared" si="51"/>
        <v/>
      </c>
      <c r="AG107" t="str">
        <f t="shared" si="68"/>
        <v>Y</v>
      </c>
      <c r="AH107" t="str">
        <f t="shared" si="69"/>
        <v/>
      </c>
      <c r="AI107" t="str">
        <f t="shared" si="52"/>
        <v/>
      </c>
      <c r="AM107" t="str">
        <f>IF(AC107="","",LOWER(SUBSTITUTE(VLOOKUP($AC107,'Key-Information'!$B$7:$D$8,2,0)," ", "_")))</f>
        <v>connection</v>
      </c>
      <c r="AN107" t="str">
        <f t="shared" si="70"/>
        <v>is_Signatory</v>
      </c>
      <c r="AO107" t="str">
        <f t="shared" si="71"/>
        <v>BOOL</v>
      </c>
      <c r="AP107" t="str">
        <f t="shared" si="72"/>
        <v/>
      </c>
      <c r="AQ107" t="str">
        <f t="shared" si="73"/>
        <v>Y</v>
      </c>
      <c r="AR107" t="str">
        <f t="shared" si="74"/>
        <v/>
      </c>
    </row>
    <row r="108" spans="1:44" x14ac:dyDescent="0.35">
      <c r="A108" t="str">
        <f t="shared" si="53"/>
        <v>LLC_BI__Connection__cCCS_KYC_Status__c</v>
      </c>
      <c r="B108" t="s">
        <v>70</v>
      </c>
      <c r="C108" t="str">
        <f>_xlfn.IFNA(VLOOKUP($A108,nCino_DevProc1!$A$2:$S$352,4,0),"")</f>
        <v>Connection</v>
      </c>
      <c r="D108" t="s">
        <v>1003</v>
      </c>
      <c r="E108" t="str">
        <f>_xlfn.IFNA(VLOOKUP($A108,nCino_MDW!$A$1:$L$191,9,0),"")</f>
        <v>KYC Status</v>
      </c>
      <c r="F108" t="str">
        <f>_xlfn.IFNA(VLOOKUP($A108,nCino_MDW!$A$1:$AH$190,12,0),"")</f>
        <v>This field is used to display the KYC status for individuals on account party relationship records</v>
      </c>
      <c r="G108" t="str">
        <f>_xlfn.IFNA(IF(VLOOKUP($A108,nCino_MDW!$A$1:$AH$190,13,0)=0,"", VLOOKUP($A108,nCino_MDW!$A$1:$AH$190,13,0)),"")</f>
        <v>Formula(Text)</v>
      </c>
      <c r="H108" t="str">
        <f>_xlfn.IFNA(IF(VLOOKUP($A108,nCino_DevProc1!$A$2:$S$352,8,0)=0,"", VLOOKUP($A108,nCino_DevProc1!$A$2:$S$352,8,0)),"")</f>
        <v>string</v>
      </c>
      <c r="I108">
        <f>_xlfn.IFNA(IF(VLOOKUP($A108,nCino_MDW!$A$1:$AH$190,2,0)=0,"", VLOOKUP($A108,nCino_MDW!$A$1:$AH$190,2,0)),"")</f>
        <v>1300</v>
      </c>
      <c r="J108">
        <f>IF(OR(D108=0, IFERROR(VLOOKUP($A108,nCino_DevProc1!$A$2:$S$352,2,0),0)=0),"", VLOOKUP($A108,nCino_DevProc1!$A$2:$S$352,2,0))</f>
        <v>1300</v>
      </c>
      <c r="K108" t="str">
        <f>IFERROR(IF(VLOOKUP($A108,nCino_MDW!$A$1:$AH$190,26,0)="Y", "N", IF(VLOOKUP($A108,nCino_MDW!$A$1:$AH$190,26,0)="N",  "Y", "")),"")</f>
        <v>Y</v>
      </c>
      <c r="L108" t="str">
        <f>_xlfn.IFNA(IF(VLOOKUP($A108,nCino_DevProc1!$A$2:$S$352,9,0)="No", "N", "Y"),"")</f>
        <v>Y</v>
      </c>
      <c r="M108" t="str">
        <f>IFERROR(IF(VLOOKUP($A108,nCino_DevProc1!$A$2:$S$352,18,0)=TRUE, "E", IF(D108="Id", "P", IF(OR(LEFT(G108, 6) = "Lookup", LEFT(G108, 6) ="Master"), "F",""))),"")</f>
        <v/>
      </c>
      <c r="N108" t="str">
        <f>_xlfn.IFNA(IF(VLOOKUP($A108,nCino_MDW!$A$1:$AH$190,4,0)="System generated", "Y", "N"),"")</f>
        <v>N</v>
      </c>
      <c r="O108" t="str">
        <f>IF(LEFT(G108,6)="lookup", G108,IF(OR(D108=0, IFERROR(VLOOKUP($A108,nCino_DevProc1!$A$2:$S$352,18,0),0)=0),"", VLOOKUP($A108,nCino_DevProc1!$A$2:$S$352,18,0)))</f>
        <v>TEXT(LLC_BI__Connected_To__r.CCS_KYC_Status__c)</v>
      </c>
      <c r="P108" t="str">
        <f t="shared" si="54"/>
        <v>LLC_BI__Connection__c</v>
      </c>
      <c r="Q108" t="str">
        <f t="shared" si="59"/>
        <v>CCS_KYC_Status__c</v>
      </c>
      <c r="R108" t="s">
        <v>251</v>
      </c>
      <c r="S108" t="str">
        <f t="shared" si="47"/>
        <v>Y</v>
      </c>
      <c r="T108" t="str">
        <f t="shared" si="60"/>
        <v>Y</v>
      </c>
      <c r="U108" t="str">
        <f t="shared" si="61"/>
        <v>LLC_BI__Connection__c</v>
      </c>
      <c r="V108" t="str">
        <f t="shared" si="62"/>
        <v>CCS_KYC_Status__c</v>
      </c>
      <c r="W108" t="str">
        <f>IF(OR(LEFT(H108,9)="reference", D108=""),"STRING",VLOOKUP($H108,'DataType Conversion'!$A$8:$I$37,3,0))</f>
        <v>STRING</v>
      </c>
      <c r="X108">
        <f t="shared" si="48"/>
        <v>1300</v>
      </c>
      <c r="Y108" t="str">
        <f t="shared" si="49"/>
        <v>Y</v>
      </c>
      <c r="Z108" t="str">
        <f t="shared" si="50"/>
        <v/>
      </c>
      <c r="AA108" t="str">
        <f t="shared" si="63"/>
        <v>N</v>
      </c>
      <c r="AB108" t="str">
        <f t="shared" si="64"/>
        <v/>
      </c>
      <c r="AC108" t="str">
        <f t="shared" si="65"/>
        <v>LLC_BI__Connection__c</v>
      </c>
      <c r="AD108" t="str">
        <f t="shared" si="66"/>
        <v>CCS_KYC_Status__c</v>
      </c>
      <c r="AE108" t="str">
        <f t="shared" si="67"/>
        <v>STRING</v>
      </c>
      <c r="AF108">
        <f t="shared" si="51"/>
        <v>1300</v>
      </c>
      <c r="AG108" t="str">
        <f t="shared" si="68"/>
        <v>Y</v>
      </c>
      <c r="AH108" t="str">
        <f t="shared" si="69"/>
        <v/>
      </c>
      <c r="AI108" t="str">
        <f t="shared" si="52"/>
        <v/>
      </c>
      <c r="AM108" t="str">
        <f>IF(AC108="","",LOWER(SUBSTITUTE(VLOOKUP($AC108,'Key-Information'!$B$7:$D$8,2,0)," ", "_")))</f>
        <v>connection</v>
      </c>
      <c r="AN108" t="str">
        <f t="shared" si="70"/>
        <v>KYC_Status</v>
      </c>
      <c r="AO108" t="str">
        <f t="shared" si="71"/>
        <v>STRING</v>
      </c>
      <c r="AP108">
        <f t="shared" si="72"/>
        <v>1300</v>
      </c>
      <c r="AQ108" t="str">
        <f t="shared" si="73"/>
        <v>Y</v>
      </c>
      <c r="AR108" t="str">
        <f t="shared" si="74"/>
        <v/>
      </c>
    </row>
    <row r="109" spans="1:44" x14ac:dyDescent="0.35">
      <c r="A109" t="str">
        <f t="shared" si="53"/>
        <v>LLC_BI__Connection__cCCS_Support_Needed__c</v>
      </c>
      <c r="B109" t="s">
        <v>70</v>
      </c>
      <c r="C109" t="str">
        <f>_xlfn.IFNA(VLOOKUP($A109,nCino_DevProc1!$A$2:$S$352,4,0),"")</f>
        <v>Connection</v>
      </c>
      <c r="D109" t="s">
        <v>1059</v>
      </c>
      <c r="E109" t="str">
        <f>_xlfn.IFNA(VLOOKUP($A109,nCino_MDW!$A$1:$L$191,9,0),"")</f>
        <v>Support Needs</v>
      </c>
      <c r="F109" t="str">
        <f>_xlfn.IFNA(VLOOKUP($A109,nCino_MDW!$A$1:$AH$190,12,0),"")</f>
        <v>This is a checkbox field to indicate if a customer is vulnerable</v>
      </c>
      <c r="G109" t="str">
        <f>_xlfn.IFNA(IF(VLOOKUP($A109,nCino_MDW!$A$1:$AH$190,13,0)=0,"", VLOOKUP($A109,nCino_MDW!$A$1:$AH$190,13,0)),"")</f>
        <v>Checkbox</v>
      </c>
      <c r="H109" t="str">
        <f>_xlfn.IFNA(IF(VLOOKUP($A109,nCino_DevProc1!$A$2:$S$352,8,0)=0,"", VLOOKUP($A109,nCino_DevProc1!$A$2:$S$352,8,0)),"")</f>
        <v>boolean</v>
      </c>
      <c r="I109" t="str">
        <f>_xlfn.IFNA(IF(VLOOKUP($A109,nCino_MDW!$A$1:$AH$190,2,0)=0,"", VLOOKUP($A109,nCino_MDW!$A$1:$AH$190,2,0)),"")</f>
        <v>Boolean (True/False)</v>
      </c>
      <c r="J109" t="str">
        <f>IF(OR(D109=0, IFERROR(VLOOKUP($A109,nCino_DevProc1!$A$2:$S$352,2,0),0)=0),"", VLOOKUP($A109,nCino_DevProc1!$A$2:$S$352,2,0))</f>
        <v/>
      </c>
      <c r="K109" t="str">
        <f>IFERROR(IF(VLOOKUP($A109,nCino_MDW!$A$1:$AH$190,26,0)="Y", "N", IF(VLOOKUP($A109,nCino_MDW!$A$1:$AH$190,26,0)="N",  "Y", "")),"")</f>
        <v>Y</v>
      </c>
      <c r="L109" t="str">
        <f>_xlfn.IFNA(IF(VLOOKUP($A109,nCino_DevProc1!$A$2:$S$352,9,0)="No", "N", "Y"),"")</f>
        <v>N</v>
      </c>
      <c r="M109" t="str">
        <f>IFERROR(IF(VLOOKUP($A109,nCino_DevProc1!$A$2:$S$352,18,0)=TRUE, "E", IF(D109="Id", "P", IF(OR(LEFT(G109, 6) = "Lookup", LEFT(G109, 6) ="Master"), "F",""))),"")</f>
        <v/>
      </c>
      <c r="N109" t="str">
        <f>_xlfn.IFNA(IF(VLOOKUP($A109,nCino_MDW!$A$1:$AH$190,4,0)="System generated", "Y", "N"),"")</f>
        <v>N</v>
      </c>
      <c r="O109" t="str">
        <f>IF(LEFT(G109,6)="lookup", G109,IF(OR(D109=0, IFERROR(VLOOKUP($A109,nCino_DevProc1!$A$2:$S$352,18,0),0)=0),"", VLOOKUP($A109,nCino_DevProc1!$A$2:$S$352,18,0)))</f>
        <v>LLC_BI__Connected_To__r.CCS_Support_Needed__c</v>
      </c>
      <c r="P109" t="str">
        <f t="shared" si="54"/>
        <v>LLC_BI__Connection__c</v>
      </c>
      <c r="Q109" t="str">
        <f t="shared" si="59"/>
        <v>CCS_Support_Needed__c</v>
      </c>
      <c r="R109" t="s">
        <v>251</v>
      </c>
      <c r="S109" t="str">
        <f t="shared" si="47"/>
        <v>N</v>
      </c>
      <c r="T109" t="str">
        <f t="shared" si="60"/>
        <v>Y</v>
      </c>
      <c r="U109" t="str">
        <f t="shared" si="61"/>
        <v>LLC_BI__Connection__c</v>
      </c>
      <c r="V109" t="str">
        <f t="shared" si="62"/>
        <v>CCS_Support_Needed__c</v>
      </c>
      <c r="W109" t="str">
        <f>IF(OR(LEFT(H109,9)="reference", D109=""),"STRING",VLOOKUP($H109,'DataType Conversion'!$A$8:$I$37,3,0))</f>
        <v>BOOL</v>
      </c>
      <c r="X109" t="str">
        <f t="shared" si="48"/>
        <v/>
      </c>
      <c r="Y109" t="str">
        <f t="shared" si="49"/>
        <v>Y</v>
      </c>
      <c r="Z109" t="str">
        <f t="shared" si="50"/>
        <v/>
      </c>
      <c r="AA109" t="str">
        <f t="shared" si="63"/>
        <v>N</v>
      </c>
      <c r="AB109" t="str">
        <f t="shared" si="64"/>
        <v/>
      </c>
      <c r="AC109" t="str">
        <f t="shared" si="65"/>
        <v>LLC_BI__Connection__c</v>
      </c>
      <c r="AD109" t="str">
        <f t="shared" si="66"/>
        <v>CCS_Support_Needed__c</v>
      </c>
      <c r="AE109" t="str">
        <f t="shared" si="67"/>
        <v>BOOL</v>
      </c>
      <c r="AF109" t="str">
        <f t="shared" si="51"/>
        <v/>
      </c>
      <c r="AG109" t="str">
        <f t="shared" si="68"/>
        <v>Y</v>
      </c>
      <c r="AH109" t="str">
        <f t="shared" si="69"/>
        <v/>
      </c>
      <c r="AI109" t="str">
        <f t="shared" si="52"/>
        <v/>
      </c>
      <c r="AM109" t="str">
        <f>IF(AC109="","",LOWER(SUBSTITUTE(VLOOKUP($AC109,'Key-Information'!$B$7:$D$8,2,0)," ", "_")))</f>
        <v>connection</v>
      </c>
      <c r="AN109" t="str">
        <f t="shared" si="70"/>
        <v>Support_Needed</v>
      </c>
      <c r="AO109" t="str">
        <f t="shared" si="71"/>
        <v>BOOL</v>
      </c>
      <c r="AP109" t="str">
        <f t="shared" si="72"/>
        <v/>
      </c>
      <c r="AQ109" t="str">
        <f t="shared" si="73"/>
        <v>Y</v>
      </c>
      <c r="AR109" t="str">
        <f t="shared" si="74"/>
        <v/>
      </c>
    </row>
    <row r="110" spans="1:44" x14ac:dyDescent="0.35">
      <c r="A110" t="str">
        <f t="shared" si="53"/>
        <v>LLC_BI__Connection__cCCS_Current_Hard_Bank_Limits__c</v>
      </c>
      <c r="B110" t="s">
        <v>70</v>
      </c>
      <c r="C110" t="str">
        <f>_xlfn.IFNA(VLOOKUP($A110,nCino_DevProc1!$A$2:$S$352,4,0),"")</f>
        <v>Connection</v>
      </c>
      <c r="D110" t="s">
        <v>1300</v>
      </c>
      <c r="E110" t="str">
        <f>_xlfn.IFNA(VLOOKUP($A110,nCino_MDW!$A$1:$L$191,9,0),"")</f>
        <v>Current Hard Bank Limits</v>
      </c>
      <c r="F110" t="str">
        <f>_xlfn.IFNA(VLOOKUP($A110,nCino_MDW!$A$1:$AH$190,12,0),"")</f>
        <v>Current Hard Bank Limits from Relationship</v>
      </c>
      <c r="G110" t="str">
        <f>_xlfn.IFNA(IF(VLOOKUP($A110,nCino_MDW!$A$1:$AH$190,13,0)=0,"", VLOOKUP($A110,nCino_MDW!$A$1:$AH$190,13,0)),"")</f>
        <v>Formula(Currency)</v>
      </c>
      <c r="H110" t="str">
        <f>_xlfn.IFNA(IF(VLOOKUP($A110,nCino_DevProc1!$A$2:$S$352,8,0)=0,"", VLOOKUP($A110,nCino_DevProc1!$A$2:$S$352,8,0)),"")</f>
        <v>currency</v>
      </c>
      <c r="I110" t="str">
        <f>_xlfn.IFNA(IF(VLOOKUP($A110,nCino_MDW!$A$1:$AH$190,2,0)=0,"", VLOOKUP($A110,nCino_MDW!$A$1:$AH$190,2,0)),"")</f>
        <v>16, 2</v>
      </c>
      <c r="J110" t="str">
        <f>IF(OR(D110=0, IFERROR(VLOOKUP($A110,nCino_DevProc1!$A$2:$S$352,2,0),0)=0),"", VLOOKUP($A110,nCino_DevProc1!$A$2:$S$352,2,0))</f>
        <v/>
      </c>
      <c r="K110" t="str">
        <f>IFERROR(IF(VLOOKUP($A110,nCino_MDW!$A$1:$AH$190,26,0)="Y", "N", IF(VLOOKUP($A110,nCino_MDW!$A$1:$AH$190,26,0)="N",  "Y", "")),"")</f>
        <v>Y</v>
      </c>
      <c r="L110" t="str">
        <f>_xlfn.IFNA(IF(VLOOKUP($A110,nCino_DevProc1!$A$2:$S$352,9,0)="No", "N", "Y"),"")</f>
        <v>Y</v>
      </c>
      <c r="M110" t="str">
        <f>IFERROR(IF(VLOOKUP($A110,nCino_DevProc1!$A$2:$S$352,18,0)=TRUE, "E", IF(D110="Id", "P", IF(OR(LEFT(G110, 6) = "Lookup", LEFT(G110, 6) ="Master"), "F",""))),"")</f>
        <v/>
      </c>
      <c r="N110" t="str">
        <f>_xlfn.IFNA(IF(VLOOKUP($A110,nCino_MDW!$A$1:$AH$190,4,0)="System generated", "Y", "N"),"")</f>
        <v>N</v>
      </c>
      <c r="O110" t="str">
        <f>IF(LEFT(G110,6)="lookup", G110,IF(OR(D110=0, IFERROR(VLOOKUP($A110,nCino_DevProc1!$A$2:$S$352,18,0),0)=0),"", VLOOKUP($A110,nCino_DevProc1!$A$2:$S$352,18,0)))</f>
        <v>LLC_BI__Connected_To__r.CCS_TotalHardBankLimits__c</v>
      </c>
      <c r="P110" t="str">
        <f t="shared" si="54"/>
        <v>LLC_BI__Connection__c</v>
      </c>
      <c r="Q110" t="str">
        <f t="shared" si="59"/>
        <v>CCS_Current_Hard_Bank_Limits__c</v>
      </c>
      <c r="R110" t="s">
        <v>251</v>
      </c>
      <c r="S110" t="str">
        <f t="shared" si="47"/>
        <v>Y</v>
      </c>
      <c r="T110" t="str">
        <f t="shared" si="60"/>
        <v>Y</v>
      </c>
      <c r="U110" t="str">
        <f t="shared" si="61"/>
        <v>LLC_BI__Connection__c</v>
      </c>
      <c r="V110" t="str">
        <f t="shared" si="62"/>
        <v>CCS_Current_Hard_Bank_Limits__c</v>
      </c>
      <c r="W110" t="str">
        <f>IF(OR(LEFT(H110,9)="reference", D110=""),"STRING",VLOOKUP($H110,'DataType Conversion'!$A$8:$I$37,3,0))</f>
        <v>BIGDECIMAL</v>
      </c>
      <c r="X110" t="str">
        <f t="shared" si="48"/>
        <v/>
      </c>
      <c r="Y110" t="str">
        <f t="shared" si="49"/>
        <v>Y</v>
      </c>
      <c r="Z110" t="str">
        <f t="shared" si="50"/>
        <v/>
      </c>
      <c r="AA110" t="str">
        <f t="shared" si="63"/>
        <v>N</v>
      </c>
      <c r="AB110" t="str">
        <f t="shared" si="64"/>
        <v/>
      </c>
      <c r="AC110" t="str">
        <f t="shared" si="65"/>
        <v>LLC_BI__Connection__c</v>
      </c>
      <c r="AD110" t="str">
        <f t="shared" si="66"/>
        <v>CCS_Current_Hard_Bank_Limits__c</v>
      </c>
      <c r="AE110" t="str">
        <f t="shared" si="67"/>
        <v>BIGDECIMAL</v>
      </c>
      <c r="AF110" t="str">
        <f t="shared" si="51"/>
        <v/>
      </c>
      <c r="AG110" t="str">
        <f t="shared" si="68"/>
        <v>Y</v>
      </c>
      <c r="AH110" t="str">
        <f t="shared" si="69"/>
        <v/>
      </c>
      <c r="AI110" t="str">
        <f t="shared" si="52"/>
        <v/>
      </c>
      <c r="AM110" t="str">
        <f>IF(AC110="","",LOWER(SUBSTITUTE(VLOOKUP($AC110,'Key-Information'!$B$7:$D$8,2,0)," ", "_")))</f>
        <v>connection</v>
      </c>
      <c r="AN110" t="str">
        <f t="shared" si="70"/>
        <v>Current_Hard_Bank_Limits</v>
      </c>
      <c r="AO110" t="str">
        <f t="shared" si="71"/>
        <v>BIGDECIMAL</v>
      </c>
      <c r="AP110" t="str">
        <f t="shared" si="72"/>
        <v/>
      </c>
      <c r="AQ110" t="str">
        <f t="shared" si="73"/>
        <v>Y</v>
      </c>
      <c r="AR110" t="str">
        <f t="shared" si="74"/>
        <v/>
      </c>
    </row>
    <row r="111" spans="1:44" x14ac:dyDescent="0.35">
      <c r="A111" t="str">
        <f t="shared" si="53"/>
        <v>LLC_BI__Connection__cCCS_Current_Soft_Bank_Limits__c</v>
      </c>
      <c r="B111" t="s">
        <v>70</v>
      </c>
      <c r="C111" t="str">
        <f>_xlfn.IFNA(VLOOKUP($A111,nCino_DevProc1!$A$2:$S$352,4,0),"")</f>
        <v>Connection</v>
      </c>
      <c r="D111" t="s">
        <v>1304</v>
      </c>
      <c r="E111" t="str">
        <f>_xlfn.IFNA(VLOOKUP($A111,nCino_MDW!$A$1:$L$191,9,0),"")</f>
        <v>Current Soft Bank Limits</v>
      </c>
      <c r="F111" t="str">
        <f>_xlfn.IFNA(VLOOKUP($A111,nCino_MDW!$A$1:$AH$190,12,0),"")</f>
        <v>Current Soft Bank Limits from Relationship</v>
      </c>
      <c r="G111" t="str">
        <f>_xlfn.IFNA(IF(VLOOKUP($A111,nCino_MDW!$A$1:$AH$190,13,0)=0,"", VLOOKUP($A111,nCino_MDW!$A$1:$AH$190,13,0)),"")</f>
        <v>Formula(Currency)</v>
      </c>
      <c r="H111" t="str">
        <f>_xlfn.IFNA(IF(VLOOKUP($A111,nCino_DevProc1!$A$2:$S$352,8,0)=0,"", VLOOKUP($A111,nCino_DevProc1!$A$2:$S$352,8,0)),"")</f>
        <v>currency</v>
      </c>
      <c r="I111" t="str">
        <f>_xlfn.IFNA(IF(VLOOKUP($A111,nCino_MDW!$A$1:$AH$190,2,0)=0,"", VLOOKUP($A111,nCino_MDW!$A$1:$AH$190,2,0)),"")</f>
        <v>16, 2</v>
      </c>
      <c r="J111" t="str">
        <f>IF(OR(D111=0, IFERROR(VLOOKUP($A111,nCino_DevProc1!$A$2:$S$352,2,0),0)=0),"", VLOOKUP($A111,nCino_DevProc1!$A$2:$S$352,2,0))</f>
        <v/>
      </c>
      <c r="K111" t="str">
        <f>IFERROR(IF(VLOOKUP($A111,nCino_MDW!$A$1:$AH$190,26,0)="Y", "N", IF(VLOOKUP($A111,nCino_MDW!$A$1:$AH$190,26,0)="N",  "Y", "")),"")</f>
        <v>Y</v>
      </c>
      <c r="L111" t="str">
        <f>_xlfn.IFNA(IF(VLOOKUP($A111,nCino_DevProc1!$A$2:$S$352,9,0)="No", "N", "Y"),"")</f>
        <v>Y</v>
      </c>
      <c r="M111" t="str">
        <f>IFERROR(IF(VLOOKUP($A111,nCino_DevProc1!$A$2:$S$352,18,0)=TRUE, "E", IF(D111="Id", "P", IF(OR(LEFT(G111, 6) = "Lookup", LEFT(G111, 6) ="Master"), "F",""))),"")</f>
        <v/>
      </c>
      <c r="N111" t="str">
        <f>_xlfn.IFNA(IF(VLOOKUP($A111,nCino_MDW!$A$1:$AH$190,4,0)="System generated", "Y", "N"),"")</f>
        <v>N</v>
      </c>
      <c r="O111" t="str">
        <f>IF(LEFT(G111,6)="lookup", G111,IF(OR(D111=0, IFERROR(VLOOKUP($A111,nCino_DevProc1!$A$2:$S$352,18,0),0)=0),"", VLOOKUP($A111,nCino_DevProc1!$A$2:$S$352,18,0)))</f>
        <v>LLC_BI__Connected_To__r.CCS_TotalSoftBankLimits__c</v>
      </c>
      <c r="P111" t="str">
        <f t="shared" si="54"/>
        <v>LLC_BI__Connection__c</v>
      </c>
      <c r="Q111" t="str">
        <f t="shared" si="59"/>
        <v>CCS_Current_Soft_Bank_Limits__c</v>
      </c>
      <c r="R111" t="s">
        <v>251</v>
      </c>
      <c r="S111" t="str">
        <f t="shared" si="47"/>
        <v>Y</v>
      </c>
      <c r="T111" t="str">
        <f t="shared" si="60"/>
        <v>Y</v>
      </c>
      <c r="U111" t="str">
        <f t="shared" si="61"/>
        <v>LLC_BI__Connection__c</v>
      </c>
      <c r="V111" t="str">
        <f t="shared" si="62"/>
        <v>CCS_Current_Soft_Bank_Limits__c</v>
      </c>
      <c r="W111" t="str">
        <f>IF(OR(LEFT(H111,9)="reference", D111=""),"STRING",VLOOKUP($H111,'DataType Conversion'!$A$8:$I$37,3,0))</f>
        <v>BIGDECIMAL</v>
      </c>
      <c r="X111" t="str">
        <f t="shared" si="48"/>
        <v/>
      </c>
      <c r="Y111" t="str">
        <f t="shared" si="49"/>
        <v>Y</v>
      </c>
      <c r="Z111" t="str">
        <f t="shared" si="50"/>
        <v/>
      </c>
      <c r="AA111" t="str">
        <f t="shared" si="63"/>
        <v>N</v>
      </c>
      <c r="AB111" t="str">
        <f t="shared" si="64"/>
        <v/>
      </c>
      <c r="AC111" t="str">
        <f t="shared" si="65"/>
        <v>LLC_BI__Connection__c</v>
      </c>
      <c r="AD111" t="str">
        <f t="shared" si="66"/>
        <v>CCS_Current_Soft_Bank_Limits__c</v>
      </c>
      <c r="AE111" t="str">
        <f t="shared" si="67"/>
        <v>BIGDECIMAL</v>
      </c>
      <c r="AF111" t="str">
        <f t="shared" si="51"/>
        <v/>
      </c>
      <c r="AG111" t="str">
        <f t="shared" si="68"/>
        <v>Y</v>
      </c>
      <c r="AH111" t="str">
        <f t="shared" si="69"/>
        <v/>
      </c>
      <c r="AI111" t="str">
        <f t="shared" si="52"/>
        <v/>
      </c>
      <c r="AM111" t="str">
        <f>IF(AC111="","",LOWER(SUBSTITUTE(VLOOKUP($AC111,'Key-Information'!$B$7:$D$8,2,0)," ", "_")))</f>
        <v>connection</v>
      </c>
      <c r="AN111" t="str">
        <f t="shared" si="70"/>
        <v>Current_Soft_Bank_Limits</v>
      </c>
      <c r="AO111" t="str">
        <f t="shared" si="71"/>
        <v>BIGDECIMAL</v>
      </c>
      <c r="AP111" t="str">
        <f t="shared" si="72"/>
        <v/>
      </c>
      <c r="AQ111" t="str">
        <f t="shared" si="73"/>
        <v>Y</v>
      </c>
      <c r="AR111" t="str">
        <f t="shared" si="74"/>
        <v/>
      </c>
    </row>
    <row r="112" spans="1:44" x14ac:dyDescent="0.35">
      <c r="A112" t="str">
        <f t="shared" si="53"/>
        <v>LLC_BI__Connection__cCCS_Is_ORG_Lead__c</v>
      </c>
      <c r="B112" t="s">
        <v>70</v>
      </c>
      <c r="C112" t="str">
        <f>_xlfn.IFNA(VLOOKUP($A112,nCino_DevProc1!$A$2:$S$352,4,0),"")</f>
        <v>Connection</v>
      </c>
      <c r="D112" t="s">
        <v>1325</v>
      </c>
      <c r="E112" t="str">
        <f>_xlfn.IFNA(VLOOKUP($A112,nCino_MDW!$A$1:$L$191,9,0),"")</f>
        <v>Is ORG Lead</v>
      </c>
      <c r="F112" t="str">
        <f>_xlfn.IFNA(VLOOKUP($A112,nCino_MDW!$A$1:$AH$190,12,0),"")</f>
        <v>Used to check whether relationship is 'ORG Lead' or not.</v>
      </c>
      <c r="G112" t="str">
        <f>_xlfn.IFNA(IF(VLOOKUP($A112,nCino_MDW!$A$1:$AH$190,13,0)=0,"", VLOOKUP($A112,nCino_MDW!$A$1:$AH$190,13,0)),"")</f>
        <v>Checkbox</v>
      </c>
      <c r="H112" t="str">
        <f>_xlfn.IFNA(IF(VLOOKUP($A112,nCino_DevProc1!$A$2:$S$352,8,0)=0,"", VLOOKUP($A112,nCino_DevProc1!$A$2:$S$352,8,0)),"")</f>
        <v>boolean</v>
      </c>
      <c r="I112" t="str">
        <f>_xlfn.IFNA(IF(VLOOKUP($A112,nCino_MDW!$A$1:$AH$190,2,0)=0,"", VLOOKUP($A112,nCino_MDW!$A$1:$AH$190,2,0)),"")</f>
        <v>Boolean (True/False)</v>
      </c>
      <c r="J112" t="str">
        <f>IF(OR(D112=0, IFERROR(VLOOKUP($A112,nCino_DevProc1!$A$2:$S$352,2,0),0)=0),"", VLOOKUP($A112,nCino_DevProc1!$A$2:$S$352,2,0))</f>
        <v/>
      </c>
      <c r="K112" t="str">
        <f>IFERROR(IF(VLOOKUP($A112,nCino_MDW!$A$1:$AH$190,26,0)="Y", "N", IF(VLOOKUP($A112,nCino_MDW!$A$1:$AH$190,26,0)="N",  "Y", "")),"")</f>
        <v>Y</v>
      </c>
      <c r="L112" t="str">
        <f>_xlfn.IFNA(IF(VLOOKUP($A112,nCino_DevProc1!$A$2:$S$352,9,0)="No", "N", "Y"),"")</f>
        <v>N</v>
      </c>
      <c r="M112" t="str">
        <f>IFERROR(IF(VLOOKUP($A112,nCino_DevProc1!$A$2:$S$352,18,0)=TRUE, "E", IF(D112="Id", "P", IF(OR(LEFT(G112, 6) = "Lookup", LEFT(G112, 6) ="Master"), "F",""))),"")</f>
        <v/>
      </c>
      <c r="N112" t="str">
        <f>_xlfn.IFNA(IF(VLOOKUP($A112,nCino_MDW!$A$1:$AH$190,4,0)="System generated", "Y", "N"),"")</f>
        <v>N</v>
      </c>
      <c r="O112" t="str">
        <f>IF(LEFT(G112,6)="lookup", G112,IF(OR(D112=0, IFERROR(VLOOKUP($A112,nCino_DevProc1!$A$2:$S$352,18,0),0)=0),"", VLOOKUP($A112,nCino_DevProc1!$A$2:$S$352,18,0)))</f>
        <v/>
      </c>
      <c r="P112" t="str">
        <f t="shared" si="54"/>
        <v>LLC_BI__Connection__c</v>
      </c>
      <c r="Q112" t="str">
        <f t="shared" si="59"/>
        <v>CCS_Is_ORG_Lead__c</v>
      </c>
      <c r="R112" t="s">
        <v>251</v>
      </c>
      <c r="S112" t="str">
        <f t="shared" si="47"/>
        <v>N</v>
      </c>
      <c r="T112" t="str">
        <f t="shared" si="60"/>
        <v>Y</v>
      </c>
      <c r="U112" t="str">
        <f t="shared" si="61"/>
        <v>LLC_BI__Connection__c</v>
      </c>
      <c r="V112" t="str">
        <f t="shared" si="62"/>
        <v>CCS_Is_ORG_Lead__c</v>
      </c>
      <c r="W112" t="str">
        <f>IF(OR(LEFT(H112,9)="reference", D112=""),"STRING",VLOOKUP($H112,'DataType Conversion'!$A$8:$I$37,3,0))</f>
        <v>BOOL</v>
      </c>
      <c r="X112" t="str">
        <f t="shared" si="48"/>
        <v/>
      </c>
      <c r="Y112" t="str">
        <f t="shared" si="49"/>
        <v>Y</v>
      </c>
      <c r="Z112" t="str">
        <f t="shared" si="50"/>
        <v/>
      </c>
      <c r="AA112" t="str">
        <f t="shared" si="63"/>
        <v>N</v>
      </c>
      <c r="AB112" t="str">
        <f t="shared" si="64"/>
        <v/>
      </c>
      <c r="AC112" t="str">
        <f t="shared" si="65"/>
        <v>LLC_BI__Connection__c</v>
      </c>
      <c r="AD112" t="str">
        <f t="shared" si="66"/>
        <v>CCS_Is_ORG_Lead__c</v>
      </c>
      <c r="AE112" t="str">
        <f t="shared" si="67"/>
        <v>BOOL</v>
      </c>
      <c r="AF112" t="str">
        <f t="shared" si="51"/>
        <v/>
      </c>
      <c r="AG112" t="str">
        <f t="shared" si="68"/>
        <v>Y</v>
      </c>
      <c r="AH112" t="str">
        <f t="shared" si="69"/>
        <v/>
      </c>
      <c r="AI112" t="str">
        <f t="shared" si="52"/>
        <v/>
      </c>
      <c r="AM112" t="str">
        <f>IF(AC112="","",LOWER(SUBSTITUTE(VLOOKUP($AC112,'Key-Information'!$B$7:$D$8,2,0)," ", "_")))</f>
        <v>connection</v>
      </c>
      <c r="AN112" t="str">
        <f t="shared" si="70"/>
        <v>Is_ORG_Lead</v>
      </c>
      <c r="AO112" t="str">
        <f t="shared" si="71"/>
        <v>BOOL</v>
      </c>
      <c r="AP112" t="str">
        <f t="shared" si="72"/>
        <v/>
      </c>
      <c r="AQ112" t="str">
        <f t="shared" si="73"/>
        <v>Y</v>
      </c>
      <c r="AR112" t="str">
        <f t="shared" si="74"/>
        <v/>
      </c>
    </row>
    <row r="113" spans="1:44" x14ac:dyDescent="0.35">
      <c r="A113" t="str">
        <f t="shared" si="53"/>
        <v>LLC_BI__Connection__cCCS_Is_part_of_ORG__c</v>
      </c>
      <c r="B113" t="s">
        <v>70</v>
      </c>
      <c r="C113" t="str">
        <f>_xlfn.IFNA(VLOOKUP($A113,nCino_DevProc1!$A$2:$S$352,4,0),"")</f>
        <v>Connection</v>
      </c>
      <c r="D113" t="s">
        <v>1142</v>
      </c>
      <c r="E113" t="str">
        <f>_xlfn.IFNA(VLOOKUP($A113,nCino_MDW!$A$1:$L$191,9,0),"")</f>
        <v>Is part of ORG?</v>
      </c>
      <c r="F113" t="str">
        <f>_xlfn.IFNA(VLOOKUP($A113,nCino_MDW!$A$1:$AH$190,12,0),"")</f>
        <v>Used to check 'Relationship' is part of ORG or not.</v>
      </c>
      <c r="G113" t="str">
        <f>_xlfn.IFNA(IF(VLOOKUP($A113,nCino_MDW!$A$1:$AH$190,13,0)=0,"", VLOOKUP($A113,nCino_MDW!$A$1:$AH$190,13,0)),"")</f>
        <v>Formula(Checkbox)</v>
      </c>
      <c r="H113" t="str">
        <f>_xlfn.IFNA(IF(VLOOKUP($A113,nCino_DevProc1!$A$2:$S$352,8,0)=0,"", VLOOKUP($A113,nCino_DevProc1!$A$2:$S$352,8,0)),"")</f>
        <v>boolean</v>
      </c>
      <c r="I113">
        <f>_xlfn.IFNA(IF(VLOOKUP($A113,nCino_MDW!$A$1:$AH$190,2,0)=0,"", VLOOKUP($A113,nCino_MDW!$A$1:$AH$190,2,0)),"")</f>
        <v>4</v>
      </c>
      <c r="J113" t="str">
        <f>IF(OR(D113=0, IFERROR(VLOOKUP($A113,nCino_DevProc1!$A$2:$S$352,2,0),0)=0),"", VLOOKUP($A113,nCino_DevProc1!$A$2:$S$352,2,0))</f>
        <v/>
      </c>
      <c r="K113" t="str">
        <f>IFERROR(IF(VLOOKUP($A113,nCino_MDW!$A$1:$AH$190,26,0)="Y", "N", IF(VLOOKUP($A113,nCino_MDW!$A$1:$AH$190,26,0)="N",  "Y", "")),"")</f>
        <v>Y</v>
      </c>
      <c r="L113" t="str">
        <f>_xlfn.IFNA(IF(VLOOKUP($A113,nCino_DevProc1!$A$2:$S$352,9,0)="No", "N", "Y"),"")</f>
        <v>N</v>
      </c>
      <c r="M113" t="str">
        <f>IFERROR(IF(VLOOKUP($A113,nCino_DevProc1!$A$2:$S$352,18,0)=TRUE, "E", IF(D113="Id", "P", IF(OR(LEFT(G113, 6) = "Lookup", LEFT(G113, 6) ="Master"), "F",""))),"")</f>
        <v/>
      </c>
      <c r="N113" t="str">
        <f>_xlfn.IFNA(IF(VLOOKUP($A113,nCino_MDW!$A$1:$AH$190,4,0)="System generated", "Y", "N"),"")</f>
        <v>N</v>
      </c>
      <c r="O113" t="str">
        <f>IF(LEFT(G113,6)="lookup", G113,IF(OR(D113=0, IFERROR(VLOOKUP($A113,nCino_DevProc1!$A$2:$S$352,18,0),0)=0),"", VLOOKUP($A113,nCino_DevProc1!$A$2:$S$352,18,0)))</f>
        <v>LLC_BI__Connected_To__r.CCS_Is_part_of_ORG__c</v>
      </c>
      <c r="P113" t="str">
        <f t="shared" si="54"/>
        <v>LLC_BI__Connection__c</v>
      </c>
      <c r="Q113" t="str">
        <f t="shared" si="59"/>
        <v>CCS_Is_part_of_ORG__c</v>
      </c>
      <c r="R113" t="s">
        <v>251</v>
      </c>
      <c r="S113" t="str">
        <f t="shared" si="47"/>
        <v>N</v>
      </c>
      <c r="T113" t="str">
        <f t="shared" si="60"/>
        <v>Y</v>
      </c>
      <c r="U113" t="str">
        <f t="shared" si="61"/>
        <v>LLC_BI__Connection__c</v>
      </c>
      <c r="V113" t="str">
        <f t="shared" si="62"/>
        <v>CCS_Is_part_of_ORG__c</v>
      </c>
      <c r="W113" t="str">
        <f>IF(OR(LEFT(H113,9)="reference", D113=""),"STRING",VLOOKUP($H113,'DataType Conversion'!$A$8:$I$37,3,0))</f>
        <v>BOOL</v>
      </c>
      <c r="X113" t="str">
        <f t="shared" si="48"/>
        <v/>
      </c>
      <c r="Y113" t="str">
        <f t="shared" si="49"/>
        <v>Y</v>
      </c>
      <c r="Z113" t="str">
        <f t="shared" si="50"/>
        <v/>
      </c>
      <c r="AA113" t="str">
        <f t="shared" si="63"/>
        <v>N</v>
      </c>
      <c r="AB113" t="str">
        <f t="shared" si="64"/>
        <v/>
      </c>
      <c r="AC113" t="str">
        <f t="shared" si="65"/>
        <v>LLC_BI__Connection__c</v>
      </c>
      <c r="AD113" t="str">
        <f t="shared" si="66"/>
        <v>CCS_Is_part_of_ORG__c</v>
      </c>
      <c r="AE113" t="str">
        <f t="shared" si="67"/>
        <v>BOOL</v>
      </c>
      <c r="AF113" t="str">
        <f t="shared" si="51"/>
        <v/>
      </c>
      <c r="AG113" t="str">
        <f t="shared" si="68"/>
        <v>Y</v>
      </c>
      <c r="AH113" t="str">
        <f t="shared" si="69"/>
        <v/>
      </c>
      <c r="AI113" t="str">
        <f t="shared" si="52"/>
        <v/>
      </c>
      <c r="AM113" t="str">
        <f>IF(AC113="","",LOWER(SUBSTITUTE(VLOOKUP($AC113,'Key-Information'!$B$7:$D$8,2,0)," ", "_")))</f>
        <v>connection</v>
      </c>
      <c r="AN113" t="str">
        <f t="shared" si="70"/>
        <v>Is_part_of_ORG</v>
      </c>
      <c r="AO113" t="str">
        <f t="shared" si="71"/>
        <v>BOOL</v>
      </c>
      <c r="AP113" t="str">
        <f t="shared" si="72"/>
        <v/>
      </c>
      <c r="AQ113" t="str">
        <f t="shared" si="73"/>
        <v>Y</v>
      </c>
      <c r="AR113" t="str">
        <f t="shared" si="74"/>
        <v/>
      </c>
    </row>
    <row r="114" spans="1:44" x14ac:dyDescent="0.35">
      <c r="A114" t="str">
        <f t="shared" si="53"/>
        <v>LLC_BI__Connection__cCCS_ORG_Lead__c</v>
      </c>
      <c r="B114" t="s">
        <v>70</v>
      </c>
      <c r="C114" t="str">
        <f>_xlfn.IFNA(VLOOKUP($A114,nCino_DevProc1!$A$2:$S$352,4,0),"")</f>
        <v>Connection</v>
      </c>
      <c r="D114" t="s">
        <v>1328</v>
      </c>
      <c r="E114" t="str">
        <f>_xlfn.IFNA(VLOOKUP($A114,nCino_MDW!$A$1:$L$191,9,0),"")</f>
        <v>ORG Lead</v>
      </c>
      <c r="F114" t="str">
        <f>_xlfn.IFNA(VLOOKUP($A114,nCino_MDW!$A$1:$AH$190,12,0),"")</f>
        <v>Used to check 'Relationship' is part of ORG or not.</v>
      </c>
      <c r="G114" t="str">
        <f>_xlfn.IFNA(IF(VLOOKUP($A114,nCino_MDW!$A$1:$AH$190,13,0)=0,"", VLOOKUP($A114,nCino_MDW!$A$1:$AH$190,13,0)),"")</f>
        <v>Lookup(Account)</v>
      </c>
      <c r="H114" t="str">
        <f>_xlfn.IFNA(IF(VLOOKUP($A114,nCino_DevProc1!$A$2:$S$352,8,0)=0,"", VLOOKUP($A114,nCino_DevProc1!$A$2:$S$352,8,0)),"")</f>
        <v>reference(Account)</v>
      </c>
      <c r="I114">
        <f>_xlfn.IFNA(IF(VLOOKUP($A114,nCino_MDW!$A$1:$AH$190,2,0)=0,"", VLOOKUP($A114,nCino_MDW!$A$1:$AH$190,2,0)),"")</f>
        <v>18</v>
      </c>
      <c r="J114">
        <f>IF(OR(D114=0, IFERROR(VLOOKUP($A114,nCino_DevProc1!$A$2:$S$352,2,0),0)=0),"", VLOOKUP($A114,nCino_DevProc1!$A$2:$S$352,2,0))</f>
        <v>18</v>
      </c>
      <c r="K114" t="str">
        <f>IFERROR(IF(VLOOKUP($A114,nCino_MDW!$A$1:$AH$190,26,0)="Y", "N", IF(VLOOKUP($A114,nCino_MDW!$A$1:$AH$190,26,0)="N",  "Y", "")),"")</f>
        <v>Y</v>
      </c>
      <c r="L114" t="str">
        <f>_xlfn.IFNA(IF(VLOOKUP($A114,nCino_DevProc1!$A$2:$S$352,9,0)="No", "N", "Y"),"")</f>
        <v>Y</v>
      </c>
      <c r="M114" t="str">
        <f>IFERROR(IF(VLOOKUP($A114,nCino_DevProc1!$A$2:$S$352,18,0)=TRUE, "E", IF(D114="Id", "P", IF(OR(LEFT(G114, 6) = "Lookup", LEFT(G114, 6) ="Master"), "F",""))),"")</f>
        <v>F</v>
      </c>
      <c r="N114" t="str">
        <f>_xlfn.IFNA(IF(VLOOKUP($A114,nCino_MDW!$A$1:$AH$190,4,0)="System generated", "Y", "N"),"")</f>
        <v>N</v>
      </c>
      <c r="O114" t="str">
        <f>IF(LEFT(G114,6)="lookup", G114,IF(OR(D114=0, IFERROR(VLOOKUP($A114,nCino_DevProc1!$A$2:$S$352,18,0),0)=0),"", VLOOKUP($A114,nCino_DevProc1!$A$2:$S$352,18,0)))</f>
        <v>Lookup(Account)</v>
      </c>
      <c r="P114" t="str">
        <f t="shared" si="54"/>
        <v>LLC_BI__Connection__c</v>
      </c>
      <c r="Q114" t="str">
        <f t="shared" si="59"/>
        <v>CCS_ORG_Lead__c</v>
      </c>
      <c r="R114" t="s">
        <v>251</v>
      </c>
      <c r="S114" t="str">
        <f t="shared" si="47"/>
        <v>Y</v>
      </c>
      <c r="T114" t="str">
        <f t="shared" si="60"/>
        <v>Y</v>
      </c>
      <c r="U114" t="str">
        <f t="shared" si="61"/>
        <v>LLC_BI__Connection__c</v>
      </c>
      <c r="V114" t="str">
        <f t="shared" si="62"/>
        <v>CCS_ORG_Lead__c</v>
      </c>
      <c r="W114" t="str">
        <f>IF(OR(LEFT(H114,9)="reference", D114=""),"STRING",VLOOKUP($H114,'DataType Conversion'!$A$8:$I$37,3,0))</f>
        <v>STRING</v>
      </c>
      <c r="X114">
        <f t="shared" si="48"/>
        <v>18</v>
      </c>
      <c r="Y114" t="str">
        <f t="shared" si="49"/>
        <v>Y</v>
      </c>
      <c r="Z114" t="str">
        <f t="shared" si="50"/>
        <v/>
      </c>
      <c r="AA114" t="str">
        <f t="shared" si="63"/>
        <v>N</v>
      </c>
      <c r="AB114" t="str">
        <f t="shared" si="64"/>
        <v/>
      </c>
      <c r="AC114" t="str">
        <f t="shared" si="65"/>
        <v>LLC_BI__Connection__c</v>
      </c>
      <c r="AD114" t="str">
        <f t="shared" si="66"/>
        <v>CCS_ORG_Lead__c</v>
      </c>
      <c r="AE114" t="str">
        <f t="shared" si="67"/>
        <v>STRING</v>
      </c>
      <c r="AF114">
        <f t="shared" si="51"/>
        <v>18</v>
      </c>
      <c r="AG114" t="str">
        <f t="shared" si="68"/>
        <v>Y</v>
      </c>
      <c r="AH114" t="str">
        <f t="shared" si="69"/>
        <v>F</v>
      </c>
      <c r="AI114" t="str">
        <f t="shared" si="52"/>
        <v/>
      </c>
      <c r="AM114" t="str">
        <f>IF(AC114="","",LOWER(SUBSTITUTE(VLOOKUP($AC114,'Key-Information'!$B$7:$D$8,2,0)," ", "_")))</f>
        <v>connection</v>
      </c>
      <c r="AN114" t="str">
        <f t="shared" si="70"/>
        <v>ORG_Lead</v>
      </c>
      <c r="AO114" t="str">
        <f t="shared" si="71"/>
        <v>STRING</v>
      </c>
      <c r="AP114">
        <f t="shared" si="72"/>
        <v>18</v>
      </c>
      <c r="AQ114" t="str">
        <f t="shared" si="73"/>
        <v>Y</v>
      </c>
      <c r="AR114" t="str">
        <f t="shared" si="74"/>
        <v>F</v>
      </c>
    </row>
    <row r="115" spans="1:44" x14ac:dyDescent="0.35">
      <c r="A115" t="str">
        <f t="shared" si="53"/>
        <v>LLC_BI__Connection__cCCS_ORG_Lead_Name__c</v>
      </c>
      <c r="B115" t="s">
        <v>70</v>
      </c>
      <c r="C115" t="str">
        <f>_xlfn.IFNA(VLOOKUP($A115,nCino_DevProc1!$A$2:$S$352,4,0),"")</f>
        <v>Connection</v>
      </c>
      <c r="D115" t="s">
        <v>1333</v>
      </c>
      <c r="E115" t="str">
        <f>_xlfn.IFNA(VLOOKUP($A115,nCino_MDW!$A$1:$L$191,9,0),"")</f>
        <v>ORG Lead Name</v>
      </c>
      <c r="F115" t="str">
        <f>_xlfn.IFNA(VLOOKUP($A115,nCino_MDW!$A$1:$AH$190,12,0),"")</f>
        <v>Used to store 'ORG Lead' Id</v>
      </c>
      <c r="G115" t="str">
        <f>_xlfn.IFNA(IF(VLOOKUP($A115,nCino_MDW!$A$1:$AH$190,13,0)=0,"", VLOOKUP($A115,nCino_MDW!$A$1:$AH$190,13,0)),"")</f>
        <v>Formula(Text)</v>
      </c>
      <c r="H115" t="str">
        <f>_xlfn.IFNA(IF(VLOOKUP($A115,nCino_DevProc1!$A$2:$S$352,8,0)=0,"", VLOOKUP($A115,nCino_DevProc1!$A$2:$S$352,8,0)),"")</f>
        <v>string</v>
      </c>
      <c r="I115">
        <f>_xlfn.IFNA(IF(VLOOKUP($A115,nCino_MDW!$A$1:$AH$190,2,0)=0,"", VLOOKUP($A115,nCino_MDW!$A$1:$AH$190,2,0)),"")</f>
        <v>1300</v>
      </c>
      <c r="J115">
        <f>IF(OR(D115=0, IFERROR(VLOOKUP($A115,nCino_DevProc1!$A$2:$S$352,2,0),0)=0),"", VLOOKUP($A115,nCino_DevProc1!$A$2:$S$352,2,0))</f>
        <v>1300</v>
      </c>
      <c r="K115" t="str">
        <f>IFERROR(IF(VLOOKUP($A115,nCino_MDW!$A$1:$AH$190,26,0)="Y", "N", IF(VLOOKUP($A115,nCino_MDW!$A$1:$AH$190,26,0)="N",  "Y", "")),"")</f>
        <v>Y</v>
      </c>
      <c r="L115" t="str">
        <f>_xlfn.IFNA(IF(VLOOKUP($A115,nCino_DevProc1!$A$2:$S$352,9,0)="No", "N", "Y"),"")</f>
        <v>Y</v>
      </c>
      <c r="M115" t="str">
        <f>IFERROR(IF(VLOOKUP($A115,nCino_DevProc1!$A$2:$S$352,18,0)=TRUE, "E", IF(D115="Id", "P", IF(OR(LEFT(G115, 6) = "Lookup", LEFT(G115, 6) ="Master"), "F",""))),"")</f>
        <v/>
      </c>
      <c r="N115" t="str">
        <f>_xlfn.IFNA(IF(VLOOKUP($A115,nCino_MDW!$A$1:$AH$190,4,0)="System generated", "Y", "N"),"")</f>
        <v>N</v>
      </c>
      <c r="O115" t="str">
        <f>IF(LEFT(G115,6)="lookup", G115,IF(OR(D115=0, IFERROR(VLOOKUP($A115,nCino_DevProc1!$A$2:$S$352,18,0),0)=0),"", VLOOKUP($A115,nCino_DevProc1!$A$2:$S$352,18,0)))</f>
        <v>CCS_ORG_Lead__r.Name</v>
      </c>
      <c r="P115" t="str">
        <f t="shared" si="54"/>
        <v>LLC_BI__Connection__c</v>
      </c>
      <c r="Q115" t="str">
        <f t="shared" si="59"/>
        <v>CCS_ORG_Lead_Name__c</v>
      </c>
      <c r="R115" t="s">
        <v>251</v>
      </c>
      <c r="S115" t="str">
        <f t="shared" si="47"/>
        <v>Y</v>
      </c>
      <c r="T115" t="str">
        <f t="shared" si="60"/>
        <v>Y</v>
      </c>
      <c r="U115" t="str">
        <f t="shared" si="61"/>
        <v>LLC_BI__Connection__c</v>
      </c>
      <c r="V115" t="str">
        <f t="shared" si="62"/>
        <v>CCS_ORG_Lead_Name__c</v>
      </c>
      <c r="W115" t="str">
        <f>IF(OR(LEFT(H115,9)="reference", D115=""),"STRING",VLOOKUP($H115,'DataType Conversion'!$A$8:$I$37,3,0))</f>
        <v>STRING</v>
      </c>
      <c r="X115">
        <f t="shared" si="48"/>
        <v>1300</v>
      </c>
      <c r="Y115" t="str">
        <f t="shared" si="49"/>
        <v>Y</v>
      </c>
      <c r="Z115" t="str">
        <f t="shared" si="50"/>
        <v/>
      </c>
      <c r="AA115" t="str">
        <f t="shared" si="63"/>
        <v>N</v>
      </c>
      <c r="AB115" t="str">
        <f t="shared" si="64"/>
        <v/>
      </c>
      <c r="AC115" t="str">
        <f t="shared" si="65"/>
        <v>LLC_BI__Connection__c</v>
      </c>
      <c r="AD115" t="str">
        <f t="shared" si="66"/>
        <v>CCS_ORG_Lead_Name__c</v>
      </c>
      <c r="AE115" t="str">
        <f t="shared" si="67"/>
        <v>STRING</v>
      </c>
      <c r="AF115">
        <f t="shared" si="51"/>
        <v>1300</v>
      </c>
      <c r="AG115" t="str">
        <f t="shared" si="68"/>
        <v>Y</v>
      </c>
      <c r="AH115" t="str">
        <f t="shared" si="69"/>
        <v/>
      </c>
      <c r="AI115" t="str">
        <f t="shared" si="52"/>
        <v/>
      </c>
      <c r="AM115" t="str">
        <f>IF(AC115="","",LOWER(SUBSTITUTE(VLOOKUP($AC115,'Key-Information'!$B$7:$D$8,2,0)," ", "_")))</f>
        <v>connection</v>
      </c>
      <c r="AN115" t="str">
        <f t="shared" si="70"/>
        <v>ORG_Lead_Name</v>
      </c>
      <c r="AO115" t="str">
        <f t="shared" si="71"/>
        <v>STRING</v>
      </c>
      <c r="AP115">
        <f t="shared" si="72"/>
        <v>1300</v>
      </c>
      <c r="AQ115" t="str">
        <f t="shared" si="73"/>
        <v>Y</v>
      </c>
      <c r="AR115" t="str">
        <f t="shared" si="74"/>
        <v/>
      </c>
    </row>
    <row r="116" spans="1:44" x14ac:dyDescent="0.35">
      <c r="A116" t="str">
        <f t="shared" si="53"/>
        <v>LLC_BI__Connection__cCCS_Record_Type__c</v>
      </c>
      <c r="B116" t="s">
        <v>70</v>
      </c>
      <c r="C116" t="str">
        <f>_xlfn.IFNA(VLOOKUP($A116,nCino_DevProc1!$A$2:$S$352,4,0),"")</f>
        <v>Connection</v>
      </c>
      <c r="D116" t="s">
        <v>1282</v>
      </c>
      <c r="E116" t="str">
        <f>_xlfn.IFNA(VLOOKUP($A116,nCino_MDW!$A$1:$L$191,9,0),"")</f>
        <v>Record Type</v>
      </c>
      <c r="F116" t="str">
        <f>_xlfn.IFNA(VLOOKUP($A116,nCino_MDW!$A$1:$AH$190,12,0),"")</f>
        <v>Field created to display Record type of Connected to Relationship</v>
      </c>
      <c r="G116" t="str">
        <f>_xlfn.IFNA(IF(VLOOKUP($A116,nCino_MDW!$A$1:$AH$190,13,0)=0,"", VLOOKUP($A116,nCino_MDW!$A$1:$AH$190,13,0)),"")</f>
        <v>Formula(Text)</v>
      </c>
      <c r="H116" t="str">
        <f>_xlfn.IFNA(IF(VLOOKUP($A116,nCino_DevProc1!$A$2:$S$352,8,0)=0,"", VLOOKUP($A116,nCino_DevProc1!$A$2:$S$352,8,0)),"")</f>
        <v>string</v>
      </c>
      <c r="I116">
        <f>_xlfn.IFNA(IF(VLOOKUP($A116,nCino_MDW!$A$1:$AH$190,2,0)=0,"", VLOOKUP($A116,nCino_MDW!$A$1:$AH$190,2,0)),"")</f>
        <v>1300</v>
      </c>
      <c r="J116">
        <f>IF(OR(D116=0, IFERROR(VLOOKUP($A116,nCino_DevProc1!$A$2:$S$352,2,0),0)=0),"", VLOOKUP($A116,nCino_DevProc1!$A$2:$S$352,2,0))</f>
        <v>1300</v>
      </c>
      <c r="K116" t="str">
        <f>IFERROR(IF(VLOOKUP($A116,nCino_MDW!$A$1:$AH$190,26,0)="Y", "N", IF(VLOOKUP($A116,nCino_MDW!$A$1:$AH$190,26,0)="N",  "Y", "")),"")</f>
        <v>Y</v>
      </c>
      <c r="L116" t="str">
        <f>_xlfn.IFNA(IF(VLOOKUP($A116,nCino_DevProc1!$A$2:$S$352,9,0)="No", "N", "Y"),"")</f>
        <v>Y</v>
      </c>
      <c r="M116" t="str">
        <f>IFERROR(IF(VLOOKUP($A116,nCino_DevProc1!$A$2:$S$352,18,0)=TRUE, "E", IF(D116="Id", "P", IF(OR(LEFT(G116, 6) = "Lookup", LEFT(G116, 6) ="Master"), "F",""))),"")</f>
        <v/>
      </c>
      <c r="N116" t="str">
        <f>_xlfn.IFNA(IF(VLOOKUP($A116,nCino_MDW!$A$1:$AH$190,4,0)="System generated", "Y", "N"),"")</f>
        <v>N</v>
      </c>
      <c r="O116" t="str">
        <f>IF(LEFT(G116,6)="lookup", G116,IF(OR(D116=0, IFERROR(VLOOKUP($A116,nCino_DevProc1!$A$2:$S$352,18,0),0)=0),"", VLOOKUP($A116,nCino_DevProc1!$A$2:$S$352,18,0)))</f>
        <v>LLC_BI__Connected_To__r.RecordType.Name</v>
      </c>
      <c r="P116" t="str">
        <f t="shared" si="54"/>
        <v>LLC_BI__Connection__c</v>
      </c>
      <c r="Q116" t="str">
        <f t="shared" si="59"/>
        <v>CCS_Record_Type__c</v>
      </c>
      <c r="R116" t="s">
        <v>251</v>
      </c>
      <c r="S116" t="str">
        <f t="shared" si="47"/>
        <v>Y</v>
      </c>
      <c r="T116" t="str">
        <f t="shared" si="60"/>
        <v>Y</v>
      </c>
      <c r="U116" t="str">
        <f t="shared" si="61"/>
        <v>LLC_BI__Connection__c</v>
      </c>
      <c r="V116" t="str">
        <f t="shared" si="62"/>
        <v>CCS_Record_Type__c</v>
      </c>
      <c r="W116" t="str">
        <f>IF(OR(LEFT(H116,9)="reference", D116=""),"STRING",VLOOKUP($H116,'DataType Conversion'!$A$8:$I$37,3,0))</f>
        <v>STRING</v>
      </c>
      <c r="X116">
        <f t="shared" si="48"/>
        <v>1300</v>
      </c>
      <c r="Y116" t="str">
        <f t="shared" si="49"/>
        <v>Y</v>
      </c>
      <c r="Z116" t="str">
        <f t="shared" si="50"/>
        <v/>
      </c>
      <c r="AA116" t="str">
        <f t="shared" si="63"/>
        <v>N</v>
      </c>
      <c r="AB116" t="str">
        <f t="shared" si="64"/>
        <v/>
      </c>
      <c r="AC116" t="str">
        <f t="shared" si="65"/>
        <v>LLC_BI__Connection__c</v>
      </c>
      <c r="AD116" t="str">
        <f t="shared" si="66"/>
        <v>CCS_Record_Type__c</v>
      </c>
      <c r="AE116" t="str">
        <f t="shared" si="67"/>
        <v>STRING</v>
      </c>
      <c r="AF116">
        <f t="shared" si="51"/>
        <v>1300</v>
      </c>
      <c r="AG116" t="str">
        <f t="shared" si="68"/>
        <v>Y</v>
      </c>
      <c r="AH116" t="str">
        <f t="shared" si="69"/>
        <v/>
      </c>
      <c r="AI116" t="str">
        <f t="shared" si="52"/>
        <v/>
      </c>
      <c r="AM116" t="str">
        <f>IF(AC116="","",LOWER(SUBSTITUTE(VLOOKUP($AC116,'Key-Information'!$B$7:$D$8,2,0)," ", "_")))</f>
        <v>connection</v>
      </c>
      <c r="AN116" t="str">
        <f t="shared" si="70"/>
        <v>Record_Type</v>
      </c>
      <c r="AO116" t="str">
        <f t="shared" si="71"/>
        <v>STRING</v>
      </c>
      <c r="AP116">
        <f t="shared" si="72"/>
        <v>1300</v>
      </c>
      <c r="AQ116" t="str">
        <f t="shared" si="73"/>
        <v>Y</v>
      </c>
      <c r="AR116" t="str">
        <f t="shared" si="74"/>
        <v/>
      </c>
    </row>
    <row r="117" spans="1:44" x14ac:dyDescent="0.35">
      <c r="A117" t="str">
        <f t="shared" si="53"/>
        <v>LLC_BI__Connection__cCCS_Relationship_in_an_OGSA__c</v>
      </c>
      <c r="B117" t="s">
        <v>70</v>
      </c>
      <c r="C117" t="str">
        <f>_xlfn.IFNA(VLOOKUP($A117,nCino_DevProc1!$A$2:$S$352,4,0),"")</f>
        <v>Connection</v>
      </c>
      <c r="D117" t="s">
        <v>1337</v>
      </c>
      <c r="E117" t="str">
        <f>_xlfn.IFNA(VLOOKUP($A117,nCino_MDW!$A$1:$L$191,9,0),"")</f>
        <v>Relationship in an OGSA</v>
      </c>
      <c r="F117" t="str">
        <f>_xlfn.IFNA(VLOOKUP($A117,nCino_MDW!$A$1:$AH$190,12,0),"")</f>
        <v>This formula field is used in Add/Remove Members from OGSA flow.Check ConnectedTo is OGSA Member or Not</v>
      </c>
      <c r="G117" t="str">
        <f>_xlfn.IFNA(IF(VLOOKUP($A117,nCino_MDW!$A$1:$AH$190,13,0)=0,"", VLOOKUP($A117,nCino_MDW!$A$1:$AH$190,13,0)),"")</f>
        <v>Formula(Checkbox)</v>
      </c>
      <c r="H117" t="str">
        <f>_xlfn.IFNA(IF(VLOOKUP($A117,nCino_DevProc1!$A$2:$S$352,8,0)=0,"", VLOOKUP($A117,nCino_DevProc1!$A$2:$S$352,8,0)),"")</f>
        <v>boolean</v>
      </c>
      <c r="I117">
        <f>_xlfn.IFNA(IF(VLOOKUP($A117,nCino_MDW!$A$1:$AH$190,2,0)=0,"", VLOOKUP($A117,nCino_MDW!$A$1:$AH$190,2,0)),"")</f>
        <v>4</v>
      </c>
      <c r="J117" t="str">
        <f>IF(OR(D117=0, IFERROR(VLOOKUP($A117,nCino_DevProc1!$A$2:$S$352,2,0),0)=0),"", VLOOKUP($A117,nCino_DevProc1!$A$2:$S$352,2,0))</f>
        <v/>
      </c>
      <c r="K117" t="str">
        <f>IFERROR(IF(VLOOKUP($A117,nCino_MDW!$A$1:$AH$190,26,0)="Y", "N", IF(VLOOKUP($A117,nCino_MDW!$A$1:$AH$190,26,0)="N",  "Y", "")),"")</f>
        <v>Y</v>
      </c>
      <c r="L117" t="str">
        <f>_xlfn.IFNA(IF(VLOOKUP($A117,nCino_DevProc1!$A$2:$S$352,9,0)="No", "N", "Y"),"")</f>
        <v>N</v>
      </c>
      <c r="M117" t="str">
        <f>IFERROR(IF(VLOOKUP($A117,nCino_DevProc1!$A$2:$S$352,18,0)=TRUE, "E", IF(D117="Id", "P", IF(OR(LEFT(G117, 6) = "Lookup", LEFT(G117, 6) ="Master"), "F",""))),"")</f>
        <v/>
      </c>
      <c r="N117" t="str">
        <f>_xlfn.IFNA(IF(VLOOKUP($A117,nCino_MDW!$A$1:$AH$190,4,0)="System generated", "Y", "N"),"")</f>
        <v>N</v>
      </c>
      <c r="O117" t="str">
        <f>IF(LEFT(G117,6)="lookup", G117,IF(OR(D117=0, IFERROR(VLOOKUP($A117,nCino_DevProc1!$A$2:$S$352,18,0),0)=0),"", VLOOKUP($A117,nCino_DevProc1!$A$2:$S$352,18,0)))</f>
        <v>IF( LLC_BI__Connected_To__r.CCS_OGSA__c != null, true, false)</v>
      </c>
      <c r="P117" t="str">
        <f t="shared" si="54"/>
        <v>LLC_BI__Connection__c</v>
      </c>
      <c r="Q117" t="str">
        <f t="shared" si="59"/>
        <v>CCS_Relationship_in_an_OGSA__c</v>
      </c>
      <c r="R117" t="s">
        <v>251</v>
      </c>
      <c r="S117" t="str">
        <f t="shared" si="47"/>
        <v>N</v>
      </c>
      <c r="T117" t="str">
        <f t="shared" si="60"/>
        <v>Y</v>
      </c>
      <c r="U117" t="str">
        <f t="shared" si="61"/>
        <v>LLC_BI__Connection__c</v>
      </c>
      <c r="V117" t="str">
        <f t="shared" si="62"/>
        <v>CCS_Relationship_in_an_OGSA__c</v>
      </c>
      <c r="W117" t="str">
        <f>IF(OR(LEFT(H117,9)="reference", D117=""),"STRING",VLOOKUP($H117,'DataType Conversion'!$A$8:$I$37,3,0))</f>
        <v>BOOL</v>
      </c>
      <c r="X117" t="str">
        <f t="shared" si="48"/>
        <v/>
      </c>
      <c r="Y117" t="str">
        <f t="shared" si="49"/>
        <v>Y</v>
      </c>
      <c r="Z117" t="str">
        <f t="shared" si="50"/>
        <v/>
      </c>
      <c r="AA117" t="str">
        <f t="shared" si="63"/>
        <v>N</v>
      </c>
      <c r="AB117" t="str">
        <f t="shared" si="64"/>
        <v/>
      </c>
      <c r="AC117" t="str">
        <f t="shared" si="65"/>
        <v>LLC_BI__Connection__c</v>
      </c>
      <c r="AD117" t="str">
        <f t="shared" si="66"/>
        <v>CCS_Relationship_in_an_OGSA__c</v>
      </c>
      <c r="AE117" t="str">
        <f t="shared" si="67"/>
        <v>BOOL</v>
      </c>
      <c r="AF117" t="str">
        <f t="shared" si="51"/>
        <v/>
      </c>
      <c r="AG117" t="str">
        <f t="shared" si="68"/>
        <v>Y</v>
      </c>
      <c r="AH117" t="str">
        <f t="shared" si="69"/>
        <v/>
      </c>
      <c r="AI117" t="str">
        <f t="shared" si="52"/>
        <v/>
      </c>
      <c r="AM117" t="str">
        <f>IF(AC117="","",LOWER(SUBSTITUTE(VLOOKUP($AC117,'Key-Information'!$B$7:$D$8,2,0)," ", "_")))</f>
        <v>connection</v>
      </c>
      <c r="AN117" t="str">
        <f t="shared" si="70"/>
        <v>Relationship_in_an_OGSA</v>
      </c>
      <c r="AO117" t="str">
        <f t="shared" si="71"/>
        <v>BOOL</v>
      </c>
      <c r="AP117" t="str">
        <f t="shared" si="72"/>
        <v/>
      </c>
      <c r="AQ117" t="str">
        <f t="shared" si="73"/>
        <v>Y</v>
      </c>
      <c r="AR117" t="str">
        <f t="shared" si="74"/>
        <v/>
      </c>
    </row>
    <row r="118" spans="1:44" x14ac:dyDescent="0.35">
      <c r="A118" t="str">
        <f t="shared" si="53"/>
        <v>LLC_BI__Connection__cCCS_RFI_Flag__c</v>
      </c>
      <c r="B118" t="s">
        <v>70</v>
      </c>
      <c r="C118" t="str">
        <f>_xlfn.IFNA(VLOOKUP($A118,nCino_DevProc1!$A$2:$S$352,4,0),"")</f>
        <v>Connection</v>
      </c>
      <c r="D118" t="s">
        <v>1018</v>
      </c>
      <c r="E118" t="str">
        <f>_xlfn.IFNA(VLOOKUP($A118,nCino_MDW!$A$1:$L$191,9,0),"")</f>
        <v>RFI Flag</v>
      </c>
      <c r="F118" t="str">
        <f>_xlfn.IFNA(VLOOKUP($A118,nCino_MDW!$A$1:$AH$190,12,0),"")</f>
        <v>RFI Flag from Relationship</v>
      </c>
      <c r="G118" t="str">
        <f>_xlfn.IFNA(IF(VLOOKUP($A118,nCino_MDW!$A$1:$AH$190,13,0)=0,"", VLOOKUP($A118,nCino_MDW!$A$1:$AH$190,13,0)),"")</f>
        <v>Formula(Checkbox)</v>
      </c>
      <c r="H118" t="str">
        <f>_xlfn.IFNA(IF(VLOOKUP($A118,nCino_DevProc1!$A$2:$S$352,8,0)=0,"", VLOOKUP($A118,nCino_DevProc1!$A$2:$S$352,8,0)),"")</f>
        <v>boolean</v>
      </c>
      <c r="I118">
        <f>_xlfn.IFNA(IF(VLOOKUP($A118,nCino_MDW!$A$1:$AH$190,2,0)=0,"", VLOOKUP($A118,nCino_MDW!$A$1:$AH$190,2,0)),"")</f>
        <v>4</v>
      </c>
      <c r="J118" t="str">
        <f>IF(OR(D118=0, IFERROR(VLOOKUP($A118,nCino_DevProc1!$A$2:$S$352,2,0),0)=0),"", VLOOKUP($A118,nCino_DevProc1!$A$2:$S$352,2,0))</f>
        <v/>
      </c>
      <c r="K118" t="str">
        <f>IFERROR(IF(VLOOKUP($A118,nCino_MDW!$A$1:$AH$190,26,0)="Y", "N", IF(VLOOKUP($A118,nCino_MDW!$A$1:$AH$190,26,0)="N",  "Y", "")),"")</f>
        <v>Y</v>
      </c>
      <c r="L118" t="str">
        <f>_xlfn.IFNA(IF(VLOOKUP($A118,nCino_DevProc1!$A$2:$S$352,9,0)="No", "N", "Y"),"")</f>
        <v>N</v>
      </c>
      <c r="M118" t="str">
        <f>IFERROR(IF(VLOOKUP($A118,nCino_DevProc1!$A$2:$S$352,18,0)=TRUE, "E", IF(D118="Id", "P", IF(OR(LEFT(G118, 6) = "Lookup", LEFT(G118, 6) ="Master"), "F",""))),"")</f>
        <v/>
      </c>
      <c r="N118" t="str">
        <f>_xlfn.IFNA(IF(VLOOKUP($A118,nCino_MDW!$A$1:$AH$190,4,0)="System generated", "Y", "N"),"")</f>
        <v>N</v>
      </c>
      <c r="O118" t="str">
        <f>IF(LEFT(G118,6)="lookup", G118,IF(OR(D118=0, IFERROR(VLOOKUP($A118,nCino_DevProc1!$A$2:$S$352,18,0),0)=0),"", VLOOKUP($A118,nCino_DevProc1!$A$2:$S$352,18,0)))</f>
        <v>LLC_BI__Connected_To__r.CCS_RFI_Flag__c</v>
      </c>
      <c r="P118" t="str">
        <f t="shared" si="54"/>
        <v>LLC_BI__Connection__c</v>
      </c>
      <c r="Q118" t="str">
        <f t="shared" si="59"/>
        <v>CCS_RFI_Flag__c</v>
      </c>
      <c r="R118" t="s">
        <v>251</v>
      </c>
      <c r="S118" t="str">
        <f t="shared" si="47"/>
        <v>N</v>
      </c>
      <c r="T118" t="str">
        <f t="shared" si="60"/>
        <v>Y</v>
      </c>
      <c r="U118" t="str">
        <f t="shared" si="61"/>
        <v>LLC_BI__Connection__c</v>
      </c>
      <c r="V118" t="str">
        <f t="shared" si="62"/>
        <v>CCS_RFI_Flag__c</v>
      </c>
      <c r="W118" t="str">
        <f>IF(OR(LEFT(H118,9)="reference", D118=""),"STRING",VLOOKUP($H118,'DataType Conversion'!$A$8:$I$37,3,0))</f>
        <v>BOOL</v>
      </c>
      <c r="X118" t="str">
        <f t="shared" si="48"/>
        <v/>
      </c>
      <c r="Y118" t="str">
        <f t="shared" si="49"/>
        <v>Y</v>
      </c>
      <c r="Z118" t="str">
        <f t="shared" si="50"/>
        <v/>
      </c>
      <c r="AA118" t="str">
        <f t="shared" si="63"/>
        <v>N</v>
      </c>
      <c r="AB118" t="str">
        <f t="shared" si="64"/>
        <v/>
      </c>
      <c r="AC118" t="str">
        <f t="shared" si="65"/>
        <v>LLC_BI__Connection__c</v>
      </c>
      <c r="AD118" t="str">
        <f t="shared" si="66"/>
        <v>CCS_RFI_Flag__c</v>
      </c>
      <c r="AE118" t="str">
        <f t="shared" si="67"/>
        <v>BOOL</v>
      </c>
      <c r="AF118" t="str">
        <f t="shared" si="51"/>
        <v/>
      </c>
      <c r="AG118" t="str">
        <f t="shared" si="68"/>
        <v>Y</v>
      </c>
      <c r="AH118" t="str">
        <f t="shared" si="69"/>
        <v/>
      </c>
      <c r="AI118" t="str">
        <f t="shared" si="52"/>
        <v/>
      </c>
      <c r="AM118" t="str">
        <f>IF(AC118="","",LOWER(SUBSTITUTE(VLOOKUP($AC118,'Key-Information'!$B$7:$D$8,2,0)," ", "_")))</f>
        <v>connection</v>
      </c>
      <c r="AN118" t="str">
        <f t="shared" si="70"/>
        <v>RFI_Flag</v>
      </c>
      <c r="AO118" t="str">
        <f t="shared" si="71"/>
        <v>BOOL</v>
      </c>
      <c r="AP118" t="str">
        <f t="shared" si="72"/>
        <v/>
      </c>
      <c r="AQ118" t="str">
        <f t="shared" si="73"/>
        <v>Y</v>
      </c>
      <c r="AR118" t="str">
        <f t="shared" si="74"/>
        <v/>
      </c>
    </row>
    <row r="119" spans="1:44" x14ac:dyDescent="0.35">
      <c r="A119" t="str">
        <f t="shared" si="53"/>
        <v>LLC_BI__Connection__cCCS_RelationshipToFormula__c</v>
      </c>
      <c r="B119" t="s">
        <v>70</v>
      </c>
      <c r="C119" t="str">
        <f>_xlfn.IFNA(VLOOKUP($A119,nCino_DevProc1!$A$2:$S$352,4,0),"")</f>
        <v>Connection</v>
      </c>
      <c r="D119" t="s">
        <v>1321</v>
      </c>
      <c r="E119" t="str">
        <f>_xlfn.IFNA(VLOOKUP($A119,nCino_MDW!$A$1:$L$191,9,0),"")</f>
        <v>RelationshipToFormula</v>
      </c>
      <c r="F119" t="str">
        <f>_xlfn.IFNA(VLOOKUP($A119,nCino_MDW!$A$1:$AH$190,12,0),"")</f>
        <v>This formula field Used in Add/Remove Members from OGSA flow.which is Hyper Link of ConnectedTo</v>
      </c>
      <c r="G119" t="str">
        <f>_xlfn.IFNA(IF(VLOOKUP($A119,nCino_MDW!$A$1:$AH$190,13,0)=0,"", VLOOKUP($A119,nCino_MDW!$A$1:$AH$190,13,0)),"")</f>
        <v>Formula(Text)</v>
      </c>
      <c r="H119" t="str">
        <f>_xlfn.IFNA(IF(VLOOKUP($A119,nCino_DevProc1!$A$2:$S$352,8,0)=0,"", VLOOKUP($A119,nCino_DevProc1!$A$2:$S$352,8,0)),"")</f>
        <v>string</v>
      </c>
      <c r="I119">
        <f>_xlfn.IFNA(IF(VLOOKUP($A119,nCino_MDW!$A$1:$AH$190,2,0)=0,"", VLOOKUP($A119,nCino_MDW!$A$1:$AH$190,2,0)),"")</f>
        <v>1300</v>
      </c>
      <c r="J119">
        <f>IF(OR(D119=0, IFERROR(VLOOKUP($A119,nCino_DevProc1!$A$2:$S$352,2,0),0)=0),"", VLOOKUP($A119,nCino_DevProc1!$A$2:$S$352,2,0))</f>
        <v>1300</v>
      </c>
      <c r="K119" t="str">
        <f>IFERROR(IF(VLOOKUP($A119,nCino_MDW!$A$1:$AH$190,26,0)="Y", "N", IF(VLOOKUP($A119,nCino_MDW!$A$1:$AH$190,26,0)="N",  "Y", "")),"")</f>
        <v>Y</v>
      </c>
      <c r="L119" t="str">
        <f>_xlfn.IFNA(IF(VLOOKUP($A119,nCino_DevProc1!$A$2:$S$352,9,0)="No", "N", "Y"),"")</f>
        <v>Y</v>
      </c>
      <c r="M119" t="str">
        <f>IFERROR(IF(VLOOKUP($A119,nCino_DevProc1!$A$2:$S$352,18,0)=TRUE, "E", IF(D119="Id", "P", IF(OR(LEFT(G119, 6) = "Lookup", LEFT(G119, 6) ="Master"), "F",""))),"")</f>
        <v/>
      </c>
      <c r="N119" t="str">
        <f>_xlfn.IFNA(IF(VLOOKUP($A119,nCino_MDW!$A$1:$AH$190,4,0)="System generated", "Y", "N"),"")</f>
        <v>N</v>
      </c>
      <c r="O119" t="str">
        <f>IF(LEFT(G119,6)="lookup", G119,IF(OR(D119=0, IFERROR(VLOOKUP($A119,nCino_DevProc1!$A$2:$S$352,18,0),0)=0),"", VLOOKUP($A119,nCino_DevProc1!$A$2:$S$352,18,0)))</f>
        <v>HYPERLINK( LEFT($Api.Partner_Server_URL_260, FIND( '/services', $Api.Partner_Server_URL_260))&amp;LLC_BI__Connected_To__r.Id , LLC_BI__Connected_To__r.Name)</v>
      </c>
      <c r="P119" t="str">
        <f t="shared" si="54"/>
        <v>LLC_BI__Connection__c</v>
      </c>
      <c r="Q119" t="str">
        <f t="shared" si="59"/>
        <v>CCS_RelationshipToFormula__c</v>
      </c>
      <c r="R119" t="s">
        <v>251</v>
      </c>
      <c r="S119" t="str">
        <f t="shared" si="47"/>
        <v>Y</v>
      </c>
      <c r="T119" t="str">
        <f t="shared" si="60"/>
        <v>Y</v>
      </c>
      <c r="U119" t="str">
        <f t="shared" si="61"/>
        <v>LLC_BI__Connection__c</v>
      </c>
      <c r="V119" t="str">
        <f t="shared" si="62"/>
        <v>CCS_RelationshipToFormula__c</v>
      </c>
      <c r="W119" t="str">
        <f>IF(OR(LEFT(H119,9)="reference", D119=""),"STRING",VLOOKUP($H119,'DataType Conversion'!$A$8:$I$37,3,0))</f>
        <v>STRING</v>
      </c>
      <c r="X119">
        <f t="shared" si="48"/>
        <v>1300</v>
      </c>
      <c r="Y119" t="str">
        <f t="shared" si="49"/>
        <v>Y</v>
      </c>
      <c r="Z119" t="str">
        <f t="shared" si="50"/>
        <v/>
      </c>
      <c r="AA119" t="str">
        <f t="shared" si="63"/>
        <v>N</v>
      </c>
      <c r="AB119" t="str">
        <f t="shared" si="64"/>
        <v/>
      </c>
      <c r="AC119" t="str">
        <f t="shared" si="65"/>
        <v>LLC_BI__Connection__c</v>
      </c>
      <c r="AD119" t="str">
        <f t="shared" si="66"/>
        <v>CCS_RelationshipToFormula__c</v>
      </c>
      <c r="AE119" t="str">
        <f t="shared" si="67"/>
        <v>STRING</v>
      </c>
      <c r="AF119">
        <f t="shared" si="51"/>
        <v>1300</v>
      </c>
      <c r="AG119" t="str">
        <f t="shared" si="68"/>
        <v>Y</v>
      </c>
      <c r="AH119" t="str">
        <f t="shared" si="69"/>
        <v/>
      </c>
      <c r="AI119" t="str">
        <f t="shared" si="52"/>
        <v/>
      </c>
      <c r="AM119" t="str">
        <f>IF(AC119="","",LOWER(SUBSTITUTE(VLOOKUP($AC119,'Key-Information'!$B$7:$D$8,2,0)," ", "_")))</f>
        <v>connection</v>
      </c>
      <c r="AN119" t="str">
        <f t="shared" si="70"/>
        <v>RelationshipToFormula</v>
      </c>
      <c r="AO119" t="str">
        <f t="shared" si="71"/>
        <v>STRING</v>
      </c>
      <c r="AP119">
        <f t="shared" si="72"/>
        <v>1300</v>
      </c>
      <c r="AQ119" t="str">
        <f t="shared" si="73"/>
        <v>Y</v>
      </c>
      <c r="AR119" t="str">
        <f t="shared" si="74"/>
        <v/>
      </c>
    </row>
    <row r="120" spans="1:44" x14ac:dyDescent="0.35">
      <c r="A120" t="str">
        <f t="shared" si="53"/>
        <v>LLC_BI__Connection__cCCS_Risk_Rating__c</v>
      </c>
      <c r="B120" t="s">
        <v>70</v>
      </c>
      <c r="C120" t="str">
        <f>_xlfn.IFNA(VLOOKUP($A120,nCino_DevProc1!$A$2:$S$352,4,0),"")</f>
        <v>Connection</v>
      </c>
      <c r="D120" t="s">
        <v>1037</v>
      </c>
      <c r="E120" t="str">
        <f>_xlfn.IFNA(VLOOKUP($A120,nCino_MDW!$A$1:$L$191,9,0),"")</f>
        <v>Risk Rating</v>
      </c>
      <c r="F120" t="str">
        <f>_xlfn.IFNA(VLOOKUP($A120,nCino_MDW!$A$1:$AH$190,12,0),"")</f>
        <v>Risk Rating from Relationship</v>
      </c>
      <c r="G120" t="str">
        <f>_xlfn.IFNA(IF(VLOOKUP($A120,nCino_MDW!$A$1:$AH$190,13,0)=0,"", VLOOKUP($A120,nCino_MDW!$A$1:$AH$190,13,0)),"")</f>
        <v>Formula(Text)</v>
      </c>
      <c r="H120" t="str">
        <f>_xlfn.IFNA(IF(VLOOKUP($A120,nCino_DevProc1!$A$2:$S$352,8,0)=0,"", VLOOKUP($A120,nCino_DevProc1!$A$2:$S$352,8,0)),"")</f>
        <v>string</v>
      </c>
      <c r="I120">
        <f>_xlfn.IFNA(IF(VLOOKUP($A120,nCino_MDW!$A$1:$AH$190,2,0)=0,"", VLOOKUP($A120,nCino_MDW!$A$1:$AH$190,2,0)),"")</f>
        <v>1300</v>
      </c>
      <c r="J120">
        <f>IF(OR(D120=0, IFERROR(VLOOKUP($A120,nCino_DevProc1!$A$2:$S$352,2,0),0)=0),"", VLOOKUP($A120,nCino_DevProc1!$A$2:$S$352,2,0))</f>
        <v>1300</v>
      </c>
      <c r="K120" t="str">
        <f>IFERROR(IF(VLOOKUP($A120,nCino_MDW!$A$1:$AH$190,26,0)="Y", "N", IF(VLOOKUP($A120,nCino_MDW!$A$1:$AH$190,26,0)="N",  "Y", "")),"")</f>
        <v>Y</v>
      </c>
      <c r="L120" t="str">
        <f>_xlfn.IFNA(IF(VLOOKUP($A120,nCino_DevProc1!$A$2:$S$352,9,0)="No", "N", "Y"),"")</f>
        <v>Y</v>
      </c>
      <c r="M120" t="str">
        <f>IFERROR(IF(VLOOKUP($A120,nCino_DevProc1!$A$2:$S$352,18,0)=TRUE, "E", IF(D120="Id", "P", IF(OR(LEFT(G120, 6) = "Lookup", LEFT(G120, 6) ="Master"), "F",""))),"")</f>
        <v/>
      </c>
      <c r="N120" t="str">
        <f>_xlfn.IFNA(IF(VLOOKUP($A120,nCino_MDW!$A$1:$AH$190,4,0)="System generated", "Y", "N"),"")</f>
        <v>N</v>
      </c>
      <c r="O120" t="str">
        <f>IF(LEFT(G120,6)="lookup", G120,IF(OR(D120=0, IFERROR(VLOOKUP($A120,nCino_DevProc1!$A$2:$S$352,18,0),0)=0),"", VLOOKUP($A120,nCino_DevProc1!$A$2:$S$352,18,0)))</f>
        <v>LLC_BI__Connected_To__r.CCS_Risk_Rating__c</v>
      </c>
      <c r="P120" t="str">
        <f t="shared" si="54"/>
        <v>LLC_BI__Connection__c</v>
      </c>
      <c r="Q120" t="str">
        <f t="shared" si="59"/>
        <v>CCS_Risk_Rating__c</v>
      </c>
      <c r="R120" t="s">
        <v>251</v>
      </c>
      <c r="S120" t="str">
        <f t="shared" si="47"/>
        <v>Y</v>
      </c>
      <c r="T120" t="str">
        <f t="shared" si="60"/>
        <v>Y</v>
      </c>
      <c r="U120" t="str">
        <f t="shared" si="61"/>
        <v>LLC_BI__Connection__c</v>
      </c>
      <c r="V120" t="str">
        <f t="shared" si="62"/>
        <v>CCS_Risk_Rating__c</v>
      </c>
      <c r="W120" t="str">
        <f>IF(OR(LEFT(H120,9)="reference", D120=""),"STRING",VLOOKUP($H120,'DataType Conversion'!$A$8:$I$37,3,0))</f>
        <v>STRING</v>
      </c>
      <c r="X120">
        <f t="shared" si="48"/>
        <v>1300</v>
      </c>
      <c r="Y120" t="str">
        <f t="shared" si="49"/>
        <v>Y</v>
      </c>
      <c r="Z120" t="str">
        <f t="shared" si="50"/>
        <v/>
      </c>
      <c r="AA120" t="str">
        <f t="shared" si="63"/>
        <v>N</v>
      </c>
      <c r="AB120" t="str">
        <f t="shared" si="64"/>
        <v/>
      </c>
      <c r="AC120" t="str">
        <f t="shared" si="65"/>
        <v>LLC_BI__Connection__c</v>
      </c>
      <c r="AD120" t="str">
        <f t="shared" si="66"/>
        <v>CCS_Risk_Rating__c</v>
      </c>
      <c r="AE120" t="str">
        <f t="shared" si="67"/>
        <v>STRING</v>
      </c>
      <c r="AF120">
        <f t="shared" si="51"/>
        <v>1300</v>
      </c>
      <c r="AG120" t="str">
        <f t="shared" si="68"/>
        <v>Y</v>
      </c>
      <c r="AH120" t="str">
        <f t="shared" si="69"/>
        <v/>
      </c>
      <c r="AI120" t="str">
        <f t="shared" si="52"/>
        <v/>
      </c>
      <c r="AM120" t="str">
        <f>IF(AC120="","",LOWER(SUBSTITUTE(VLOOKUP($AC120,'Key-Information'!$B$7:$D$8,2,0)," ", "_")))</f>
        <v>connection</v>
      </c>
      <c r="AN120" t="str">
        <f t="shared" si="70"/>
        <v>Risk_Rating</v>
      </c>
      <c r="AO120" t="str">
        <f t="shared" si="71"/>
        <v>STRING</v>
      </c>
      <c r="AP120">
        <f t="shared" si="72"/>
        <v>1300</v>
      </c>
      <c r="AQ120" t="str">
        <f t="shared" si="73"/>
        <v>Y</v>
      </c>
      <c r="AR120" t="str">
        <f t="shared" si="74"/>
        <v/>
      </c>
    </row>
    <row r="121" spans="1:44" x14ac:dyDescent="0.35">
      <c r="A121" t="str">
        <f t="shared" si="53"/>
        <v>LLC_BI__Connection__cCCS_Support_Indicator__c</v>
      </c>
      <c r="B121" t="s">
        <v>70</v>
      </c>
      <c r="C121" t="str">
        <f>_xlfn.IFNA(VLOOKUP($A121,nCino_DevProc1!$A$2:$S$352,4,0),"")</f>
        <v>Connection</v>
      </c>
      <c r="D121" t="s">
        <v>1056</v>
      </c>
      <c r="E121" t="str">
        <f>_xlfn.IFNA(VLOOKUP($A121,nCino_MDW!$A$1:$L$191,9,0),"")</f>
        <v>Support Indicator</v>
      </c>
      <c r="F121" t="str">
        <f>_xlfn.IFNA(VLOOKUP($A121,nCino_MDW!$A$1:$AH$190,12,0),"")</f>
        <v>Support Indicator from Relationship</v>
      </c>
      <c r="G121" t="str">
        <f>_xlfn.IFNA(IF(VLOOKUP($A121,nCino_MDW!$A$1:$AH$190,13,0)=0,"", VLOOKUP($A121,nCino_MDW!$A$1:$AH$190,13,0)),"")</f>
        <v>Formula(Text)</v>
      </c>
      <c r="H121" t="str">
        <f>_xlfn.IFNA(IF(VLOOKUP($A121,nCino_DevProc1!$A$2:$S$352,8,0)=0,"", VLOOKUP($A121,nCino_DevProc1!$A$2:$S$352,8,0)),"")</f>
        <v>string</v>
      </c>
      <c r="I121">
        <f>_xlfn.IFNA(IF(VLOOKUP($A121,nCino_MDW!$A$1:$AH$190,2,0)=0,"", VLOOKUP($A121,nCino_MDW!$A$1:$AH$190,2,0)),"")</f>
        <v>1300</v>
      </c>
      <c r="J121">
        <f>IF(OR(D121=0, IFERROR(VLOOKUP($A121,nCino_DevProc1!$A$2:$S$352,2,0),0)=0),"", VLOOKUP($A121,nCino_DevProc1!$A$2:$S$352,2,0))</f>
        <v>1300</v>
      </c>
      <c r="K121" t="str">
        <f>IFERROR(IF(VLOOKUP($A121,nCino_MDW!$A$1:$AH$190,26,0)="Y", "N", IF(VLOOKUP($A121,nCino_MDW!$A$1:$AH$190,26,0)="N",  "Y", "")),"")</f>
        <v>Y</v>
      </c>
      <c r="L121" t="str">
        <f>_xlfn.IFNA(IF(VLOOKUP($A121,nCino_DevProc1!$A$2:$S$352,9,0)="No", "N", "Y"),"")</f>
        <v>Y</v>
      </c>
      <c r="M121" t="str">
        <f>IFERROR(IF(VLOOKUP($A121,nCino_DevProc1!$A$2:$S$352,18,0)=TRUE, "E", IF(D121="Id", "P", IF(OR(LEFT(G121, 6) = "Lookup", LEFT(G121, 6) ="Master"), "F",""))),"")</f>
        <v/>
      </c>
      <c r="N121" t="str">
        <f>_xlfn.IFNA(IF(VLOOKUP($A121,nCino_MDW!$A$1:$AH$190,4,0)="System generated", "Y", "N"),"")</f>
        <v>N</v>
      </c>
      <c r="O121" t="str">
        <f>IF(LEFT(G121,6)="lookup", G121,IF(OR(D121=0, IFERROR(VLOOKUP($A121,nCino_DevProc1!$A$2:$S$352,18,0),0)=0),"", VLOOKUP($A121,nCino_DevProc1!$A$2:$S$352,18,0)))</f>
        <v>LLC_BI__Connected_To__r.CCS_Support_Indicator__c</v>
      </c>
      <c r="P121" t="str">
        <f t="shared" si="54"/>
        <v>LLC_BI__Connection__c</v>
      </c>
      <c r="Q121" t="str">
        <f t="shared" si="59"/>
        <v>CCS_Support_Indicator__c</v>
      </c>
      <c r="R121" t="s">
        <v>251</v>
      </c>
      <c r="S121" t="str">
        <f t="shared" si="47"/>
        <v>Y</v>
      </c>
      <c r="T121" t="str">
        <f t="shared" si="60"/>
        <v>Y</v>
      </c>
      <c r="U121" t="str">
        <f t="shared" si="61"/>
        <v>LLC_BI__Connection__c</v>
      </c>
      <c r="V121" t="str">
        <f t="shared" si="62"/>
        <v>CCS_Support_Indicator__c</v>
      </c>
      <c r="W121" t="str">
        <f>IF(OR(LEFT(H121,9)="reference", D121=""),"STRING",VLOOKUP($H121,'DataType Conversion'!$A$8:$I$37,3,0))</f>
        <v>STRING</v>
      </c>
      <c r="X121">
        <f t="shared" si="48"/>
        <v>1300</v>
      </c>
      <c r="Y121" t="str">
        <f t="shared" si="49"/>
        <v>Y</v>
      </c>
      <c r="Z121" t="str">
        <f t="shared" si="50"/>
        <v/>
      </c>
      <c r="AA121" t="str">
        <f t="shared" si="63"/>
        <v>N</v>
      </c>
      <c r="AB121" t="str">
        <f t="shared" si="64"/>
        <v/>
      </c>
      <c r="AC121" t="str">
        <f t="shared" si="65"/>
        <v>LLC_BI__Connection__c</v>
      </c>
      <c r="AD121" t="str">
        <f t="shared" si="66"/>
        <v>CCS_Support_Indicator__c</v>
      </c>
      <c r="AE121" t="str">
        <f t="shared" si="67"/>
        <v>STRING</v>
      </c>
      <c r="AF121">
        <f t="shared" si="51"/>
        <v>1300</v>
      </c>
      <c r="AG121" t="str">
        <f t="shared" si="68"/>
        <v>Y</v>
      </c>
      <c r="AH121" t="str">
        <f t="shared" si="69"/>
        <v/>
      </c>
      <c r="AI121" t="str">
        <f t="shared" si="52"/>
        <v/>
      </c>
      <c r="AM121" t="str">
        <f>IF(AC121="","",LOWER(SUBSTITUTE(VLOOKUP($AC121,'Key-Information'!$B$7:$D$8,2,0)," ", "_")))</f>
        <v>connection</v>
      </c>
      <c r="AN121" t="str">
        <f t="shared" si="70"/>
        <v>Support_Indicator</v>
      </c>
      <c r="AO121" t="str">
        <f t="shared" si="71"/>
        <v>STRING</v>
      </c>
      <c r="AP121">
        <f t="shared" si="72"/>
        <v>1300</v>
      </c>
      <c r="AQ121" t="str">
        <f t="shared" si="73"/>
        <v>Y</v>
      </c>
      <c r="AR121" t="str">
        <f t="shared" si="74"/>
        <v/>
      </c>
    </row>
    <row r="122" spans="1:44" x14ac:dyDescent="0.35">
      <c r="A122" t="str">
        <f t="shared" si="53"/>
        <v>LLC_BI__Connection__cCCS_Total_Current_Bank_Limits__c</v>
      </c>
      <c r="B122" t="s">
        <v>70</v>
      </c>
      <c r="C122" t="str">
        <f>_xlfn.IFNA(VLOOKUP($A122,nCino_DevProc1!$A$2:$S$352,4,0),"")</f>
        <v>Connection</v>
      </c>
      <c r="D122" t="s">
        <v>1096</v>
      </c>
      <c r="E122" t="str">
        <f>_xlfn.IFNA(VLOOKUP($A122,nCino_MDW!$A$1:$L$191,9,0),"")</f>
        <v>Total Current Bank Limits</v>
      </c>
      <c r="F122" t="str">
        <f>_xlfn.IFNA(VLOOKUP($A122,nCino_MDW!$A$1:$AH$190,12,0),"")</f>
        <v>Total Current Bank Limits from Relationship</v>
      </c>
      <c r="G122" t="str">
        <f>_xlfn.IFNA(IF(VLOOKUP($A122,nCino_MDW!$A$1:$AH$190,13,0)=0,"", VLOOKUP($A122,nCino_MDW!$A$1:$AH$190,13,0)),"")</f>
        <v>Formula(Currency)</v>
      </c>
      <c r="H122" t="str">
        <f>_xlfn.IFNA(IF(VLOOKUP($A122,nCino_DevProc1!$A$2:$S$352,8,0)=0,"", VLOOKUP($A122,nCino_DevProc1!$A$2:$S$352,8,0)),"")</f>
        <v>currency</v>
      </c>
      <c r="I122" t="str">
        <f>_xlfn.IFNA(IF(VLOOKUP($A122,nCino_MDW!$A$1:$AH$190,2,0)=0,"", VLOOKUP($A122,nCino_MDW!$A$1:$AH$190,2,0)),"")</f>
        <v>16, 2</v>
      </c>
      <c r="J122" t="str">
        <f>IF(OR(D122=0, IFERROR(VLOOKUP($A122,nCino_DevProc1!$A$2:$S$352,2,0),0)=0),"", VLOOKUP($A122,nCino_DevProc1!$A$2:$S$352,2,0))</f>
        <v/>
      </c>
      <c r="K122" t="str">
        <f>IFERROR(IF(VLOOKUP($A122,nCino_MDW!$A$1:$AH$190,26,0)="Y", "N", IF(VLOOKUP($A122,nCino_MDW!$A$1:$AH$190,26,0)="N",  "Y", "")),"")</f>
        <v>Y</v>
      </c>
      <c r="L122" t="str">
        <f>_xlfn.IFNA(IF(VLOOKUP($A122,nCino_DevProc1!$A$2:$S$352,9,0)="No", "N", "Y"),"")</f>
        <v>Y</v>
      </c>
      <c r="M122" t="str">
        <f>IFERROR(IF(VLOOKUP($A122,nCino_DevProc1!$A$2:$S$352,18,0)=TRUE, "E", IF(D122="Id", "P", IF(OR(LEFT(G122, 6) = "Lookup", LEFT(G122, 6) ="Master"), "F",""))),"")</f>
        <v/>
      </c>
      <c r="N122" t="str">
        <f>_xlfn.IFNA(IF(VLOOKUP($A122,nCino_MDW!$A$1:$AH$190,4,0)="System generated", "Y", "N"),"")</f>
        <v>N</v>
      </c>
      <c r="O122" t="str">
        <f>IF(LEFT(G122,6)="lookup", G122,IF(OR(D122=0, IFERROR(VLOOKUP($A122,nCino_DevProc1!$A$2:$S$352,18,0),0)=0),"", VLOOKUP($A122,nCino_DevProc1!$A$2:$S$352,18,0)))</f>
        <v>LLC_BI__Connected_To__r.CCS_TotalHardBankLimits__c + LLC_BI__Connected_To__r.CCS_TotalSoftBankLimits__c</v>
      </c>
      <c r="P122" t="str">
        <f t="shared" si="54"/>
        <v>LLC_BI__Connection__c</v>
      </c>
      <c r="Q122" t="str">
        <f t="shared" si="59"/>
        <v>CCS_Total_Current_Bank_Limits__c</v>
      </c>
      <c r="R122" t="s">
        <v>251</v>
      </c>
      <c r="S122" t="str">
        <f t="shared" si="47"/>
        <v>Y</v>
      </c>
      <c r="T122" t="str">
        <f t="shared" si="60"/>
        <v>Y</v>
      </c>
      <c r="U122" t="str">
        <f t="shared" si="61"/>
        <v>LLC_BI__Connection__c</v>
      </c>
      <c r="V122" t="str">
        <f t="shared" si="62"/>
        <v>CCS_Total_Current_Bank_Limits__c</v>
      </c>
      <c r="W122" t="str">
        <f>IF(OR(LEFT(H122,9)="reference", D122=""),"STRING",VLOOKUP($H122,'DataType Conversion'!$A$8:$I$37,3,0))</f>
        <v>BIGDECIMAL</v>
      </c>
      <c r="X122" t="str">
        <f t="shared" si="48"/>
        <v/>
      </c>
      <c r="Y122" t="str">
        <f t="shared" si="49"/>
        <v>Y</v>
      </c>
      <c r="Z122" t="str">
        <f t="shared" si="50"/>
        <v/>
      </c>
      <c r="AA122" t="str">
        <f t="shared" si="63"/>
        <v>N</v>
      </c>
      <c r="AB122" t="str">
        <f t="shared" si="64"/>
        <v/>
      </c>
      <c r="AC122" t="str">
        <f t="shared" si="65"/>
        <v>LLC_BI__Connection__c</v>
      </c>
      <c r="AD122" t="str">
        <f t="shared" si="66"/>
        <v>CCS_Total_Current_Bank_Limits__c</v>
      </c>
      <c r="AE122" t="str">
        <f t="shared" si="67"/>
        <v>BIGDECIMAL</v>
      </c>
      <c r="AF122" t="str">
        <f t="shared" si="51"/>
        <v/>
      </c>
      <c r="AG122" t="str">
        <f t="shared" si="68"/>
        <v>Y</v>
      </c>
      <c r="AH122" t="str">
        <f t="shared" si="69"/>
        <v/>
      </c>
      <c r="AI122" t="str">
        <f t="shared" si="52"/>
        <v/>
      </c>
      <c r="AM122" t="str">
        <f>IF(AC122="","",LOWER(SUBSTITUTE(VLOOKUP($AC122,'Key-Information'!$B$7:$D$8,2,0)," ", "_")))</f>
        <v>connection</v>
      </c>
      <c r="AN122" t="str">
        <f t="shared" si="70"/>
        <v>Total_Current_Bank_Limits</v>
      </c>
      <c r="AO122" t="str">
        <f t="shared" si="71"/>
        <v>BIGDECIMAL</v>
      </c>
      <c r="AP122" t="str">
        <f t="shared" si="72"/>
        <v/>
      </c>
      <c r="AQ122" t="str">
        <f t="shared" si="73"/>
        <v>Y</v>
      </c>
      <c r="AR122" t="str">
        <f t="shared" si="74"/>
        <v/>
      </c>
    </row>
  </sheetData>
  <autoFilter ref="A2:AU122" xr:uid="{C28A9B82-EEE8-4598-B587-B8355C37DD00}"/>
  <mergeCells count="5">
    <mergeCell ref="P1:T1"/>
    <mergeCell ref="AC1:AL1"/>
    <mergeCell ref="AM1:AT1"/>
    <mergeCell ref="B1:O1"/>
    <mergeCell ref="U1:AB1"/>
  </mergeCells>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973AA-F853-45C1-B45A-561BAC46ED0C}">
  <dimension ref="A1"/>
  <sheetViews>
    <sheetView workbookViewId="0">
      <selection activeCell="H37" sqref="H37"/>
    </sheetView>
  </sheetViews>
  <sheetFormatPr defaultRowHeight="14.5" x14ac:dyDescent="0.35"/>
  <sheetData/>
  <pageMargins left="0.7" right="0.7" top="0.75" bottom="0.75" header="0.3" footer="0.3"/>
  <pageSetup paperSize="9" orientation="portrait" horizontalDpi="90" verticalDpi="90" r:id="rId1"/>
  <headerFooter>
    <oddHeader>&amp;L&amp;"Calibri"&amp;12&amp;K0000FFClassification: Limited&amp;1#</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E482F69591404FA1308A4CC9910081" ma:contentTypeVersion="14" ma:contentTypeDescription="Create a new document." ma:contentTypeScope="" ma:versionID="1260c0972cd4149fc30e9af237b72b17">
  <xsd:schema xmlns:xsd="http://www.w3.org/2001/XMLSchema" xmlns:xs="http://www.w3.org/2001/XMLSchema" xmlns:p="http://schemas.microsoft.com/office/2006/metadata/properties" xmlns:ns1="http://schemas.microsoft.com/sharepoint/v3" xmlns:ns2="810fb89b-3607-4b65-a4b4-9fbe8607065e" xmlns:ns3="827e7169-f20d-4e9d-b2dc-17e22361bb4b" targetNamespace="http://schemas.microsoft.com/office/2006/metadata/properties" ma:root="true" ma:fieldsID="9326dbbde4886192fd607af9e0e12bdf" ns1:_="" ns2:_="" ns3:_="">
    <xsd:import namespace="http://schemas.microsoft.com/sharepoint/v3"/>
    <xsd:import namespace="810fb89b-3607-4b65-a4b4-9fbe8607065e"/>
    <xsd:import namespace="827e7169-f20d-4e9d-b2dc-17e22361bb4b"/>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fb89b-3607-4b65-a4b4-9fbe860706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ee4fd0a-b474-4a32-a144-dd33b07833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7e7169-f20d-4e9d-b2dc-17e22361bb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42531f6-5e6e-4976-b0f1-f92928dc2e22}" ma:internalName="TaxCatchAll" ma:showField="CatchAllData" ma:web="827e7169-f20d-4e9d-b2dc-17e22361bb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E g E A A B Q S w M E F A A C A A g A + H 1 y V d z u 6 n i m A A A A 9 g A A A B I A H A B D b 2 5 m a W c v U G F j a 2 F n Z S 5 4 b W w g o h g A K K A U A A A A A A A A A A A A A A A A A A A A A A A A A A A A h Y 9 B D o I w F E S v Q r q n L Z g Y J J + S 6 M K N J C Y m x m 1 T K j T C x 9 A i 3 M 2 F R / I K Y h R 1 5 3 L e v M X M / X q D d K g r 7 6 J b a x p M S E A 5 8 T S q J j d Y J K R z R z 8 i q Y C t V C d Z a G + U 0 c a D z R N S O n e O G e v 7 n v Y z 2 r Q F C z k P 2 C H b 7 F S p a 0 k + s v k v + w a t k 6 g 0 E b B / j R E h D X h E F 9 G c c m A T h M z g V w j H v c / 2 B 8 K q q 1 z X a q H R X y + B T R H Y + 4 N 4 A F B L A w Q U A A I A C A D 4 f X 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1 y V V t 9 H P J A A Q A A M Q I A A B M A H A B G b 3 J t d W x h c y 9 T Z W N 0 a W 9 u M S 5 t I K I Y A C i g F A A A A A A A A A A A A A A A A A A A A A A A A A A A A H 1 R y 0 7 D M B C 8 R 8 o / W O m l l U K i Q E U b K g 4 Q x I W H K r W I Q 1 R F b r J N L J J 1 Z G + A q q r U f + A P + R K c l A O o U F + 8 n h l 7 d s c a U h I S 2 W y / B x P b s i 1 d c A U Z 6 z l z v i y B B Q 6 7 Z C W Q b T G z Z r J R K R j k G Z b e l O f Q b 4 t I I g G S 7 j s F U a 0 v f B / Q e x M v o o Z M c E + q 3 G 9 P / r 3 Q l M h V k s o G S Y B u a y o g e U J B k C V 3 A v N M V s 5 g 4 O 7 d b j j x w J j t X T f B N m 6 R x T f b c 6 K C Y 2 5 6 n a 9 r a N v s O v b m i q N e S V V F s m w q b E n d 7 5 5 y N x s n a r 3 X j s v I 4 I z g n b Y u M 3 C j l B m B p a C g k i h 4 G Z 8 u D l S 3 S l Y s C E f D + G z B H o C U r G U p i O N x 5 a P E k + q Y e i o 1 8 b L T f + 4 + g j A 8 j 4 e H 7 s F 4 H H b 0 a M j + G e O n 5 C q r B J r E F S f x C g f S a z A Z m f 8 1 N 3 5 x 2 4 F t C f w z 4 s k X U E s B A i 0 A F A A C A A g A + H 1 y V d z u 6 n i m A A A A 9 g A A A B I A A A A A A A A A A A A A A A A A A A A A A E N v b m Z p Z y 9 Q Y W N r Y W d l L n h t b F B L A Q I t A B Q A A g A I A P h 9 c l U P y u m r p A A A A O k A A A A T A A A A A A A A A A A A A A A A A P I A A A B b Q 2 9 u d G V u d F 9 U e X B l c 1 0 u e G 1 s U E s B A i 0 A F A A C A A g A + H 1 y V V t 9 H P J A A Q A A M Q I A A B M A A A A A A A A A A A A A A A A A 4 w 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A 0 A A A A A A A B 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2 I i A v P j x F b n R y e S B U e X B l P S J G a W x s R X J y b 3 J D b 2 R l I i B W Y W x 1 Z T 0 i c 1 V u a 2 5 v d 2 4 i I C 8 + P E V u d H J 5 I F R 5 c G U 9 I k Z p b G x F c n J v c k N v d W 5 0 I i B W Y W x 1 Z T 0 i b D A i I C 8 + P E V u d H J 5 I F R 5 c G U 9 I k Z p b G x M Y X N 0 V X B k Y X R l Z C I g V m F s d W U 9 I m Q y M D I y L T E x L T E 4 V D E 0 O j U 0 O j U 3 L j k y O D c 4 M j R a I i A v P j x F b n R y e S B U e X B l P S J G a W x s Q 2 9 s d W 1 u V H l w Z X M i I F Z h b H V l P S J z Q m d Z R 0 J n W U d C Z 1 k 9 I i A v P j x F b n R y e S B U e X B l P S J G a W x s Q 2 9 s d W 1 u T m F t Z X M i I F Z h b H V l P S J z W y Z x d W 9 0 O 0 N v d W 5 0 e S Z x d W 9 0 O y w m c X V v d D t D d X J y Z W 5 0 I G N l c m V t b 2 5 p Y W x b M l 0 m c X V v d D s s J n F 1 b 3 Q 7 R n J v b S A x O T c 0 W z N d I E 1 l d H J v c G 9 s a X R h b i Z x d W 9 0 O y w m c X V v d D t G c m 9 t I D E 5 N z R b M 1 0 g T m 9 u L W 1 l d H J v c G 9 s a X R h b i Z x d W 9 0 O y w m c X V v d D t Q b 3 N 0 Y W w g M T k 3 N O K A k z E 5 O T Z b N F 0 m c X V v d D s s J n F 1 b 3 Q 7 M T g 4 O e K A k z E 5 N z Q g Q 2 9 1 b n R 5 J n F 1 b 3 Q 7 L C Z x d W 9 0 O z E 4 O D n i g J M x O T c 0 I E F k b W l u a X N 0 c m F 0 a X Z l J n F 1 b 3 Q 7 L C Z x d W 9 0 O 0 J l Z m 9 y Z S A x O D g 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g M S 9 B d X R v U m V t b 3 Z l Z E N v b H V t b n M x L n t D b 3 V u d H k s M H 0 m c X V v d D s s J n F 1 b 3 Q 7 U 2 V j d G l v b j E v V G F i b G U g M S 9 B d X R v U m V t b 3 Z l Z E N v b H V t b n M x L n t D d X J y Z W 5 0 I G N l c m V t b 2 5 p Y W x b M l 0 s M X 0 m c X V v d D s s J n F 1 b 3 Q 7 U 2 V j d G l v b j E v V G F i b G U g M S 9 B d X R v U m V t b 3 Z l Z E N v b H V t b n M x L n t G c m 9 t I D E 5 N z R b M 1 0 g T W V 0 c m 9 w b 2 x p d G F u L D J 9 J n F 1 b 3 Q 7 L C Z x d W 9 0 O 1 N l Y 3 R p b 2 4 x L 1 R h Y m x l I D E v Q X V 0 b 1 J l b W 9 2 Z W R D b 2 x 1 b W 5 z M S 5 7 R n J v b S A x O T c 0 W z N d I E 5 v b i 1 t Z X R y b 3 B v b G l 0 Y W 4 s M 3 0 m c X V v d D s s J n F 1 b 3 Q 7 U 2 V j d G l v b j E v V G F i b G U g M S 9 B d X R v U m V t b 3 Z l Z E N v b H V t b n M x L n t Q b 3 N 0 Y W w g M T k 3 N O K A k z E 5 O T Z b N F 0 s N H 0 m c X V v d D s s J n F 1 b 3 Q 7 U 2 V j d G l v b j E v V G F i b G U g M S 9 B d X R v U m V t b 3 Z l Z E N v b H V t b n M x L n s x O D g 5 4 o C T M T k 3 N C B D b 3 V u d H k s N X 0 m c X V v d D s s J n F 1 b 3 Q 7 U 2 V j d G l v b j E v V G F i b G U g M S 9 B d X R v U m V t b 3 Z l Z E N v b H V t b n M x L n s x O D g 5 4 o C T M T k 3 N C B B Z G 1 p b m l z d H J h d G l 2 Z S w 2 f S Z x d W 9 0 O y w m c X V v d D t T Z W N 0 a W 9 u M S 9 U Y W J s Z S A x L 0 F 1 d G 9 S Z W 1 v d m V k Q 2 9 s d W 1 u c z E u e 0 J l Z m 9 y Z S A x O D g 5 L D d 9 J n F 1 b 3 Q 7 X S w m c X V v d D t D b 2 x 1 b W 5 D b 3 V u d C Z x d W 9 0 O z o 4 L C Z x d W 9 0 O 0 t l e U N v b H V t b k 5 h b W V z J n F 1 b 3 Q 7 O l t d L C Z x d W 9 0 O 0 N v b H V t b k l k Z W 5 0 a X R p Z X M m c X V v d D s 6 W y Z x d W 9 0 O 1 N l Y 3 R p b 2 4 x L 1 R h Y m x l I D E v Q X V 0 b 1 J l b W 9 2 Z W R D b 2 x 1 b W 5 z M S 5 7 Q 2 9 1 b n R 5 L D B 9 J n F 1 b 3 Q 7 L C Z x d W 9 0 O 1 N l Y 3 R p b 2 4 x L 1 R h Y m x l I D E v Q X V 0 b 1 J l b W 9 2 Z W R D b 2 x 1 b W 5 z M S 5 7 Q 3 V y c m V u d C B j Z X J l b W 9 u a W F s W z J d L D F 9 J n F 1 b 3 Q 7 L C Z x d W 9 0 O 1 N l Y 3 R p b 2 4 x L 1 R h Y m x l I D E v Q X V 0 b 1 J l b W 9 2 Z W R D b 2 x 1 b W 5 z M S 5 7 R n J v b S A x O T c 0 W z N d I E 1 l d H J v c G 9 s a X R h b i w y f S Z x d W 9 0 O y w m c X V v d D t T Z W N 0 a W 9 u M S 9 U Y W J s Z S A x L 0 F 1 d G 9 S Z W 1 v d m V k Q 2 9 s d W 1 u c z E u e 0 Z y b 2 0 g M T k 3 N F s z X S B O b 2 4 t b W V 0 c m 9 w b 2 x p d G F u L D N 9 J n F 1 b 3 Q 7 L C Z x d W 9 0 O 1 N l Y 3 R p b 2 4 x L 1 R h Y m x l I D E v Q X V 0 b 1 J l b W 9 2 Z W R D b 2 x 1 b W 5 z M S 5 7 U G 9 z d G F s I D E 5 N z T i g J M x O T k 2 W z R d L D R 9 J n F 1 b 3 Q 7 L C Z x d W 9 0 O 1 N l Y 3 R p b 2 4 x L 1 R h Y m x l I D E v Q X V 0 b 1 J l b W 9 2 Z W R D b 2 x 1 b W 5 z M S 5 7 M T g 4 O e K A k z E 5 N z Q g Q 2 9 1 b n R 5 L D V 9 J n F 1 b 3 Q 7 L C Z x d W 9 0 O 1 N l Y 3 R p b 2 4 x L 1 R h Y m x l I D E v Q X V 0 b 1 J l b W 9 2 Z W R D b 2 x 1 b W 5 z M S 5 7 M T g 4 O e K A k z E 5 N z Q g Q W R t a W 5 p c 3 R y Y X R p d m U s N n 0 m c X V v d D s s J n F 1 b 3 Q 7 U 2 V j d G l v b j E v V G F i b G U g M S 9 B d X R v U m V t b 3 Z l Z E N v b H V t b n M x L n t C Z W Z v c m U g M T g 4 O S w 3 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C 9 J d G V t c z 4 8 L 0 x v Y 2 F s U G F j a 2 F n Z U 1 l d G F k Y X R h R m l s Z T 4 W A A A A U E s F B g A A A A A A A A A A A A A A A A A A A A A A A C Y B A A A B A A A A 0 I y d 3 w E V 0 R G M e g D A T 8 K X 6 w E A A A B R S I b y 5 A X s S L 9 l 2 k E / l f H V A A A A A A I A A A A A A B B m A A A A A Q A A I A A A A C p 1 c 0 A v E y 2 x p V M Z c N 3 h w m u e I w b R S 8 u X 6 w K s A Z e A L n W 5 A A A A A A 6 A A A A A A g A A I A A A A G b x K i n t u h O 0 x X 1 N M 8 r Z b 1 V Z 8 i O B 3 F R c c K 1 6 u M 5 I / L p h U A A A A F J Y R 6 E T j N y l L x c V l x e q 7 H C K Z V D h U 8 R N + p + V f p K A o z J O 8 4 J w F x 6 I l L p F x S 2 Q b + 7 P 1 I O E T c 9 + k / p G h o M W a r r v J D O e 7 c r j G O m W e V J h O m 4 1 z l E Q Q A A A A E G W q a B G C W J R 8 C h 5 W p c R k 5 y F k I W t C / J W K l b K K q S N P J e V n 4 d h 9 z q H s 5 s L 7 4 A I J j e N 3 v a h v D s d 6 w Z d T L h h K F p y t D o = < / 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827e7169-f20d-4e9d-b2dc-17e22361bb4b" xsi:nil="true"/>
    <lcf76f155ced4ddcb4097134ff3c332f xmlns="810fb89b-3607-4b65-a4b4-9fbe8607065e">
      <Terms xmlns="http://schemas.microsoft.com/office/infopath/2007/PartnerControls"/>
    </lcf76f155ced4ddcb4097134ff3c332f>
    <_ip_UnifiedCompliancePolicyPropertie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4C616B-3DCC-4447-BEB8-2E6D84221E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0fb89b-3607-4b65-a4b4-9fbe8607065e"/>
    <ds:schemaRef ds:uri="827e7169-f20d-4e9d-b2dc-17e22361bb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9FDC5A-EFA7-4A77-A55B-B06746342DD6}">
  <ds:schemaRefs>
    <ds:schemaRef ds:uri="http://schemas.microsoft.com/DataMashup"/>
  </ds:schemaRefs>
</ds:datastoreItem>
</file>

<file path=customXml/itemProps3.xml><?xml version="1.0" encoding="utf-8"?>
<ds:datastoreItem xmlns:ds="http://schemas.openxmlformats.org/officeDocument/2006/customXml" ds:itemID="{9DE056C3-2B5C-48CD-97B0-A44A0944F8EC}">
  <ds:schemaRefs>
    <ds:schemaRef ds:uri="http://schemas.microsoft.com/office/2006/metadata/properties"/>
    <ds:schemaRef ds:uri="http://www.w3.org/XML/1998/namespace"/>
    <ds:schemaRef ds:uri="810fb89b-3607-4b65-a4b4-9fbe8607065e"/>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827e7169-f20d-4e9d-b2dc-17e22361bb4b"/>
    <ds:schemaRef ds:uri="http://schemas.microsoft.com/sharepoint/v3"/>
    <ds:schemaRef ds:uri="http://purl.org/dc/terms/"/>
  </ds:schemaRefs>
</ds:datastoreItem>
</file>

<file path=customXml/itemProps4.xml><?xml version="1.0" encoding="utf-8"?>
<ds:datastoreItem xmlns:ds="http://schemas.openxmlformats.org/officeDocument/2006/customXml" ds:itemID="{6E813A40-BC3E-480C-B533-141003DB8C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Contents</vt:lpstr>
      <vt:lpstr>Instructions</vt:lpstr>
      <vt:lpstr>Version Control</vt:lpstr>
      <vt:lpstr>Key-Information</vt:lpstr>
      <vt:lpstr>Target - COG</vt:lpstr>
      <vt:lpstr>COG Migration</vt:lpstr>
      <vt:lpstr>nCino_DevProc1</vt:lpstr>
      <vt:lpstr>Mappings</vt:lpstr>
      <vt:lpstr>nCino ERD</vt:lpstr>
      <vt:lpstr>nCino_MDW</vt:lpstr>
      <vt:lpstr>Mappings-v0.6</vt:lpstr>
      <vt:lpstr>Header Mappings</vt:lpstr>
      <vt:lpstr>Mappings - Consumption</vt:lpstr>
      <vt:lpstr>Mappings - COG</vt:lpstr>
      <vt:lpstr>nCino Picklists</vt:lpstr>
      <vt:lpstr>DataType Conversion</vt:lpstr>
      <vt:lpstr>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Alhassan, Junior (Enterprise Risk Platform)</dc:creator>
  <cp:keywords/>
  <dc:description/>
  <cp:lastModifiedBy>Keane, Sarah (GT ENT Risk Del L, Enterprise &amp; Business</cp:lastModifiedBy>
  <cp:revision/>
  <dcterms:created xsi:type="dcterms:W3CDTF">2015-06-05T18:17:20Z</dcterms:created>
  <dcterms:modified xsi:type="dcterms:W3CDTF">2023-04-19T15:49:05Z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0x010100FBE482F69591404FA1308A4CC9910081</vt:lpwstr>
  </property>
  <property fmtid="{D5CDD505-2E9C-101B-9397-08002B2CF9AE}" pid="3" name="MediaServiceImageTags">
    <vt:lpwstr/>
  </property>
  <property fmtid="{D5CDD505-2E9C-101B-9397-08002B2CF9AE}" pid="4" name="MSIP_Label_7bc792f8-6d75-423a-9981-629281829092_Enabled">
    <vt:lpwstr>true</vt:lpwstr>
  </property>
  <property fmtid="{D5CDD505-2E9C-101B-9397-08002B2CF9AE}" pid="5" name="MSIP_Label_7bc792f8-6d75-423a-9981-629281829092_SetDate">
    <vt:lpwstr>2023-03-16T09:55:52Z</vt:lpwstr>
  </property>
  <property fmtid="{D5CDD505-2E9C-101B-9397-08002B2CF9AE}" pid="6" name="MSIP_Label_7bc792f8-6d75-423a-9981-629281829092_Method">
    <vt:lpwstr>Privileged</vt:lpwstr>
  </property>
  <property fmtid="{D5CDD505-2E9C-101B-9397-08002B2CF9AE}" pid="7" name="MSIP_Label_7bc792f8-6d75-423a-9981-629281829092_Name">
    <vt:lpwstr>7bc792f8-6d75-423a-9981-629281829092</vt:lpwstr>
  </property>
  <property fmtid="{D5CDD505-2E9C-101B-9397-08002B2CF9AE}" pid="8" name="MSIP_Label_7bc792f8-6d75-423a-9981-629281829092_SiteId">
    <vt:lpwstr>3ded2960-214a-46ff-8cf4-611f125e2398</vt:lpwstr>
  </property>
  <property fmtid="{D5CDD505-2E9C-101B-9397-08002B2CF9AE}" pid="9" name="MSIP_Label_7bc792f8-6d75-423a-9981-629281829092_ActionId">
    <vt:lpwstr>9a3275d2-892b-4d47-a6da-ce22a7ce3fdf</vt:lpwstr>
  </property>
  <property fmtid="{D5CDD505-2E9C-101B-9397-08002B2CF9AE}" pid="10" name="MSIP_Label_7bc792f8-6d75-423a-9981-629281829092_ContentBits">
    <vt:lpwstr>1</vt:lpwstr>
  </property>
</Properties>
</file>