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5"/>
  <workbookPr/>
  <mc:AlternateContent xmlns:mc="http://schemas.openxmlformats.org/markup-compatibility/2006">
    <mc:Choice Requires="x15">
      <x15ac:absPath xmlns:x15ac="http://schemas.microsoft.com/office/spreadsheetml/2010/11/ac" url="https://lloydsbanking.sharepoint.com/sites/CreditSuiteProductTeam/Shared Documents/General/Data Mappings (WIP)/"/>
    </mc:Choice>
  </mc:AlternateContent>
  <xr:revisionPtr revIDLastSave="171" documentId="8_{88CEF16D-BD9A-4079-AC36-9080F6F00EC7}" xr6:coauthVersionLast="47" xr6:coauthVersionMax="47" xr10:uidLastSave="{924C710A-A760-480F-B91F-A56FE1D5DDB0}"/>
  <bookViews>
    <workbookView xWindow="-2940" yWindow="-21720" windowWidth="38640" windowHeight="21240" tabRatio="842" firstSheet="9" activeTab="9" xr2:uid="{00000000-000D-0000-FFFF-FFFF00000000}"/>
  </bookViews>
  <sheets>
    <sheet name="Contents" sheetId="11" r:id="rId1"/>
    <sheet name="Instructions" sheetId="14" state="hidden" r:id="rId2"/>
    <sheet name="Version Control" sheetId="13" r:id="rId3"/>
    <sheet name="Key-Information" sheetId="15" r:id="rId4"/>
    <sheet name="Target - COG" sheetId="20" r:id="rId5"/>
    <sheet name="COG Migration" sheetId="40" r:id="rId6"/>
    <sheet name="nCino_DevPoc" sheetId="31" r:id="rId7"/>
    <sheet name="nCino ERD" sheetId="38" r:id="rId8"/>
    <sheet name="nCino_DMW" sheetId="27" r:id="rId9"/>
    <sheet name="Mappings" sheetId="30" r:id="rId10"/>
    <sheet name="Mappings-v0.6" sheetId="29" state="hidden" r:id="rId11"/>
    <sheet name="Header Mappings" sheetId="37" r:id="rId12"/>
    <sheet name="Mappings - Consumption" sheetId="41" r:id="rId13"/>
    <sheet name="nCino Picklists" sheetId="39" r:id="rId14"/>
    <sheet name="Mappings - COG" sheetId="36" state="hidden" r:id="rId15"/>
    <sheet name="DataType Conversion" sheetId="10" r:id="rId16"/>
    <sheet name="Checklist" sheetId="34"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xlnm._FilterDatabase" localSheetId="15" hidden="1">'DataType Conversion'!$A$7:$I$37</definedName>
    <definedName name="_xlnm._FilterDatabase" localSheetId="11" hidden="1">'Header Mappings'!$A$2:$T$14</definedName>
    <definedName name="_xlnm._FilterDatabase" localSheetId="14" hidden="1">'Mappings - COG'!$B$2:$U$19</definedName>
    <definedName name="_xlnm._FilterDatabase" localSheetId="12" hidden="1">'Mappings - Consumption'!$B$2:$V$10</definedName>
    <definedName name="_xlnm._FilterDatabase" localSheetId="10" hidden="1">'Mappings-v0.6'!$A$2:$AN$125</definedName>
    <definedName name="_xlnm._FilterDatabase" localSheetId="13" hidden="1">'nCino Picklists'!$A$2:$I$1244</definedName>
    <definedName name="_xlnm._FilterDatabase" localSheetId="6" hidden="1">nCino_DevPoc!$C$1:$S$384</definedName>
    <definedName name="_xlnm._FilterDatabase" localSheetId="8" hidden="1">nCino_DMW!$A$1:$AM$187</definedName>
    <definedName name="_xlnm._FilterDatabase" localSheetId="4" hidden="1">'Target - COG'!$B$2:$AK$156</definedName>
    <definedName name="_xlnm._FilterDatabase" localSheetId="9" hidden="1">Mappings!$A$2:$AV$188</definedName>
    <definedName name="abt">#REF!</definedName>
    <definedName name="AccessMethod">[1]technical!$A$72:$A$74</definedName>
    <definedName name="afa">#REF!</definedName>
    <definedName name="Amount">[1]technical!$A$41:$A$43</definedName>
    <definedName name="AP_All_users_Both" xml:space="preserve"> "Guest, Janet (Bio Buisness Analyst)"</definedName>
    <definedName name="AP_All_users_Department" xml:space="preserve"> "WBIO LENDING PRACTICE GRP"</definedName>
    <definedName name="AP_All_users_Full_Name" xml:space="preserve"> "Janet Guest"</definedName>
    <definedName name="AP_All_users_Job_Title" xml:space="preserve"> "Bio Buisness Analyst"</definedName>
    <definedName name="AP_All_users_LNFN" xml:space="preserve"> "Guest, Janet"</definedName>
    <definedName name="AP_Both" xml:space="preserve"> "Guest, Janet (Bio Buisness Analyst)"</definedName>
    <definedName name="AP_Department" xml:space="preserve"> "WBIO LENDING PRACTICE GRP"</definedName>
    <definedName name="AP_Full_Name" xml:space="preserve"> "Janet Guest"</definedName>
    <definedName name="AP_Groupname" xml:space="preserve"> "Not Assigned"</definedName>
    <definedName name="AP_GroupNames_and_All_users_Both" xml:space="preserve"> "Not Assigned; Guest, Janet (Bio Buisness Analyst)"</definedName>
    <definedName name="AP_GroupNames_and_All_users_Department" xml:space="preserve"> "WBIO LENDING PRACTICE GRP"</definedName>
    <definedName name="AP_GroupNames_and_All_users_Full_Name" xml:space="preserve"> "Not Assigned; Janet Guest"</definedName>
    <definedName name="AP_GroupNames_and_All_users_Job_Title" xml:space="preserve"> "Bio Buisness Analyst"</definedName>
    <definedName name="AP_GroupNames_and_All_users_LNFN" xml:space="preserve"> "Not Assigned; Guest, Janet"</definedName>
    <definedName name="AP_Job_Title" xml:space="preserve"> "Bio Buisness Analyst"</definedName>
    <definedName name="AP_LNFN" xml:space="preserve"> "Guest, Janet"</definedName>
    <definedName name="App_Criticality">#REF!</definedName>
    <definedName name="App_Type">#REF!</definedName>
    <definedName name="ApplicationType">[1]technical!$A$89:$A$92</definedName>
    <definedName name="aqe">#REF!</definedName>
    <definedName name="aqwerq">#REF!</definedName>
    <definedName name="asdf">#REF!</definedName>
    <definedName name="asdfas">#REF!</definedName>
    <definedName name="asdfasdf">#REF!</definedName>
    <definedName name="AV_All_users_Both" xml:space="preserve"> "Not Assigned"</definedName>
    <definedName name="AV_All_users_Department" xml:space="preserve"> "Not Assigned"</definedName>
    <definedName name="AV_All_users_Full_Name" xml:space="preserve"> "Not Assigned"</definedName>
    <definedName name="AV_All_users_Job_Title" xml:space="preserve"> "Not Assigned"</definedName>
    <definedName name="AV_All_users_LNFN" xml:space="preserve"> "Not Assigned"</definedName>
    <definedName name="AV_Both" xml:space="preserve"> "Not Assigned"</definedName>
    <definedName name="AV_Department" xml:space="preserve"> "Not Assigned"</definedName>
    <definedName name="AV_Full_Name" xml:space="preserve"> "Not Assigned"</definedName>
    <definedName name="AV_Groupname" xml:space="preserve"> "Not Assigned"</definedName>
    <definedName name="AV_GroupNames_and_All_users_Both" xml:space="preserve"> "Not Assigned; Not Assigned"</definedName>
    <definedName name="AV_GroupNames_and_All_users_Department" xml:space="preserve"> "Not Assigned"</definedName>
    <definedName name="AV_GroupNames_and_All_users_Full_Name" xml:space="preserve"> "Not Assigned; Not Assigned"</definedName>
    <definedName name="AV_GroupNames_and_All_users_Job_Title" xml:space="preserve"> "Not Assigned"</definedName>
    <definedName name="AV_GroupNames_and_All_users_LNFN" xml:space="preserve"> "Not Assigned; Not Assigned"</definedName>
    <definedName name="AV_Job_Title" xml:space="preserve"> "Not Assigned"</definedName>
    <definedName name="AV_LNFN" xml:space="preserve"> "Not Assigned"</definedName>
    <definedName name="BacklogValues">#REF!</definedName>
    <definedName name="Bank">[1]technical!$A$15:$A$17</definedName>
    <definedName name="Business_Title" xml:space="preserve"> "SunTrust Banks, Inc."</definedName>
    <definedName name="CA_AccountAddress" xml:space="preserve"> "N/A"</definedName>
    <definedName name="CA_AccountCity" xml:space="preserve"> "N/A"</definedName>
    <definedName name="CA_AccountCountry" xml:space="preserve"> "N/A"</definedName>
    <definedName name="CA_AccountName" xml:space="preserve"> "N/A"</definedName>
    <definedName name="CA_AccountPostalCode" xml:space="preserve"> "N/A"</definedName>
    <definedName name="CA_AccountState" xml:space="preserve"> "N/A"</definedName>
    <definedName name="CA_All_users_Both" xml:space="preserve"> "Not Assigned"</definedName>
    <definedName name="CA_All_users_Department" xml:space="preserve"> "Not Assigned"</definedName>
    <definedName name="CA_All_users_Full_Name" xml:space="preserve"> "Not Assigned"</definedName>
    <definedName name="CA_All_users_Job_Title" xml:space="preserve"> "Not Assigned"</definedName>
    <definedName name="CA_All_users_LNFN" xml:space="preserve"> "Not Assigned"</definedName>
    <definedName name="CA_Both" xml:space="preserve"> "Not Assigned"</definedName>
    <definedName name="CA_Department" xml:space="preserve"> "Not Assigned"</definedName>
    <definedName name="CA_Full_Name" xml:space="preserve"> "Not Assigned"</definedName>
    <definedName name="CA_Groupname" xml:space="preserve"> "Not Assigned"</definedName>
    <definedName name="CA_GroupNames_and_All_users_Both" xml:space="preserve"> "Not Assigned; Not Assigned"</definedName>
    <definedName name="CA_GroupNames_and_All_users_Department" xml:space="preserve"> "Not Assigned"</definedName>
    <definedName name="CA_GroupNames_and_All_users_Full_Name" xml:space="preserve"> "Not Assigned; Not Assigned"</definedName>
    <definedName name="CA_GroupNames_and_All_users_Job_Title" xml:space="preserve"> "Not Assigned"</definedName>
    <definedName name="CA_GroupNames_and_All_users_LNFN" xml:space="preserve"> "Not Assigned; Not Assigned"</definedName>
    <definedName name="CA_Job_Title" xml:space="preserve"> "Not Assigned"</definedName>
    <definedName name="CA_LNFN" xml:space="preserve"> "Not Assigned"</definedName>
    <definedName name="CancellationDate">[1]technical!$A$34:$A$38</definedName>
    <definedName name="Category_Titles" xml:space="preserve"> "004 - Document Type"</definedName>
    <definedName name="Change">'[2]Dropdown List'!$A$1:$A$65536</definedName>
    <definedName name="chart1backlog">OFFSET('[3]Burn Down Charts'!$C$3,1,0,COUNT('[3]Burn Down Charts'!$C:$C),1)</definedName>
    <definedName name="chart1burnup">OFFSET('[3]Burn Up Chart'!$U$30,0,0,COUNT('[3]Burn Up Chart'!$U:$U),1)</definedName>
    <definedName name="chart1xaxis">OFFSET('[3]Burn Down Charts'!$B$3,1,0,COUNTA('[3]Burn Down Charts'!$B:$B),1)</definedName>
    <definedName name="chart2backlog">OFFSET('[3]Burn Down Charts'!$U$30,0,0,COUNT('[3]Burn Down Charts'!$U:$U),1)</definedName>
    <definedName name="chart2xaxis">OFFSET('[3]Burn Down Charts'!$T$30,0,0,COUNTA('[3]Burn Down Charts'!$T:$T),1)</definedName>
    <definedName name="Complexity">[1]technical!$A$64:$A$66</definedName>
    <definedName name="complexity_drop_down">[4]table_data!$B$68:$B$70</definedName>
    <definedName name="complexity_na">[4]table_data!$B$80</definedName>
    <definedName name="Contract">[1]technical!$A$20:$A$23</definedName>
    <definedName name="CreatedBy">#REF!</definedName>
    <definedName name="CreatedBy2">#REF!</definedName>
    <definedName name="CUR_COMPLETE">SUM('[5]Status by Sprint'!$C$7:$N$7)</definedName>
    <definedName name="Current_Major_Version_Changes" xml:space="preserve"> "N/A"</definedName>
    <definedName name="Data_Sensativity">#REF!</definedName>
    <definedName name="Data_Sensitivity">#REF!</definedName>
    <definedName name="DataClassification">[1]technical!$A$77:$A$80</definedName>
    <definedName name="DataModel">[1]technical!$A$50:$A$54</definedName>
    <definedName name="Date_Approved" xml:space="preserve"> "03/27/2013"</definedName>
    <definedName name="Date_Archived" xml:space="preserve"> "Not Archived Yet"</definedName>
    <definedName name="Date_Created" xml:space="preserve"> "03/27/2013"</definedName>
    <definedName name="Date_Expires" xml:space="preserve"> "03/27/2014"</definedName>
    <definedName name="Date_Last_Reviewed" xml:space="preserve"> "N/A"</definedName>
    <definedName name="Date_Submitted" xml:space="preserve"> "Set As Approved"</definedName>
    <definedName name="DC_Both" xml:space="preserve"> "Brewer, John (Corp Risk Policy Group Analyst)"</definedName>
    <definedName name="DC_Department" xml:space="preserve"> "POLICY MANAGEMENT"</definedName>
    <definedName name="DC_Full_Name" xml:space="preserve"> "John Brewer"</definedName>
    <definedName name="DC_Job_Title" xml:space="preserve"> "Corp Risk Policy Group Analyst"</definedName>
    <definedName name="DC_LNFN" xml:space="preserve"> "Brewer, John"</definedName>
    <definedName name="DecomMgr">[1]technical!$A$7:$A$12</definedName>
    <definedName name="Departments" xml:space="preserve"> "POLICY MANAGEMENT"</definedName>
    <definedName name="Document_Title" xml:space="preserve"> "COMPASS Fee Matrix"</definedName>
    <definedName name="dtjn">#REF!</definedName>
    <definedName name="Effective_Date" xml:space="preserve"> "03/27/2013"</definedName>
    <definedName name="eie">#REF!</definedName>
    <definedName name="Environment">[1]technical!$A$95:$A$104</definedName>
    <definedName name="erhja">#REF!</definedName>
    <definedName name="FieldType">[6]Reference!$A$1:$A$65536</definedName>
    <definedName name="fsdfsdgdf">#REF!</definedName>
    <definedName name="Full_Year" xml:space="preserve"> "2015"</definedName>
    <definedName name="Id_List">#REF!</definedName>
    <definedName name="Implementation">#REF!</definedName>
    <definedName name="Inbound_Outbound">#REF!</definedName>
    <definedName name="iop">#REF!</definedName>
    <definedName name="IP_Status">#REF!</definedName>
    <definedName name="ityh">#REF!</definedName>
    <definedName name="jryjrt">#REF!</definedName>
    <definedName name="Keywords" xml:space="preserve"> "N/A"</definedName>
    <definedName name="kgk">#REF!</definedName>
    <definedName name="kyti">#REF!</definedName>
    <definedName name="Last_Periodic_Review_Date" xml:space="preserve"> "03/27/2013"</definedName>
    <definedName name="Level0_Picklist">#REF!</definedName>
    <definedName name="Level1_Picklist">#REF!</definedName>
    <definedName name="LevelFit">#REF!</definedName>
    <definedName name="Lifecycle">[1]technical!$A$83:$A$86</definedName>
    <definedName name="LOE">#REF!</definedName>
    <definedName name="Long_Day" xml:space="preserve"> "Wednesday"</definedName>
    <definedName name="Long_Month" xml:space="preserve"> "January"</definedName>
    <definedName name="Next_Periodic_Review_Date" xml:space="preserve"> "03/27/2014"</definedName>
    <definedName name="Next_Review_Date" xml:space="preserve"> "03/27/2014"</definedName>
    <definedName name="nj">#REF!</definedName>
    <definedName name="NoInsertedVariables" xml:space="preserve"> "N/A"</definedName>
    <definedName name="nrtu">#REF!</definedName>
    <definedName name="OPT_16460" xml:space="preserve"> "Sub-Categories of 002 - Line of Business (LOB) Documents not selected."</definedName>
    <definedName name="OPT_16461" xml:space="preserve"> "Sub-Categories of 003 - Corporate Function Documents not selected."</definedName>
    <definedName name="OPT_16520" xml:space="preserve"> "F - Form, Fee Matrix"</definedName>
    <definedName name="OPT_Descr_16460" xml:space="preserve"> "Sub-Categories of 002 - Line of Business (LOB) Documents not selected, or no descriptions were entered."</definedName>
    <definedName name="OPT_Descr_16461" xml:space="preserve"> "Sub-Categories of 003 - Corporate Function Documents not selected, or no descriptions were entered."</definedName>
    <definedName name="OPT_Descr_16520" xml:space="preserve"> "Sub-Categories of 004 - Document Type not selected, or no descriptions were entered."</definedName>
    <definedName name="OPT_HRt_16460" xml:space="preserve"> "Sub-Categories of 002 - Line of Business (LOB) Documents not selected."</definedName>
    <definedName name="OPT_HRt_16461" xml:space="preserve"> "Sub-Categories of 003 - Corporate Function Documents not selected."</definedName>
    <definedName name="OPT_HRt_16520" xml:space="preserve"> "F - Form
Fee Matrix"</definedName>
    <definedName name="OPT_Title_16460" xml:space="preserve"> "Sub-Categories of 002 - Line of Business (LOB) Documents not selected."</definedName>
    <definedName name="OPT_Title_16461" xml:space="preserve"> "Sub-Categories of 003 - Corporate Function Documents not selected."</definedName>
    <definedName name="OPT_Title_16520" xml:space="preserve"> "004 - Document Type"</definedName>
    <definedName name="OPT_ValueDescr_16460" xml:space="preserve"> "Sub-Categories of 002 - Line of Business (LOB) Documents not selected."</definedName>
    <definedName name="OPT_ValueDescr_16461" xml:space="preserve"> "Sub-Categories of 003 - Corporate Function Documents not selected."</definedName>
    <definedName name="OPT_ValueDescr_16520" xml:space="preserve"> "F - Form: 
Fee Matrix:"</definedName>
    <definedName name="Option" xml:space="preserve"> "N/A"</definedName>
    <definedName name="Original_Creation_Date" xml:space="preserve"> "No Date Set"</definedName>
    <definedName name="Originating_Department" xml:space="preserve"> "N/A"</definedName>
    <definedName name="OwnFitGap">#REF!</definedName>
    <definedName name="OwnReq">#REF!</definedName>
    <definedName name="OwnTech">#REF!</definedName>
    <definedName name="ParticularRelease">OFFSET(#REF!,1,0,MATCH("R1",#REF!,0),1)</definedName>
    <definedName name="PO_Both" xml:space="preserve"> "Turbyville, Jacqueline (Business Systems Analyst)"</definedName>
    <definedName name="PO_Department" xml:space="preserve"> "WBIO LENDING PRACTICE GRP"</definedName>
    <definedName name="PO_Full_Name" xml:space="preserve"> "Jacqueline Turbyville"</definedName>
    <definedName name="PO_Job_Title" xml:space="preserve"> "Business Systems Analyst"</definedName>
    <definedName name="PO_LNFN" xml:space="preserve"> "Turbyville, Jacqueline"</definedName>
    <definedName name="PPMDB" xml:space="preserve"> "N/A"</definedName>
    <definedName name="Priority">#REF!</definedName>
    <definedName name="Priority_Picklist">'[7]Business Priority Description'!$A$2:$A$4</definedName>
    <definedName name="qwe">#REF!</definedName>
    <definedName name="RD_All_users_Both" xml:space="preserve"> "Not Assigned"</definedName>
    <definedName name="RD_All_users_Department" xml:space="preserve"> "Not Assigned"</definedName>
    <definedName name="RD_All_users_Full_Name" xml:space="preserve"> "Not Assigned"</definedName>
    <definedName name="RD_All_users_Job_Title" xml:space="preserve"> "Not Assigned"</definedName>
    <definedName name="RD_All_users_LNFN" xml:space="preserve"> "Not Assigned"</definedName>
    <definedName name="RD_Both" xml:space="preserve"> "Not Assigned"</definedName>
    <definedName name="RD_Department" xml:space="preserve"> "Not Assigned"</definedName>
    <definedName name="RD_Full_Name" xml:space="preserve"> "Not Assigned"</definedName>
    <definedName name="RD_Groupname" xml:space="preserve"> "Not Assigned"</definedName>
    <definedName name="RD_GroupNames_and_All_users_Both" xml:space="preserve"> "Not Assigned; Not Assigned"</definedName>
    <definedName name="RD_GroupNames_and_All_users_Department" xml:space="preserve"> "Not Assigned"</definedName>
    <definedName name="RD_GroupNames_and_All_users_Full_Name" xml:space="preserve"> "Not Assigned; Not Assigned"</definedName>
    <definedName name="RD_GroupNames_and_All_users_Job_Title" xml:space="preserve"> "Not Assigned"</definedName>
    <definedName name="RD_GroupNames_and_All_users_LNFN" xml:space="preserve"> "Not Assigned; Not Assigned"</definedName>
    <definedName name="RD_Job_Title" xml:space="preserve"> "Not Assigned"</definedName>
    <definedName name="RD_LNFN" xml:space="preserve"> "Not Assigned"</definedName>
    <definedName name="Reference_" xml:space="preserve"> "11332"</definedName>
    <definedName name="Release_List">'[3]Release Planning'!$B$5:$B$16</definedName>
    <definedName name="Req_Picklist">#REF!</definedName>
    <definedName name="Req_Status">'[7]Lockdown Picklist'!$A$2:$A$4</definedName>
    <definedName name="Required">#REF!</definedName>
    <definedName name="Required_Readers" xml:space="preserve"> "Not Assigned"</definedName>
    <definedName name="Requirement_Types">'[7]Requirement Type Description'!$A$2:$A$9</definedName>
    <definedName name="RV_All_users_Both" xml:space="preserve"> "Dotherow, Patti (Business Systems Analyst)"</definedName>
    <definedName name="RV_All_users_Department" xml:space="preserve"> "WBIO LENDING PRACTICE GRP"</definedName>
    <definedName name="RV_All_users_Full_Name" xml:space="preserve"> "Patti Dotherow"</definedName>
    <definedName name="RV_All_users_Job_Title" xml:space="preserve"> "Business Systems Analyst"</definedName>
    <definedName name="RV_All_users_LNFN" xml:space="preserve"> "Dotherow, Patti"</definedName>
    <definedName name="RV_Both" xml:space="preserve"> "Dotherow, Patti (Business Systems Analyst)"</definedName>
    <definedName name="RV_Department" xml:space="preserve"> "WBIO LENDING PRACTICE GRP"</definedName>
    <definedName name="RV_Full_Name" xml:space="preserve"> "Patti Dotherow"</definedName>
    <definedName name="RV_Groupname" xml:space="preserve"> "Not Assigned"</definedName>
    <definedName name="RV_GroupNames_and_All_users_Both" xml:space="preserve"> "Not Assigned; Dotherow, Patti (Business Systems Analyst)"</definedName>
    <definedName name="RV_GroupNames_and_All_users_Department" xml:space="preserve"> "WBIO LENDING PRACTICE GRP"</definedName>
    <definedName name="RV_GroupNames_and_All_users_Full_Name" xml:space="preserve"> "Not Assigned; Patti Dotherow"</definedName>
    <definedName name="RV_GroupNames_and_All_users_Job_Title" xml:space="preserve"> "Business Systems Analyst"</definedName>
    <definedName name="RV_GroupNames_and_All_users_LNFN" xml:space="preserve"> "Not Assigned; Dotherow, Patti"</definedName>
    <definedName name="RV_Job_Title" xml:space="preserve"> "Business Systems Analyst"</definedName>
    <definedName name="RV_LNFN" xml:space="preserve"> "Dotherow, Patti"</definedName>
    <definedName name="s">#REF!</definedName>
    <definedName name="SAP">#REF!</definedName>
    <definedName name="Scope">#REF!</definedName>
    <definedName name="Scope_Type">'[7]Scope Description'!$A$2:$A$6</definedName>
    <definedName name="Short_Day" xml:space="preserve"> "28"</definedName>
    <definedName name="Short_Month" xml:space="preserve"> "01"</definedName>
    <definedName name="site_Name" xml:space="preserve"> "SunTrust"</definedName>
    <definedName name="Source">#REF!</definedName>
    <definedName name="Sprint_List">'[3]Release Planning'!$C$5:$C$16</definedName>
    <definedName name="Supersedes" xml:space="preserve"> "N/A"</definedName>
    <definedName name="TableLoadTypes">'[8]Table List'!$W$1:$AA$1</definedName>
    <definedName name="targeting">#REF!</definedName>
    <definedName name="TermOfNotice">[1]technical!$A$26:$A$31</definedName>
    <definedName name="Test">#REF!</definedName>
    <definedName name="test1">#REF!</definedName>
    <definedName name="test2">#REF!</definedName>
    <definedName name="Track_Picklist">#REF!</definedName>
    <definedName name="Treasury_Mappings">'[9]Feed Repository '!#REF!</definedName>
    <definedName name="TreasuryMappings">'[9]Feed Repository '!#REF!</definedName>
    <definedName name="Two_Digit_Year" xml:space="preserve"> "15"</definedName>
    <definedName name="Type">#REF!</definedName>
    <definedName name="uio">#REF!</definedName>
    <definedName name="Undefined" xml:space="preserve"> "N/A"</definedName>
    <definedName name="Version" xml:space="preserve"> "1"</definedName>
    <definedName name="VLookup_Level2">"VLOOKUP(A2,'Level 2'!$D$2:$F$4585,3,FALSE)"</definedName>
    <definedName name="von">#REF!</definedName>
    <definedName name="WR_All_users_Both" xml:space="preserve"> "Not Assigned"</definedName>
    <definedName name="WR_All_users_Department" xml:space="preserve"> "Not Assigned"</definedName>
    <definedName name="WR_All_users_Full_Name" xml:space="preserve"> "Not Assigned"</definedName>
    <definedName name="WR_All_users_Job_Title" xml:space="preserve"> "Not Assigned"</definedName>
    <definedName name="WR_All_users_LNFN" xml:space="preserve"> "Not Assigned"</definedName>
    <definedName name="WR_Both" xml:space="preserve"> "Not Assigned"</definedName>
    <definedName name="WR_Department" xml:space="preserve"> "Not Assigned"</definedName>
    <definedName name="WR_Full_Name" xml:space="preserve"> "Not Assigned"</definedName>
    <definedName name="WR_Groupname" xml:space="preserve"> "Not Assigned"</definedName>
    <definedName name="WR_GroupNames_and_All_users_Both" xml:space="preserve"> "Not Assigned; Not Assigned"</definedName>
    <definedName name="WR_GroupNames_and_All_users_Department" xml:space="preserve"> "Not Assigned"</definedName>
    <definedName name="WR_GroupNames_and_All_users_Full_Name" xml:space="preserve"> "Not Assigned; Not Assigned"</definedName>
    <definedName name="WR_GroupNames_and_All_users_Job_Title" xml:space="preserve"> "Not Assigned"</definedName>
    <definedName name="WR_GroupNames_and_All_users_LNFN" xml:space="preserve"> "Not Assigned; Not Assigned"</definedName>
    <definedName name="WR_Job_Title" xml:space="preserve"> "Not Assigned"</definedName>
    <definedName name="WR_LNFN" xml:space="preserve"> "Not Assigned"</definedName>
    <definedName name="xaxis">OFFSET(#REF!,1,0,COUNTA(#REF!),1)</definedName>
    <definedName name="YES">[1]technical!$A$3</definedName>
    <definedName name="YesNo">[1]technical!$A$3:$A$4</definedName>
    <definedName name="yu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30" l="1"/>
  <c r="O4" i="41"/>
  <c r="R106" i="30"/>
  <c r="V106" i="30" s="1"/>
  <c r="AD106" i="30" s="1"/>
  <c r="S106" i="30"/>
  <c r="U106" i="30" s="1"/>
  <c r="Z106" i="30" s="1"/>
  <c r="AH106" i="30" s="1"/>
  <c r="R107" i="30"/>
  <c r="V107" i="30" s="1"/>
  <c r="AD107" i="30" s="1"/>
  <c r="S107" i="30"/>
  <c r="R82" i="30"/>
  <c r="V82" i="30" s="1"/>
  <c r="AD82" i="30" s="1"/>
  <c r="S82" i="30"/>
  <c r="U82" i="30" s="1"/>
  <c r="Z82" i="30" s="1"/>
  <c r="AH82" i="30" s="1"/>
  <c r="R88" i="30"/>
  <c r="V88" i="30" s="1"/>
  <c r="AD88" i="30" s="1"/>
  <c r="S88" i="30"/>
  <c r="R90" i="30"/>
  <c r="V90" i="30" s="1"/>
  <c r="AD90" i="30" s="1"/>
  <c r="S90" i="30"/>
  <c r="R108" i="30"/>
  <c r="V108" i="30" s="1"/>
  <c r="AD108" i="30" s="1"/>
  <c r="S108" i="30"/>
  <c r="R109" i="30"/>
  <c r="V109" i="30" s="1"/>
  <c r="AD109" i="30" s="1"/>
  <c r="S109" i="30"/>
  <c r="U109" i="30" s="1"/>
  <c r="Z109" i="30" s="1"/>
  <c r="AH109" i="30" s="1"/>
  <c r="R110" i="30"/>
  <c r="V110" i="30" s="1"/>
  <c r="AD110" i="30" s="1"/>
  <c r="S110" i="30"/>
  <c r="R111" i="30"/>
  <c r="V111" i="30" s="1"/>
  <c r="AD111" i="30" s="1"/>
  <c r="S111" i="30"/>
  <c r="R112" i="30"/>
  <c r="V112" i="30" s="1"/>
  <c r="AD112" i="30" s="1"/>
  <c r="S112" i="30"/>
  <c r="R113" i="30"/>
  <c r="V113" i="30" s="1"/>
  <c r="AD113" i="30" s="1"/>
  <c r="S113" i="30"/>
  <c r="U113" i="30" s="1"/>
  <c r="Z113" i="30" s="1"/>
  <c r="AH113" i="30" s="1"/>
  <c r="R114" i="30"/>
  <c r="V114" i="30" s="1"/>
  <c r="AD114" i="30" s="1"/>
  <c r="S114" i="30"/>
  <c r="R115" i="30"/>
  <c r="V115" i="30" s="1"/>
  <c r="AD115" i="30" s="1"/>
  <c r="S115" i="30"/>
  <c r="U115" i="30" s="1"/>
  <c r="Z115" i="30" s="1"/>
  <c r="AH115" i="30" s="1"/>
  <c r="R116" i="30"/>
  <c r="V116" i="30" s="1"/>
  <c r="AD116" i="30" s="1"/>
  <c r="S116" i="30"/>
  <c r="R117" i="30"/>
  <c r="V117" i="30" s="1"/>
  <c r="AD117" i="30" s="1"/>
  <c r="S117" i="30"/>
  <c r="U117" i="30" s="1"/>
  <c r="Z117" i="30" s="1"/>
  <c r="AH117" i="30" s="1"/>
  <c r="R118" i="30"/>
  <c r="V118" i="30" s="1"/>
  <c r="AD118" i="30" s="1"/>
  <c r="S118" i="30"/>
  <c r="R119" i="30"/>
  <c r="V119" i="30" s="1"/>
  <c r="AD119" i="30" s="1"/>
  <c r="S119" i="30"/>
  <c r="W119" i="30" s="1"/>
  <c r="R120" i="30"/>
  <c r="V120" i="30" s="1"/>
  <c r="AD120" i="30" s="1"/>
  <c r="S120" i="30"/>
  <c r="R121" i="30"/>
  <c r="V121" i="30" s="1"/>
  <c r="AD121" i="30" s="1"/>
  <c r="S121" i="30"/>
  <c r="U121" i="30" s="1"/>
  <c r="Z121" i="30" s="1"/>
  <c r="AH121" i="30" s="1"/>
  <c r="R122" i="30"/>
  <c r="V122" i="30" s="1"/>
  <c r="AD122" i="30" s="1"/>
  <c r="S122" i="30"/>
  <c r="R123" i="30"/>
  <c r="V123" i="30" s="1"/>
  <c r="AD123" i="30" s="1"/>
  <c r="S123" i="30"/>
  <c r="W123" i="30" s="1"/>
  <c r="R124" i="30"/>
  <c r="V124" i="30" s="1"/>
  <c r="AD124" i="30" s="1"/>
  <c r="S124" i="30"/>
  <c r="R125" i="30"/>
  <c r="V125" i="30" s="1"/>
  <c r="AD125" i="30" s="1"/>
  <c r="S125" i="30"/>
  <c r="W125" i="30" s="1"/>
  <c r="R126" i="30"/>
  <c r="V126" i="30" s="1"/>
  <c r="AD126" i="30" s="1"/>
  <c r="S126" i="30"/>
  <c r="R127" i="30"/>
  <c r="V127" i="30" s="1"/>
  <c r="AD127" i="30" s="1"/>
  <c r="S127" i="30"/>
  <c r="U127" i="30" s="1"/>
  <c r="Z127" i="30" s="1"/>
  <c r="AH127" i="30" s="1"/>
  <c r="R128" i="30"/>
  <c r="V128" i="30" s="1"/>
  <c r="AD128" i="30" s="1"/>
  <c r="S128" i="30"/>
  <c r="R129" i="30"/>
  <c r="V129" i="30" s="1"/>
  <c r="AD129" i="30" s="1"/>
  <c r="S129" i="30"/>
  <c r="U129" i="30" s="1"/>
  <c r="Z129" i="30" s="1"/>
  <c r="AH129" i="30" s="1"/>
  <c r="R130" i="30"/>
  <c r="V130" i="30" s="1"/>
  <c r="AD130" i="30" s="1"/>
  <c r="S130" i="30"/>
  <c r="R131" i="30"/>
  <c r="V131" i="30" s="1"/>
  <c r="AD131" i="30" s="1"/>
  <c r="S131" i="30"/>
  <c r="U131" i="30" s="1"/>
  <c r="Z131" i="30" s="1"/>
  <c r="AH131" i="30" s="1"/>
  <c r="R132" i="30"/>
  <c r="V132" i="30" s="1"/>
  <c r="AD132" i="30" s="1"/>
  <c r="S132" i="30"/>
  <c r="R133" i="30"/>
  <c r="V133" i="30" s="1"/>
  <c r="AD133" i="30" s="1"/>
  <c r="S133" i="30"/>
  <c r="U133" i="30" s="1"/>
  <c r="Z133" i="30" s="1"/>
  <c r="AH133" i="30" s="1"/>
  <c r="R134" i="30"/>
  <c r="V134" i="30" s="1"/>
  <c r="AD134" i="30" s="1"/>
  <c r="S134" i="30"/>
  <c r="R135" i="30"/>
  <c r="V135" i="30" s="1"/>
  <c r="AD135" i="30" s="1"/>
  <c r="S135" i="30"/>
  <c r="U135" i="30" s="1"/>
  <c r="Z135" i="30" s="1"/>
  <c r="AH135" i="30" s="1"/>
  <c r="R136" i="30"/>
  <c r="V136" i="30" s="1"/>
  <c r="AD136" i="30" s="1"/>
  <c r="S136" i="30"/>
  <c r="R137" i="30"/>
  <c r="V137" i="30" s="1"/>
  <c r="AD137" i="30" s="1"/>
  <c r="S137" i="30"/>
  <c r="U137" i="30" s="1"/>
  <c r="Z137" i="30" s="1"/>
  <c r="AH137" i="30" s="1"/>
  <c r="R138" i="30"/>
  <c r="V138" i="30" s="1"/>
  <c r="AD138" i="30" s="1"/>
  <c r="S138" i="30"/>
  <c r="R139" i="30"/>
  <c r="V139" i="30" s="1"/>
  <c r="AD139" i="30" s="1"/>
  <c r="S139" i="30"/>
  <c r="U139" i="30" s="1"/>
  <c r="Z139" i="30" s="1"/>
  <c r="AH139" i="30" s="1"/>
  <c r="R140" i="30"/>
  <c r="V140" i="30" s="1"/>
  <c r="AD140" i="30" s="1"/>
  <c r="S140" i="30"/>
  <c r="R141" i="30"/>
  <c r="V141" i="30" s="1"/>
  <c r="AD141" i="30" s="1"/>
  <c r="S141" i="30"/>
  <c r="R142" i="30"/>
  <c r="V142" i="30" s="1"/>
  <c r="AD142" i="30" s="1"/>
  <c r="S142" i="30"/>
  <c r="R143" i="30"/>
  <c r="V143" i="30" s="1"/>
  <c r="AD143" i="30" s="1"/>
  <c r="S143" i="30"/>
  <c r="W143" i="30" s="1"/>
  <c r="R144" i="30"/>
  <c r="V144" i="30" s="1"/>
  <c r="AD144" i="30" s="1"/>
  <c r="S144" i="30"/>
  <c r="R145" i="30"/>
  <c r="V145" i="30" s="1"/>
  <c r="AD145" i="30" s="1"/>
  <c r="S145" i="30"/>
  <c r="R146" i="30"/>
  <c r="V146" i="30" s="1"/>
  <c r="AD146" i="30" s="1"/>
  <c r="S146" i="30"/>
  <c r="U146" i="30" s="1"/>
  <c r="Z146" i="30" s="1"/>
  <c r="AH146" i="30" s="1"/>
  <c r="R147" i="30"/>
  <c r="V147" i="30" s="1"/>
  <c r="AD147" i="30" s="1"/>
  <c r="S147" i="30"/>
  <c r="W147" i="30" s="1"/>
  <c r="R148" i="30"/>
  <c r="V148" i="30" s="1"/>
  <c r="AD148" i="30" s="1"/>
  <c r="S148" i="30"/>
  <c r="U148" i="30" s="1"/>
  <c r="Z148" i="30" s="1"/>
  <c r="AH148" i="30" s="1"/>
  <c r="R149" i="30"/>
  <c r="V149" i="30" s="1"/>
  <c r="AD149" i="30" s="1"/>
  <c r="S149" i="30"/>
  <c r="W149" i="30" s="1"/>
  <c r="R150" i="30"/>
  <c r="V150" i="30" s="1"/>
  <c r="AD150" i="30" s="1"/>
  <c r="S150" i="30"/>
  <c r="W150" i="30" s="1"/>
  <c r="R151" i="30"/>
  <c r="V151" i="30" s="1"/>
  <c r="AD151" i="30" s="1"/>
  <c r="S151" i="30"/>
  <c r="R152" i="30"/>
  <c r="V152" i="30" s="1"/>
  <c r="AD152" i="30" s="1"/>
  <c r="S152" i="30"/>
  <c r="U152" i="30" s="1"/>
  <c r="Z152" i="30" s="1"/>
  <c r="AH152" i="30" s="1"/>
  <c r="R153" i="30"/>
  <c r="V153" i="30" s="1"/>
  <c r="AD153" i="30" s="1"/>
  <c r="S153" i="30"/>
  <c r="U153" i="30" s="1"/>
  <c r="Z153" i="30" s="1"/>
  <c r="AH153" i="30" s="1"/>
  <c r="R154" i="30"/>
  <c r="V154" i="30" s="1"/>
  <c r="AD154" i="30" s="1"/>
  <c r="S154" i="30"/>
  <c r="W154" i="30" s="1"/>
  <c r="R155" i="30"/>
  <c r="V155" i="30" s="1"/>
  <c r="AD155" i="30" s="1"/>
  <c r="S155" i="30"/>
  <c r="W155" i="30" s="1"/>
  <c r="R156" i="30"/>
  <c r="V156" i="30" s="1"/>
  <c r="AD156" i="30" s="1"/>
  <c r="S156" i="30"/>
  <c r="U156" i="30" s="1"/>
  <c r="Z156" i="30" s="1"/>
  <c r="AH156" i="30" s="1"/>
  <c r="R157" i="30"/>
  <c r="V157" i="30" s="1"/>
  <c r="AD157" i="30" s="1"/>
  <c r="S157" i="30"/>
  <c r="W157" i="30" s="1"/>
  <c r="R158" i="30"/>
  <c r="V158" i="30" s="1"/>
  <c r="AD158" i="30" s="1"/>
  <c r="S158" i="30"/>
  <c r="U158" i="30" s="1"/>
  <c r="Z158" i="30" s="1"/>
  <c r="AH158" i="30" s="1"/>
  <c r="R159" i="30"/>
  <c r="V159" i="30" s="1"/>
  <c r="AD159" i="30" s="1"/>
  <c r="S159" i="30"/>
  <c r="W159" i="30" s="1"/>
  <c r="AE159" i="30" s="1"/>
  <c r="AJ159" i="30" s="1"/>
  <c r="R160" i="30"/>
  <c r="V160" i="30" s="1"/>
  <c r="AD160" i="30" s="1"/>
  <c r="S160" i="30"/>
  <c r="U160" i="30" s="1"/>
  <c r="Z160" i="30" s="1"/>
  <c r="AH160" i="30" s="1"/>
  <c r="R161" i="30"/>
  <c r="V161" i="30" s="1"/>
  <c r="AD161" i="30" s="1"/>
  <c r="S161" i="30"/>
  <c r="W161" i="30" s="1"/>
  <c r="R162" i="30"/>
  <c r="V162" i="30" s="1"/>
  <c r="AD162" i="30" s="1"/>
  <c r="S162" i="30"/>
  <c r="U162" i="30" s="1"/>
  <c r="Z162" i="30" s="1"/>
  <c r="AH162" i="30" s="1"/>
  <c r="R163" i="30"/>
  <c r="V163" i="30" s="1"/>
  <c r="AD163" i="30" s="1"/>
  <c r="S163" i="30"/>
  <c r="W163" i="30" s="1"/>
  <c r="R164" i="30"/>
  <c r="V164" i="30" s="1"/>
  <c r="AD164" i="30" s="1"/>
  <c r="S164" i="30"/>
  <c r="W164" i="30" s="1"/>
  <c r="AA164" i="30" s="1"/>
  <c r="R165" i="30"/>
  <c r="V165" i="30" s="1"/>
  <c r="AD165" i="30" s="1"/>
  <c r="S165" i="30"/>
  <c r="U165" i="30" s="1"/>
  <c r="Z165" i="30" s="1"/>
  <c r="AH165" i="30" s="1"/>
  <c r="R166" i="30"/>
  <c r="V166" i="30" s="1"/>
  <c r="AD166" i="30" s="1"/>
  <c r="S166" i="30"/>
  <c r="U166" i="30" s="1"/>
  <c r="Z166" i="30" s="1"/>
  <c r="AH166" i="30" s="1"/>
  <c r="R167" i="30"/>
  <c r="V167" i="30" s="1"/>
  <c r="AD167" i="30" s="1"/>
  <c r="S167" i="30"/>
  <c r="W167" i="30" s="1"/>
  <c r="R168" i="30"/>
  <c r="V168" i="30" s="1"/>
  <c r="AD168" i="30" s="1"/>
  <c r="S168" i="30"/>
  <c r="A106" i="30"/>
  <c r="A107" i="30"/>
  <c r="A82" i="30"/>
  <c r="A88" i="30"/>
  <c r="A90"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L3" i="27"/>
  <c r="AL4" i="27"/>
  <c r="AL5" i="27"/>
  <c r="AL6" i="27"/>
  <c r="AL7" i="27"/>
  <c r="AL8" i="27"/>
  <c r="AL9" i="27"/>
  <c r="AL10" i="27"/>
  <c r="AL11" i="27"/>
  <c r="AL12" i="27"/>
  <c r="AL13" i="27"/>
  <c r="AL14" i="27"/>
  <c r="AL15" i="27"/>
  <c r="AL16" i="27"/>
  <c r="AL17" i="27"/>
  <c r="AL18" i="27"/>
  <c r="AL19" i="27"/>
  <c r="AL20" i="27"/>
  <c r="AL21" i="27"/>
  <c r="AL22" i="27"/>
  <c r="AL23" i="27"/>
  <c r="AL24" i="27"/>
  <c r="AL25" i="27"/>
  <c r="AL26" i="27"/>
  <c r="AL27" i="27"/>
  <c r="AL28" i="27"/>
  <c r="AL29" i="27"/>
  <c r="AL30" i="27"/>
  <c r="AL31" i="27"/>
  <c r="AL32" i="27"/>
  <c r="AL33" i="27"/>
  <c r="AL34" i="27"/>
  <c r="AL35" i="27"/>
  <c r="AL36" i="27"/>
  <c r="AL37" i="27"/>
  <c r="AL38" i="27"/>
  <c r="AL39" i="27"/>
  <c r="AL40" i="27"/>
  <c r="AL41" i="27"/>
  <c r="AL42" i="27"/>
  <c r="AL43" i="27"/>
  <c r="AL44" i="27"/>
  <c r="AL45" i="27"/>
  <c r="AL46" i="27"/>
  <c r="AL47" i="27"/>
  <c r="AL48" i="27"/>
  <c r="AL49" i="27"/>
  <c r="AL50" i="27"/>
  <c r="AL51" i="27"/>
  <c r="AL52" i="27"/>
  <c r="AL53" i="27"/>
  <c r="AL54" i="27"/>
  <c r="AL55" i="27"/>
  <c r="AL56" i="27"/>
  <c r="AL57" i="27"/>
  <c r="AL58" i="27"/>
  <c r="AL59" i="27"/>
  <c r="AL60" i="27"/>
  <c r="AL61" i="27"/>
  <c r="AL62" i="27"/>
  <c r="AL63" i="27"/>
  <c r="AL64" i="27"/>
  <c r="AL65" i="27"/>
  <c r="AL66" i="27"/>
  <c r="AL67" i="27"/>
  <c r="AL68" i="27"/>
  <c r="AL69" i="27"/>
  <c r="AL70" i="27"/>
  <c r="AL71" i="27"/>
  <c r="AL72" i="27"/>
  <c r="AL73" i="27"/>
  <c r="AL74" i="27"/>
  <c r="AL75" i="27"/>
  <c r="AL76" i="27"/>
  <c r="AL77" i="27"/>
  <c r="AL78" i="27"/>
  <c r="AL79" i="27"/>
  <c r="AL80" i="27"/>
  <c r="AL81" i="27"/>
  <c r="AL82" i="27"/>
  <c r="AL83" i="27"/>
  <c r="AL84" i="27"/>
  <c r="AL85" i="27"/>
  <c r="AL86" i="27"/>
  <c r="AL87" i="27"/>
  <c r="AL88" i="27"/>
  <c r="AL89" i="27"/>
  <c r="AL90" i="27"/>
  <c r="AL91" i="27"/>
  <c r="AL92" i="27"/>
  <c r="AL93" i="27"/>
  <c r="AL94" i="27"/>
  <c r="AL95" i="27"/>
  <c r="AL96" i="27"/>
  <c r="AL97" i="27"/>
  <c r="AL98" i="27"/>
  <c r="AL99" i="27"/>
  <c r="AL100" i="27"/>
  <c r="AL101" i="27"/>
  <c r="AL102" i="27"/>
  <c r="AL103" i="27"/>
  <c r="AL104" i="27"/>
  <c r="AL105" i="27"/>
  <c r="AL106" i="27"/>
  <c r="AL107" i="27"/>
  <c r="AL108" i="27"/>
  <c r="AL109" i="27"/>
  <c r="AL110" i="27"/>
  <c r="AL111" i="27"/>
  <c r="AL112" i="27"/>
  <c r="AL113" i="27"/>
  <c r="AL114" i="27"/>
  <c r="AL115" i="27"/>
  <c r="AL116" i="27"/>
  <c r="AL117" i="27"/>
  <c r="AL118" i="27"/>
  <c r="AL119" i="27"/>
  <c r="AL120" i="27"/>
  <c r="AL121" i="27"/>
  <c r="AL122" i="27"/>
  <c r="AL123" i="27"/>
  <c r="AL124" i="27"/>
  <c r="AL125" i="27"/>
  <c r="AL126" i="27"/>
  <c r="AL127" i="27"/>
  <c r="AL128" i="27"/>
  <c r="AL129" i="27"/>
  <c r="AL130" i="27"/>
  <c r="AL131" i="27"/>
  <c r="AL132" i="27"/>
  <c r="AL133" i="27"/>
  <c r="AL134" i="27"/>
  <c r="AL135" i="27"/>
  <c r="AL136" i="27"/>
  <c r="AL137" i="27"/>
  <c r="AL138" i="27"/>
  <c r="AL139" i="27"/>
  <c r="AL140" i="27"/>
  <c r="AL141" i="27"/>
  <c r="AL142" i="27"/>
  <c r="AL143" i="27"/>
  <c r="AL144" i="27"/>
  <c r="AL145" i="27"/>
  <c r="AL146" i="27"/>
  <c r="AL147" i="27"/>
  <c r="AL148" i="27"/>
  <c r="AL149" i="27"/>
  <c r="AL150" i="27"/>
  <c r="AL151" i="27"/>
  <c r="AL152" i="27"/>
  <c r="AL153" i="27"/>
  <c r="AL154" i="27"/>
  <c r="AL155" i="27"/>
  <c r="AL156" i="27"/>
  <c r="AL157" i="27"/>
  <c r="AL158" i="27"/>
  <c r="AL159" i="27"/>
  <c r="AL160" i="27"/>
  <c r="AL161" i="27"/>
  <c r="AL162" i="27"/>
  <c r="AL163" i="27"/>
  <c r="AL164" i="27"/>
  <c r="AL165" i="27"/>
  <c r="AL166" i="27"/>
  <c r="AL167" i="27"/>
  <c r="AL168" i="27"/>
  <c r="AL169" i="27"/>
  <c r="AL170" i="27"/>
  <c r="AL171" i="27"/>
  <c r="AL172" i="27"/>
  <c r="AL173" i="27"/>
  <c r="AL174" i="27"/>
  <c r="AL175" i="27"/>
  <c r="AL176" i="27"/>
  <c r="AL177" i="27"/>
  <c r="AL178" i="27"/>
  <c r="AL179" i="27"/>
  <c r="AL180" i="27"/>
  <c r="AL181" i="27"/>
  <c r="AL182" i="27"/>
  <c r="AL183" i="27"/>
  <c r="AL184" i="27"/>
  <c r="AL185" i="27"/>
  <c r="AL186" i="27"/>
  <c r="AL187" i="27"/>
  <c r="AL2" i="27"/>
  <c r="K187" i="27"/>
  <c r="K186" i="27"/>
  <c r="K185" i="27"/>
  <c r="K184" i="27"/>
  <c r="K183" i="27"/>
  <c r="K182" i="27"/>
  <c r="K181" i="27"/>
  <c r="K180" i="27"/>
  <c r="K179" i="27"/>
  <c r="K178" i="27"/>
  <c r="K177" i="27"/>
  <c r="K176" i="27"/>
  <c r="K175" i="27"/>
  <c r="K174" i="27"/>
  <c r="K173" i="27"/>
  <c r="K172" i="27"/>
  <c r="K171" i="27"/>
  <c r="K170" i="27"/>
  <c r="K169" i="27"/>
  <c r="K168" i="27"/>
  <c r="K167" i="27"/>
  <c r="K166" i="27"/>
  <c r="K165" i="27"/>
  <c r="K164" i="27"/>
  <c r="K163" i="27"/>
  <c r="K162" i="27"/>
  <c r="K161" i="27"/>
  <c r="K160" i="27"/>
  <c r="K159" i="27"/>
  <c r="K158" i="27"/>
  <c r="K157" i="27"/>
  <c r="K156" i="27"/>
  <c r="K155" i="27"/>
  <c r="K154" i="27"/>
  <c r="K153" i="27"/>
  <c r="K152" i="27"/>
  <c r="K151" i="27"/>
  <c r="K150" i="27"/>
  <c r="K149" i="27"/>
  <c r="K148" i="27"/>
  <c r="K147" i="27"/>
  <c r="K146" i="27"/>
  <c r="K145" i="27"/>
  <c r="K144" i="27"/>
  <c r="K143" i="27"/>
  <c r="K142" i="27"/>
  <c r="K141" i="27"/>
  <c r="K140" i="27"/>
  <c r="K139" i="27"/>
  <c r="K138" i="27"/>
  <c r="K137" i="27"/>
  <c r="K136" i="27"/>
  <c r="K135" i="27"/>
  <c r="K134" i="27"/>
  <c r="K133" i="27"/>
  <c r="K132" i="27"/>
  <c r="K131" i="27"/>
  <c r="K130" i="27"/>
  <c r="K129" i="27"/>
  <c r="K128" i="27"/>
  <c r="K127" i="27"/>
  <c r="K126" i="27"/>
  <c r="K125" i="27"/>
  <c r="K124" i="27"/>
  <c r="K123" i="27"/>
  <c r="K122" i="27"/>
  <c r="K121" i="27"/>
  <c r="K120" i="27"/>
  <c r="K119" i="27"/>
  <c r="K118" i="27"/>
  <c r="K117" i="27"/>
  <c r="K116" i="27"/>
  <c r="K115" i="27"/>
  <c r="K114" i="27"/>
  <c r="K113" i="27"/>
  <c r="K112" i="27"/>
  <c r="K111" i="27"/>
  <c r="K110" i="27"/>
  <c r="K109" i="27"/>
  <c r="K108" i="27"/>
  <c r="K107" i="27"/>
  <c r="K106" i="27"/>
  <c r="K105" i="27"/>
  <c r="K104" i="27"/>
  <c r="K103" i="27"/>
  <c r="K102" i="27"/>
  <c r="K101" i="27"/>
  <c r="K100" i="27"/>
  <c r="K99" i="27"/>
  <c r="K98" i="27"/>
  <c r="K97" i="27"/>
  <c r="K96" i="27"/>
  <c r="K95" i="27"/>
  <c r="K94" i="27"/>
  <c r="K93" i="27"/>
  <c r="K92" i="27"/>
  <c r="K91" i="27"/>
  <c r="K90" i="27"/>
  <c r="K89" i="27"/>
  <c r="K88" i="27"/>
  <c r="K87" i="27"/>
  <c r="K86" i="27"/>
  <c r="K85" i="27"/>
  <c r="K84" i="27"/>
  <c r="K83" i="27"/>
  <c r="K82" i="27"/>
  <c r="K81" i="27"/>
  <c r="K80" i="27"/>
  <c r="K79" i="27"/>
  <c r="K78" i="27"/>
  <c r="K77" i="27"/>
  <c r="K76" i="27"/>
  <c r="K75" i="27"/>
  <c r="K74" i="27"/>
  <c r="K73" i="27"/>
  <c r="K72" i="27"/>
  <c r="K71" i="27"/>
  <c r="K70" i="27"/>
  <c r="K69" i="27"/>
  <c r="K68" i="27"/>
  <c r="K67" i="27"/>
  <c r="K66" i="27"/>
  <c r="K65" i="27"/>
  <c r="K64" i="27"/>
  <c r="K63" i="27"/>
  <c r="K62" i="27"/>
  <c r="K61" i="27"/>
  <c r="K60" i="27"/>
  <c r="K59" i="27"/>
  <c r="K58" i="27"/>
  <c r="K57" i="27"/>
  <c r="K56" i="27"/>
  <c r="K55" i="27"/>
  <c r="K54" i="27"/>
  <c r="K53" i="27"/>
  <c r="K52" i="27"/>
  <c r="K51" i="27"/>
  <c r="K50" i="27"/>
  <c r="K49" i="27"/>
  <c r="K48" i="27"/>
  <c r="K47" i="27"/>
  <c r="K46" i="27"/>
  <c r="K45" i="27"/>
  <c r="K44" i="27"/>
  <c r="K43" i="27"/>
  <c r="K42" i="27"/>
  <c r="K41" i="27"/>
  <c r="K40" i="27"/>
  <c r="K39" i="27"/>
  <c r="K38" i="27"/>
  <c r="K37" i="27"/>
  <c r="K36" i="27"/>
  <c r="K35" i="27"/>
  <c r="K34" i="27"/>
  <c r="K33" i="27"/>
  <c r="K32" i="27"/>
  <c r="K31" i="27"/>
  <c r="K30" i="27"/>
  <c r="K29" i="27"/>
  <c r="K28" i="27"/>
  <c r="K27" i="27"/>
  <c r="K26" i="27"/>
  <c r="K25" i="27"/>
  <c r="K24" i="27"/>
  <c r="K23" i="27"/>
  <c r="K22" i="27"/>
  <c r="K21" i="27"/>
  <c r="K20" i="27"/>
  <c r="K19" i="27"/>
  <c r="K18" i="27"/>
  <c r="K17" i="27"/>
  <c r="K16" i="27"/>
  <c r="K15" i="27"/>
  <c r="K14" i="27"/>
  <c r="K13" i="27"/>
  <c r="K12" i="27"/>
  <c r="K11" i="27"/>
  <c r="K10" i="27"/>
  <c r="K9" i="27"/>
  <c r="K8" i="27"/>
  <c r="K7" i="27"/>
  <c r="K6" i="27"/>
  <c r="K5" i="27"/>
  <c r="K4" i="27"/>
  <c r="K3" i="27"/>
  <c r="K2" i="27"/>
  <c r="A353" i="31"/>
  <c r="B353" i="31"/>
  <c r="A354" i="31"/>
  <c r="B354" i="31"/>
  <c r="A355" i="31"/>
  <c r="B355" i="31"/>
  <c r="A356" i="31"/>
  <c r="B356" i="31"/>
  <c r="A357" i="31"/>
  <c r="B357" i="31"/>
  <c r="A358" i="31"/>
  <c r="B358" i="31"/>
  <c r="A359" i="31"/>
  <c r="B359" i="31"/>
  <c r="A360" i="31"/>
  <c r="B360" i="31"/>
  <c r="A361" i="31"/>
  <c r="B361" i="31"/>
  <c r="A362" i="31"/>
  <c r="B362" i="31"/>
  <c r="A363" i="31"/>
  <c r="B363" i="31"/>
  <c r="A364" i="31"/>
  <c r="B364" i="31"/>
  <c r="A365" i="31"/>
  <c r="B365" i="31"/>
  <c r="A366" i="31"/>
  <c r="B366" i="31"/>
  <c r="A367" i="31"/>
  <c r="B367" i="31"/>
  <c r="A368" i="31"/>
  <c r="B368" i="31"/>
  <c r="A369" i="31"/>
  <c r="B369" i="31"/>
  <c r="A370" i="31"/>
  <c r="B370" i="31"/>
  <c r="A371" i="31"/>
  <c r="B371" i="31"/>
  <c r="A372" i="31"/>
  <c r="B372" i="31"/>
  <c r="A373" i="31"/>
  <c r="B373" i="31"/>
  <c r="A374" i="31"/>
  <c r="B374" i="31"/>
  <c r="A375" i="31"/>
  <c r="B375" i="31"/>
  <c r="A376" i="31"/>
  <c r="B376" i="31"/>
  <c r="A377" i="31"/>
  <c r="B377" i="31"/>
  <c r="A378" i="31"/>
  <c r="B378" i="31"/>
  <c r="A379" i="31"/>
  <c r="B379" i="31"/>
  <c r="A380" i="31"/>
  <c r="B380" i="31"/>
  <c r="A381" i="31"/>
  <c r="B381" i="31"/>
  <c r="A382" i="31"/>
  <c r="B382" i="31"/>
  <c r="A383" i="31"/>
  <c r="B383" i="31"/>
  <c r="A384" i="31"/>
  <c r="B384" i="31"/>
  <c r="F10" i="15"/>
  <c r="A9" i="41"/>
  <c r="A6" i="41"/>
  <c r="A8" i="41"/>
  <c r="A5" i="41"/>
  <c r="A3" i="41"/>
  <c r="A7" i="41"/>
  <c r="A4" i="41"/>
  <c r="A16" i="36"/>
  <c r="A10" i="36"/>
  <c r="U164" i="30" l="1"/>
  <c r="Z164" i="30" s="1"/>
  <c r="AH164" i="30" s="1"/>
  <c r="U125" i="30"/>
  <c r="Z125" i="30" s="1"/>
  <c r="AH125" i="30" s="1"/>
  <c r="U159" i="30"/>
  <c r="Z159" i="30" s="1"/>
  <c r="AH159" i="30" s="1"/>
  <c r="U143" i="30"/>
  <c r="Z143" i="30" s="1"/>
  <c r="AH143" i="30" s="1"/>
  <c r="U157" i="30"/>
  <c r="Z157" i="30" s="1"/>
  <c r="AH157" i="30" s="1"/>
  <c r="U123" i="30"/>
  <c r="Z123" i="30" s="1"/>
  <c r="AH123" i="30" s="1"/>
  <c r="U155" i="30"/>
  <c r="Z155" i="30" s="1"/>
  <c r="AH155" i="30" s="1"/>
  <c r="W115" i="30"/>
  <c r="AE115" i="30" s="1"/>
  <c r="AJ115" i="30" s="1"/>
  <c r="U163" i="30"/>
  <c r="Z163" i="30" s="1"/>
  <c r="AH163" i="30" s="1"/>
  <c r="AA167" i="30"/>
  <c r="AC167" i="30"/>
  <c r="AE167" i="30"/>
  <c r="AJ167" i="30" s="1"/>
  <c r="U150" i="30"/>
  <c r="Z150" i="30" s="1"/>
  <c r="AH150" i="30" s="1"/>
  <c r="W135" i="30"/>
  <c r="AC135" i="30" s="1"/>
  <c r="U161" i="30"/>
  <c r="Z161" i="30" s="1"/>
  <c r="AH161" i="30" s="1"/>
  <c r="U154" i="30"/>
  <c r="Z154" i="30" s="1"/>
  <c r="AH154" i="30" s="1"/>
  <c r="U149" i="30"/>
  <c r="Z149" i="30" s="1"/>
  <c r="AH149" i="30" s="1"/>
  <c r="U147" i="30"/>
  <c r="Z147" i="30" s="1"/>
  <c r="AH147" i="30" s="1"/>
  <c r="W121" i="30"/>
  <c r="AE121" i="30" s="1"/>
  <c r="AJ121" i="30" s="1"/>
  <c r="W131" i="30"/>
  <c r="AE131" i="30" s="1"/>
  <c r="AJ131" i="30" s="1"/>
  <c r="W162" i="30"/>
  <c r="AA162" i="30" s="1"/>
  <c r="W133" i="30"/>
  <c r="AE133" i="30" s="1"/>
  <c r="AJ133" i="30" s="1"/>
  <c r="W127" i="30"/>
  <c r="AE127" i="30" s="1"/>
  <c r="AJ127" i="30" s="1"/>
  <c r="W153" i="30"/>
  <c r="AC153" i="30" s="1"/>
  <c r="W117" i="30"/>
  <c r="AE117" i="30" s="1"/>
  <c r="AJ117" i="30" s="1"/>
  <c r="AC163" i="30"/>
  <c r="AE163" i="30"/>
  <c r="AJ163" i="30" s="1"/>
  <c r="AA163" i="30"/>
  <c r="W165" i="30"/>
  <c r="AA161" i="30"/>
  <c r="AC161" i="30"/>
  <c r="AA154" i="30"/>
  <c r="AE154" i="30"/>
  <c r="AJ154" i="30" s="1"/>
  <c r="AA157" i="30"/>
  <c r="AC157" i="30"/>
  <c r="AE157" i="30"/>
  <c r="AJ157" i="30" s="1"/>
  <c r="W158" i="30"/>
  <c r="U141" i="30"/>
  <c r="Z141" i="30" s="1"/>
  <c r="AH141" i="30" s="1"/>
  <c r="W141" i="30"/>
  <c r="AE141" i="30" s="1"/>
  <c r="AJ141" i="30" s="1"/>
  <c r="U168" i="30"/>
  <c r="Z168" i="30" s="1"/>
  <c r="AH168" i="30" s="1"/>
  <c r="U151" i="30"/>
  <c r="Z151" i="30" s="1"/>
  <c r="AH151" i="30" s="1"/>
  <c r="W151" i="30"/>
  <c r="AA155" i="30"/>
  <c r="AC155" i="30"/>
  <c r="AE155" i="30"/>
  <c r="AJ155" i="30" s="1"/>
  <c r="AA149" i="30"/>
  <c r="AC149" i="30"/>
  <c r="AE149" i="30"/>
  <c r="AJ149" i="30" s="1"/>
  <c r="AE161" i="30"/>
  <c r="AJ161" i="30" s="1"/>
  <c r="W160" i="30"/>
  <c r="AC160" i="30" s="1"/>
  <c r="AA159" i="30"/>
  <c r="AC159" i="30"/>
  <c r="AA150" i="30"/>
  <c r="AE150" i="30"/>
  <c r="AJ150" i="30" s="1"/>
  <c r="AA147" i="30"/>
  <c r="AC147" i="30"/>
  <c r="AE147" i="30"/>
  <c r="AJ147" i="30" s="1"/>
  <c r="W146" i="30"/>
  <c r="AC146" i="30" s="1"/>
  <c r="W145" i="30"/>
  <c r="U111" i="30"/>
  <c r="Z111" i="30" s="1"/>
  <c r="AH111" i="30" s="1"/>
  <c r="W111" i="30"/>
  <c r="AE111" i="30" s="1"/>
  <c r="AJ111" i="30" s="1"/>
  <c r="U90" i="30"/>
  <c r="Z90" i="30" s="1"/>
  <c r="AH90" i="30" s="1"/>
  <c r="W90" i="30"/>
  <c r="AE90" i="30" s="1"/>
  <c r="AJ90" i="30" s="1"/>
  <c r="W139" i="30"/>
  <c r="AE139" i="30" s="1"/>
  <c r="AJ139" i="30" s="1"/>
  <c r="W137" i="30"/>
  <c r="U119" i="30"/>
  <c r="Z119" i="30" s="1"/>
  <c r="AH119" i="30" s="1"/>
  <c r="U145" i="30"/>
  <c r="Z145" i="30" s="1"/>
  <c r="AH145" i="30" s="1"/>
  <c r="W129" i="30"/>
  <c r="AE129" i="30" s="1"/>
  <c r="AJ129" i="30" s="1"/>
  <c r="U167" i="30"/>
  <c r="Z167" i="30" s="1"/>
  <c r="AH167" i="30" s="1"/>
  <c r="AE164" i="30"/>
  <c r="AJ164" i="30" s="1"/>
  <c r="W152" i="30"/>
  <c r="AC152" i="30" s="1"/>
  <c r="W156" i="30"/>
  <c r="AC156" i="30" s="1"/>
  <c r="W148" i="30"/>
  <c r="AC148" i="30" s="1"/>
  <c r="W113" i="30"/>
  <c r="AE113" i="30" s="1"/>
  <c r="AJ113" i="30" s="1"/>
  <c r="W109" i="30"/>
  <c r="AA109" i="30" s="1"/>
  <c r="W82" i="30"/>
  <c r="AE82" i="30" s="1"/>
  <c r="AJ82" i="30" s="1"/>
  <c r="W106" i="30"/>
  <c r="AE106" i="30" s="1"/>
  <c r="AJ106" i="30" s="1"/>
  <c r="U126" i="30"/>
  <c r="Z126" i="30" s="1"/>
  <c r="AH126" i="30" s="1"/>
  <c r="W126" i="30"/>
  <c r="U116" i="30"/>
  <c r="Z116" i="30" s="1"/>
  <c r="AH116" i="30" s="1"/>
  <c r="W116" i="30"/>
  <c r="U128" i="30"/>
  <c r="Z128" i="30" s="1"/>
  <c r="AH128" i="30" s="1"/>
  <c r="W128" i="30"/>
  <c r="AA119" i="30"/>
  <c r="AC119" i="30"/>
  <c r="U142" i="30"/>
  <c r="Z142" i="30" s="1"/>
  <c r="AH142" i="30" s="1"/>
  <c r="W142" i="30"/>
  <c r="U130" i="30"/>
  <c r="Z130" i="30" s="1"/>
  <c r="AH130" i="30" s="1"/>
  <c r="W130" i="30"/>
  <c r="AA121" i="30"/>
  <c r="AA143" i="30"/>
  <c r="AC143" i="30"/>
  <c r="W166" i="30"/>
  <c r="U132" i="30"/>
  <c r="Z132" i="30" s="1"/>
  <c r="AH132" i="30" s="1"/>
  <c r="W132" i="30"/>
  <c r="AA123" i="30"/>
  <c r="AC123" i="30"/>
  <c r="U114" i="30"/>
  <c r="Z114" i="30" s="1"/>
  <c r="AH114" i="30" s="1"/>
  <c r="W114" i="30"/>
  <c r="U108" i="30"/>
  <c r="Z108" i="30" s="1"/>
  <c r="AH108" i="30" s="1"/>
  <c r="W108" i="30"/>
  <c r="U136" i="30"/>
  <c r="Z136" i="30" s="1"/>
  <c r="AH136" i="30" s="1"/>
  <c r="W136" i="30"/>
  <c r="AA137" i="30"/>
  <c r="AC137" i="30"/>
  <c r="U134" i="30"/>
  <c r="Z134" i="30" s="1"/>
  <c r="AH134" i="30" s="1"/>
  <c r="W134" i="30"/>
  <c r="AA125" i="30"/>
  <c r="AC125" i="30"/>
  <c r="AE119" i="30"/>
  <c r="AJ119" i="30" s="1"/>
  <c r="U118" i="30"/>
  <c r="Z118" i="30" s="1"/>
  <c r="AH118" i="30" s="1"/>
  <c r="W118" i="30"/>
  <c r="U112" i="30"/>
  <c r="Z112" i="30" s="1"/>
  <c r="AH112" i="30" s="1"/>
  <c r="W112" i="30"/>
  <c r="W168" i="30"/>
  <c r="AC164" i="30"/>
  <c r="AC158" i="30"/>
  <c r="AC154" i="30"/>
  <c r="AC150" i="30"/>
  <c r="AE143" i="30"/>
  <c r="AJ143" i="30" s="1"/>
  <c r="U140" i="30"/>
  <c r="Z140" i="30" s="1"/>
  <c r="AH140" i="30" s="1"/>
  <c r="W140" i="30"/>
  <c r="U120" i="30"/>
  <c r="Z120" i="30" s="1"/>
  <c r="AH120" i="30" s="1"/>
  <c r="W120" i="30"/>
  <c r="U88" i="30"/>
  <c r="Z88" i="30" s="1"/>
  <c r="AH88" i="30" s="1"/>
  <c r="W88" i="30"/>
  <c r="AE137" i="30"/>
  <c r="AJ137" i="30" s="1"/>
  <c r="AE123" i="30"/>
  <c r="AJ123" i="30" s="1"/>
  <c r="U122" i="30"/>
  <c r="Z122" i="30" s="1"/>
  <c r="AH122" i="30" s="1"/>
  <c r="W122" i="30"/>
  <c r="U138" i="30"/>
  <c r="Z138" i="30" s="1"/>
  <c r="AH138" i="30" s="1"/>
  <c r="W138" i="30"/>
  <c r="U144" i="30"/>
  <c r="Z144" i="30" s="1"/>
  <c r="AH144" i="30" s="1"/>
  <c r="W144" i="30"/>
  <c r="AE125" i="30"/>
  <c r="AJ125" i="30" s="1"/>
  <c r="U124" i="30"/>
  <c r="Z124" i="30" s="1"/>
  <c r="AH124" i="30" s="1"/>
  <c r="W124" i="30"/>
  <c r="U110" i="30"/>
  <c r="Z110" i="30" s="1"/>
  <c r="AH110" i="30" s="1"/>
  <c r="W110" i="30"/>
  <c r="U107" i="30"/>
  <c r="Z107" i="30" s="1"/>
  <c r="AH107" i="30" s="1"/>
  <c r="W107" i="30"/>
  <c r="B9" i="11"/>
  <c r="B10" i="11"/>
  <c r="B11" i="11" s="1"/>
  <c r="B12" i="11" s="1"/>
  <c r="B8" i="11"/>
  <c r="S70" i="30"/>
  <c r="U70" i="30" s="1"/>
  <c r="S71" i="30"/>
  <c r="S91" i="30"/>
  <c r="U91" i="30" s="1"/>
  <c r="Z91" i="30" s="1"/>
  <c r="S92" i="30"/>
  <c r="W92" i="30" s="1"/>
  <c r="S93" i="30"/>
  <c r="S94" i="30"/>
  <c r="S72" i="30"/>
  <c r="S95" i="30"/>
  <c r="W95" i="30" s="1"/>
  <c r="AC95" i="30" s="1"/>
  <c r="S96" i="30"/>
  <c r="S73" i="30"/>
  <c r="S74" i="30"/>
  <c r="U74" i="30" s="1"/>
  <c r="Z74" i="30" s="1"/>
  <c r="S97" i="30"/>
  <c r="S75" i="30"/>
  <c r="S76" i="30"/>
  <c r="S77" i="30"/>
  <c r="U77" i="30" s="1"/>
  <c r="Z77" i="30" s="1"/>
  <c r="S98" i="30"/>
  <c r="W98" i="30" s="1"/>
  <c r="AA98" i="30" s="1"/>
  <c r="S99" i="30"/>
  <c r="S100" i="30"/>
  <c r="S101" i="30"/>
  <c r="U101" i="30" s="1"/>
  <c r="S102" i="30"/>
  <c r="W102" i="30" s="1"/>
  <c r="AC102" i="30" s="1"/>
  <c r="S103" i="30"/>
  <c r="S78" i="30"/>
  <c r="S79" i="30"/>
  <c r="U79" i="30" s="1"/>
  <c r="Z79" i="30" s="1"/>
  <c r="AH79" i="30" s="1"/>
  <c r="AR79" i="30" s="1"/>
  <c r="S104" i="30"/>
  <c r="W104" i="30" s="1"/>
  <c r="AA104" i="30" s="1"/>
  <c r="S80" i="30"/>
  <c r="S81" i="30"/>
  <c r="S105" i="30"/>
  <c r="R70" i="30"/>
  <c r="V70" i="30" s="1"/>
  <c r="AD70" i="30" s="1"/>
  <c r="AN70" i="30" s="1"/>
  <c r="R71" i="30"/>
  <c r="V71" i="30" s="1"/>
  <c r="AD71" i="30" s="1"/>
  <c r="AN71" i="30" s="1"/>
  <c r="R91" i="30"/>
  <c r="V91" i="30" s="1"/>
  <c r="AD91" i="30" s="1"/>
  <c r="AN91" i="30" s="1"/>
  <c r="R92" i="30"/>
  <c r="V92" i="30" s="1"/>
  <c r="AD92" i="30" s="1"/>
  <c r="AN92" i="30" s="1"/>
  <c r="R93" i="30"/>
  <c r="V93" i="30" s="1"/>
  <c r="AD93" i="30" s="1"/>
  <c r="AN93" i="30" s="1"/>
  <c r="R94" i="30"/>
  <c r="V94" i="30" s="1"/>
  <c r="AD94" i="30" s="1"/>
  <c r="AN94" i="30" s="1"/>
  <c r="R72" i="30"/>
  <c r="V72" i="30" s="1"/>
  <c r="AD72" i="30" s="1"/>
  <c r="AN72" i="30" s="1"/>
  <c r="R95" i="30"/>
  <c r="V95" i="30" s="1"/>
  <c r="AD95" i="30" s="1"/>
  <c r="AN95" i="30" s="1"/>
  <c r="R96" i="30"/>
  <c r="V96" i="30" s="1"/>
  <c r="AD96" i="30" s="1"/>
  <c r="AN96" i="30" s="1"/>
  <c r="R73" i="30"/>
  <c r="V73" i="30" s="1"/>
  <c r="AD73" i="30" s="1"/>
  <c r="AN73" i="30" s="1"/>
  <c r="R74" i="30"/>
  <c r="V74" i="30" s="1"/>
  <c r="AD74" i="30" s="1"/>
  <c r="AN74" i="30" s="1"/>
  <c r="R97" i="30"/>
  <c r="V97" i="30" s="1"/>
  <c r="AD97" i="30" s="1"/>
  <c r="AN97" i="30" s="1"/>
  <c r="R75" i="30"/>
  <c r="V75" i="30" s="1"/>
  <c r="AD75" i="30" s="1"/>
  <c r="AN75" i="30" s="1"/>
  <c r="R76" i="30"/>
  <c r="V76" i="30" s="1"/>
  <c r="AD76" i="30" s="1"/>
  <c r="AN76" i="30" s="1"/>
  <c r="R77" i="30"/>
  <c r="V77" i="30" s="1"/>
  <c r="AD77" i="30" s="1"/>
  <c r="AN77" i="30" s="1"/>
  <c r="R98" i="30"/>
  <c r="V98" i="30" s="1"/>
  <c r="AD98" i="30" s="1"/>
  <c r="AN98" i="30" s="1"/>
  <c r="R99" i="30"/>
  <c r="V99" i="30" s="1"/>
  <c r="AD99" i="30" s="1"/>
  <c r="AN99" i="30" s="1"/>
  <c r="R100" i="30"/>
  <c r="V100" i="30" s="1"/>
  <c r="AD100" i="30" s="1"/>
  <c r="AN100" i="30" s="1"/>
  <c r="R101" i="30"/>
  <c r="V101" i="30" s="1"/>
  <c r="AD101" i="30" s="1"/>
  <c r="AN101" i="30" s="1"/>
  <c r="R102" i="30"/>
  <c r="V102" i="30" s="1"/>
  <c r="AD102" i="30" s="1"/>
  <c r="AN102" i="30" s="1"/>
  <c r="R103" i="30"/>
  <c r="V103" i="30" s="1"/>
  <c r="AD103" i="30" s="1"/>
  <c r="AN103" i="30" s="1"/>
  <c r="R78" i="30"/>
  <c r="V78" i="30" s="1"/>
  <c r="AD78" i="30" s="1"/>
  <c r="AN78" i="30" s="1"/>
  <c r="R79" i="30"/>
  <c r="V79" i="30" s="1"/>
  <c r="AD79" i="30" s="1"/>
  <c r="AN79" i="30" s="1"/>
  <c r="R104" i="30"/>
  <c r="V104" i="30" s="1"/>
  <c r="AD104" i="30" s="1"/>
  <c r="AN104" i="30" s="1"/>
  <c r="R80" i="30"/>
  <c r="V80" i="30" s="1"/>
  <c r="AD80" i="30" s="1"/>
  <c r="AN80" i="30" s="1"/>
  <c r="R81" i="30"/>
  <c r="V81" i="30" s="1"/>
  <c r="AD81" i="30" s="1"/>
  <c r="AN81" i="30" s="1"/>
  <c r="R105" i="30"/>
  <c r="V105" i="30" s="1"/>
  <c r="AD105" i="30" s="1"/>
  <c r="AN105" i="30" s="1"/>
  <c r="A70" i="30"/>
  <c r="A71" i="30"/>
  <c r="A91" i="30"/>
  <c r="A92" i="30"/>
  <c r="A93" i="30"/>
  <c r="A94" i="30"/>
  <c r="A72" i="30"/>
  <c r="A95" i="30"/>
  <c r="A96" i="30"/>
  <c r="A73" i="30"/>
  <c r="A74" i="30"/>
  <c r="A97" i="30"/>
  <c r="A75" i="30"/>
  <c r="A76" i="30"/>
  <c r="A77" i="30"/>
  <c r="A98" i="30"/>
  <c r="A99" i="30"/>
  <c r="A100" i="30"/>
  <c r="A101" i="30"/>
  <c r="A102" i="30"/>
  <c r="A103" i="30"/>
  <c r="A78" i="30"/>
  <c r="A79" i="30"/>
  <c r="A104" i="30"/>
  <c r="A80" i="30"/>
  <c r="A81" i="30"/>
  <c r="A105" i="30"/>
  <c r="B153" i="31"/>
  <c r="B154" i="31"/>
  <c r="B155" i="31"/>
  <c r="B156" i="31"/>
  <c r="B157" i="31"/>
  <c r="B158" i="31"/>
  <c r="B159" i="31"/>
  <c r="B160" i="31"/>
  <c r="B161" i="31"/>
  <c r="B162" i="31"/>
  <c r="B163" i="31"/>
  <c r="B164" i="31"/>
  <c r="B165" i="31"/>
  <c r="B166" i="31"/>
  <c r="B167" i="31"/>
  <c r="B168" i="31"/>
  <c r="B169" i="31"/>
  <c r="B170" i="31"/>
  <c r="B171" i="31"/>
  <c r="B172" i="31"/>
  <c r="B173" i="31"/>
  <c r="B174" i="31"/>
  <c r="B175" i="31"/>
  <c r="B176" i="31"/>
  <c r="B177" i="31"/>
  <c r="B178" i="31"/>
  <c r="B179" i="31"/>
  <c r="B180" i="31"/>
  <c r="B181" i="31"/>
  <c r="B182" i="31"/>
  <c r="B183" i="31"/>
  <c r="B184" i="31"/>
  <c r="B185" i="31"/>
  <c r="B186" i="31"/>
  <c r="B187" i="31"/>
  <c r="B188" i="31"/>
  <c r="B189" i="31"/>
  <c r="B190" i="31"/>
  <c r="B191" i="31"/>
  <c r="B192" i="31"/>
  <c r="B193" i="31"/>
  <c r="B194" i="31"/>
  <c r="B195" i="31"/>
  <c r="B196" i="31"/>
  <c r="B197" i="31"/>
  <c r="B198" i="31"/>
  <c r="B199" i="31"/>
  <c r="B200" i="31"/>
  <c r="B201" i="31"/>
  <c r="B202" i="31"/>
  <c r="B203" i="31"/>
  <c r="B204" i="31"/>
  <c r="B205" i="31"/>
  <c r="B206" i="31"/>
  <c r="B207" i="31"/>
  <c r="B208" i="31"/>
  <c r="B209" i="31"/>
  <c r="B210" i="31"/>
  <c r="B211" i="31"/>
  <c r="B212" i="31"/>
  <c r="B213" i="31"/>
  <c r="B214" i="31"/>
  <c r="B215" i="31"/>
  <c r="B216" i="31"/>
  <c r="B217" i="31"/>
  <c r="B218" i="31"/>
  <c r="B219" i="31"/>
  <c r="B220" i="31"/>
  <c r="B221" i="31"/>
  <c r="B222" i="31"/>
  <c r="B223" i="31"/>
  <c r="B224" i="31"/>
  <c r="B225" i="31"/>
  <c r="B226" i="31"/>
  <c r="B227" i="31"/>
  <c r="B228" i="31"/>
  <c r="B229" i="31"/>
  <c r="B230" i="31"/>
  <c r="B231" i="31"/>
  <c r="B232" i="31"/>
  <c r="B233" i="31"/>
  <c r="B234" i="31"/>
  <c r="B235" i="31"/>
  <c r="B236" i="31"/>
  <c r="B237" i="31"/>
  <c r="B238" i="31"/>
  <c r="B239" i="31"/>
  <c r="B240" i="31"/>
  <c r="B241" i="31"/>
  <c r="B242" i="31"/>
  <c r="B243" i="31"/>
  <c r="B244" i="31"/>
  <c r="B245" i="31"/>
  <c r="B246" i="31"/>
  <c r="B247" i="31"/>
  <c r="B248" i="31"/>
  <c r="B249" i="31"/>
  <c r="B250" i="31"/>
  <c r="B251" i="31"/>
  <c r="B252" i="31"/>
  <c r="B253" i="31"/>
  <c r="B254" i="31"/>
  <c r="B255" i="31"/>
  <c r="B256" i="31"/>
  <c r="B257" i="31"/>
  <c r="B258" i="31"/>
  <c r="B259" i="31"/>
  <c r="B260" i="31"/>
  <c r="B261" i="31"/>
  <c r="B262" i="31"/>
  <c r="B263" i="31"/>
  <c r="B264" i="31"/>
  <c r="B265" i="31"/>
  <c r="B266" i="31"/>
  <c r="B267" i="31"/>
  <c r="B268" i="31"/>
  <c r="B269" i="31"/>
  <c r="B270" i="31"/>
  <c r="B271" i="31"/>
  <c r="B272" i="31"/>
  <c r="B273" i="31"/>
  <c r="B274" i="31"/>
  <c r="B275" i="31"/>
  <c r="B276" i="31"/>
  <c r="B277" i="31"/>
  <c r="B278" i="31"/>
  <c r="B279" i="31"/>
  <c r="B280" i="31"/>
  <c r="B281" i="31"/>
  <c r="B282" i="31"/>
  <c r="B283" i="31"/>
  <c r="B284" i="31"/>
  <c r="B285" i="31"/>
  <c r="B286" i="31"/>
  <c r="B287" i="31"/>
  <c r="B288" i="31"/>
  <c r="B289" i="31"/>
  <c r="B290" i="31"/>
  <c r="B291" i="31"/>
  <c r="B292" i="31"/>
  <c r="B293" i="31"/>
  <c r="B294" i="31"/>
  <c r="B295" i="31"/>
  <c r="B296" i="31"/>
  <c r="B297" i="31"/>
  <c r="B298" i="31"/>
  <c r="B299" i="31"/>
  <c r="B300" i="31"/>
  <c r="B301" i="31"/>
  <c r="B302" i="31"/>
  <c r="B303" i="31"/>
  <c r="B304" i="31"/>
  <c r="B305" i="31"/>
  <c r="B306" i="31"/>
  <c r="B307" i="31"/>
  <c r="B308" i="31"/>
  <c r="B309" i="31"/>
  <c r="B310" i="31"/>
  <c r="B311" i="31"/>
  <c r="B312" i="31"/>
  <c r="B313" i="31"/>
  <c r="B314" i="31"/>
  <c r="B315" i="31"/>
  <c r="B316" i="31"/>
  <c r="B317" i="31"/>
  <c r="B318" i="31"/>
  <c r="B319" i="31"/>
  <c r="B320" i="31"/>
  <c r="B321" i="31"/>
  <c r="B322" i="31"/>
  <c r="B323" i="31"/>
  <c r="B324" i="31"/>
  <c r="B325" i="31"/>
  <c r="B326" i="31"/>
  <c r="B327" i="31"/>
  <c r="B328" i="31"/>
  <c r="B329" i="31"/>
  <c r="B330" i="31"/>
  <c r="B331" i="31"/>
  <c r="B332" i="31"/>
  <c r="B333" i="31"/>
  <c r="B334" i="31"/>
  <c r="B335" i="31"/>
  <c r="B336" i="31"/>
  <c r="B337" i="31"/>
  <c r="B338" i="31"/>
  <c r="B339" i="31"/>
  <c r="B340" i="31"/>
  <c r="B341" i="31"/>
  <c r="B342" i="31"/>
  <c r="B343" i="31"/>
  <c r="B344" i="31"/>
  <c r="B345" i="31"/>
  <c r="B346" i="31"/>
  <c r="B347" i="31"/>
  <c r="B348" i="31"/>
  <c r="B349" i="31"/>
  <c r="B350" i="31"/>
  <c r="B351" i="31"/>
  <c r="B352" i="31"/>
  <c r="A153" i="31"/>
  <c r="A154" i="31"/>
  <c r="A155" i="31"/>
  <c r="A156" i="31"/>
  <c r="A157" i="31"/>
  <c r="A158" i="31"/>
  <c r="A159" i="31"/>
  <c r="A160" i="31"/>
  <c r="A161" i="31"/>
  <c r="A162" i="31"/>
  <c r="A163" i="31"/>
  <c r="A164" i="31"/>
  <c r="A165" i="31"/>
  <c r="A166" i="31"/>
  <c r="A167" i="31"/>
  <c r="A168" i="31"/>
  <c r="A169" i="31"/>
  <c r="A170" i="31"/>
  <c r="A171" i="31"/>
  <c r="A172" i="31"/>
  <c r="A173" i="31"/>
  <c r="A174" i="31"/>
  <c r="A175" i="31"/>
  <c r="A176" i="31"/>
  <c r="A177" i="31"/>
  <c r="A178" i="31"/>
  <c r="A179" i="31"/>
  <c r="A180" i="31"/>
  <c r="A181" i="31"/>
  <c r="A182" i="31"/>
  <c r="A183" i="31"/>
  <c r="A184" i="31"/>
  <c r="A185" i="31"/>
  <c r="A186" i="31"/>
  <c r="A187" i="31"/>
  <c r="A188" i="31"/>
  <c r="A189" i="31"/>
  <c r="A190" i="31"/>
  <c r="A191" i="31"/>
  <c r="A192" i="31"/>
  <c r="A193" i="31"/>
  <c r="A194" i="31"/>
  <c r="A195" i="31"/>
  <c r="A196" i="31"/>
  <c r="A197" i="31"/>
  <c r="A198" i="31"/>
  <c r="A199" i="31"/>
  <c r="A200" i="31"/>
  <c r="A201" i="31"/>
  <c r="A202" i="31"/>
  <c r="A203" i="31"/>
  <c r="A204" i="31"/>
  <c r="A205" i="31"/>
  <c r="A206" i="31"/>
  <c r="A207" i="31"/>
  <c r="A208" i="31"/>
  <c r="A209" i="31"/>
  <c r="A210" i="31"/>
  <c r="A211" i="31"/>
  <c r="A212" i="31"/>
  <c r="A213" i="31"/>
  <c r="A214" i="31"/>
  <c r="A215" i="31"/>
  <c r="A216" i="31"/>
  <c r="A217" i="31"/>
  <c r="A218" i="31"/>
  <c r="A219" i="31"/>
  <c r="A220" i="31"/>
  <c r="A221" i="31"/>
  <c r="A222" i="31"/>
  <c r="A223" i="31"/>
  <c r="A224" i="31"/>
  <c r="A225" i="31"/>
  <c r="A226" i="31"/>
  <c r="A227" i="31"/>
  <c r="A228" i="31"/>
  <c r="A229" i="31"/>
  <c r="A230" i="31"/>
  <c r="A231" i="31"/>
  <c r="A232" i="31"/>
  <c r="A233" i="31"/>
  <c r="A234" i="31"/>
  <c r="A235" i="31"/>
  <c r="A236" i="31"/>
  <c r="A237" i="31"/>
  <c r="A238" i="31"/>
  <c r="A239" i="31"/>
  <c r="A240" i="31"/>
  <c r="A241" i="31"/>
  <c r="A242" i="31"/>
  <c r="A243" i="31"/>
  <c r="A244" i="31"/>
  <c r="A245" i="31"/>
  <c r="A246" i="31"/>
  <c r="A247" i="31"/>
  <c r="A248" i="31"/>
  <c r="A249" i="31"/>
  <c r="A250" i="31"/>
  <c r="A251" i="31"/>
  <c r="A252" i="31"/>
  <c r="A253" i="31"/>
  <c r="A254" i="31"/>
  <c r="A255" i="31"/>
  <c r="A256" i="31"/>
  <c r="A257" i="31"/>
  <c r="A258" i="31"/>
  <c r="A259" i="31"/>
  <c r="A260" i="31"/>
  <c r="A261" i="31"/>
  <c r="A262" i="31"/>
  <c r="A263" i="31"/>
  <c r="A264" i="31"/>
  <c r="A265" i="31"/>
  <c r="A266" i="31"/>
  <c r="A267" i="31"/>
  <c r="A268" i="31"/>
  <c r="A269" i="31"/>
  <c r="A270" i="31"/>
  <c r="A271" i="31"/>
  <c r="A272" i="31"/>
  <c r="A273" i="31"/>
  <c r="A274" i="31"/>
  <c r="A275" i="31"/>
  <c r="A276" i="31"/>
  <c r="A277" i="31"/>
  <c r="A278" i="31"/>
  <c r="A279" i="31"/>
  <c r="A280" i="31"/>
  <c r="A281" i="31"/>
  <c r="A282" i="31"/>
  <c r="A283" i="31"/>
  <c r="A284" i="31"/>
  <c r="A285" i="31"/>
  <c r="A286" i="31"/>
  <c r="A287" i="31"/>
  <c r="A288" i="31"/>
  <c r="A289" i="31"/>
  <c r="A290" i="31"/>
  <c r="A291" i="31"/>
  <c r="A292" i="31"/>
  <c r="A293" i="31"/>
  <c r="A294" i="31"/>
  <c r="A295" i="31"/>
  <c r="A296" i="31"/>
  <c r="A297" i="31"/>
  <c r="A298" i="31"/>
  <c r="A299" i="31"/>
  <c r="A300" i="31"/>
  <c r="A301" i="31"/>
  <c r="A302" i="31"/>
  <c r="A303" i="31"/>
  <c r="A304" i="31"/>
  <c r="A305" i="31"/>
  <c r="A306" i="31"/>
  <c r="A307" i="31"/>
  <c r="A308" i="31"/>
  <c r="A309" i="31"/>
  <c r="A310" i="31"/>
  <c r="A311" i="31"/>
  <c r="A312" i="31"/>
  <c r="A313" i="31"/>
  <c r="A314" i="31"/>
  <c r="A315" i="31"/>
  <c r="A316" i="31"/>
  <c r="A317" i="31"/>
  <c r="A318" i="31"/>
  <c r="A319" i="31"/>
  <c r="A320" i="31"/>
  <c r="A321" i="31"/>
  <c r="A322" i="31"/>
  <c r="A323" i="31"/>
  <c r="A324" i="31"/>
  <c r="A325" i="31"/>
  <c r="A326" i="31"/>
  <c r="A327" i="31"/>
  <c r="A328" i="31"/>
  <c r="A329" i="31"/>
  <c r="A330" i="31"/>
  <c r="A331" i="31"/>
  <c r="A332" i="31"/>
  <c r="A333" i="31"/>
  <c r="A334" i="31"/>
  <c r="A335" i="31"/>
  <c r="A336" i="31"/>
  <c r="A337" i="31"/>
  <c r="A338" i="31"/>
  <c r="A339" i="31"/>
  <c r="A340" i="31"/>
  <c r="A341" i="31"/>
  <c r="A342" i="31"/>
  <c r="A343" i="31"/>
  <c r="A344" i="31"/>
  <c r="A345" i="31"/>
  <c r="A346" i="31"/>
  <c r="A347" i="31"/>
  <c r="A348" i="31"/>
  <c r="A349" i="31"/>
  <c r="A350" i="31"/>
  <c r="A351" i="31"/>
  <c r="A352" i="31"/>
  <c r="B3" i="31"/>
  <c r="B4" i="31"/>
  <c r="B5" i="31"/>
  <c r="B6" i="31"/>
  <c r="B7" i="31"/>
  <c r="B8" i="31"/>
  <c r="B9" i="31"/>
  <c r="B10" i="31"/>
  <c r="B11" i="31"/>
  <c r="B12" i="31"/>
  <c r="B13" i="31"/>
  <c r="B14" i="31"/>
  <c r="B15" i="31"/>
  <c r="B16" i="31"/>
  <c r="B17" i="31"/>
  <c r="B18" i="31"/>
  <c r="B19" i="31"/>
  <c r="B20" i="31"/>
  <c r="B21" i="31"/>
  <c r="B22" i="31"/>
  <c r="B23" i="31"/>
  <c r="B24" i="31"/>
  <c r="B25" i="31"/>
  <c r="B26" i="31"/>
  <c r="B27" i="31"/>
  <c r="B28" i="31"/>
  <c r="B29" i="31"/>
  <c r="B30" i="31"/>
  <c r="B31" i="31"/>
  <c r="B32" i="31"/>
  <c r="B33" i="31"/>
  <c r="B34" i="31"/>
  <c r="B35" i="31"/>
  <c r="B36" i="31"/>
  <c r="B37" i="31"/>
  <c r="B38" i="31"/>
  <c r="B39" i="31"/>
  <c r="B40" i="31"/>
  <c r="B41" i="31"/>
  <c r="B42" i="31"/>
  <c r="B43" i="31"/>
  <c r="B44" i="31"/>
  <c r="B45" i="31"/>
  <c r="B46" i="31"/>
  <c r="B47" i="31"/>
  <c r="B48" i="31"/>
  <c r="B49" i="31"/>
  <c r="B50" i="31"/>
  <c r="B51" i="31"/>
  <c r="B52" i="31"/>
  <c r="B53" i="31"/>
  <c r="B54" i="31"/>
  <c r="B55" i="31"/>
  <c r="B56" i="31"/>
  <c r="B57" i="31"/>
  <c r="B58" i="31"/>
  <c r="B59" i="31"/>
  <c r="B60" i="31"/>
  <c r="B61" i="31"/>
  <c r="B62" i="31"/>
  <c r="B63" i="31"/>
  <c r="B64" i="31"/>
  <c r="B65" i="31"/>
  <c r="B66" i="31"/>
  <c r="B67" i="31"/>
  <c r="B68" i="31"/>
  <c r="B69" i="31"/>
  <c r="B70" i="31"/>
  <c r="B71" i="31"/>
  <c r="B72" i="31"/>
  <c r="B73" i="31"/>
  <c r="B74" i="31"/>
  <c r="B75" i="31"/>
  <c r="B76" i="31"/>
  <c r="B77" i="31"/>
  <c r="B78" i="31"/>
  <c r="B79" i="31"/>
  <c r="B80" i="31"/>
  <c r="B81" i="31"/>
  <c r="B82" i="31"/>
  <c r="B83" i="31"/>
  <c r="B84" i="31"/>
  <c r="B85" i="31"/>
  <c r="B86" i="31"/>
  <c r="B87" i="31"/>
  <c r="B88" i="31"/>
  <c r="B89" i="31"/>
  <c r="B90" i="31"/>
  <c r="B91" i="31"/>
  <c r="B92" i="31"/>
  <c r="B93" i="31"/>
  <c r="B94" i="31"/>
  <c r="B95" i="31"/>
  <c r="B96" i="31"/>
  <c r="B97" i="31"/>
  <c r="B98" i="31"/>
  <c r="B99" i="31"/>
  <c r="B100" i="31"/>
  <c r="B101" i="31"/>
  <c r="B102" i="31"/>
  <c r="B103" i="31"/>
  <c r="B104" i="31"/>
  <c r="B105" i="31"/>
  <c r="B106" i="31"/>
  <c r="B107" i="31"/>
  <c r="B108" i="31"/>
  <c r="B109" i="31"/>
  <c r="B110" i="31"/>
  <c r="B111" i="31"/>
  <c r="B112" i="31"/>
  <c r="B113" i="31"/>
  <c r="B114" i="31"/>
  <c r="B115" i="31"/>
  <c r="B116" i="31"/>
  <c r="B117" i="31"/>
  <c r="B118" i="31"/>
  <c r="B119" i="31"/>
  <c r="B120" i="31"/>
  <c r="B121" i="31"/>
  <c r="B122" i="31"/>
  <c r="B123" i="31"/>
  <c r="B124" i="31"/>
  <c r="B125" i="31"/>
  <c r="B126" i="31"/>
  <c r="B127" i="31"/>
  <c r="B128" i="31"/>
  <c r="B129" i="31"/>
  <c r="B130" i="31"/>
  <c r="B131" i="31"/>
  <c r="B132" i="31"/>
  <c r="B133" i="31"/>
  <c r="B134" i="31"/>
  <c r="B135" i="31"/>
  <c r="B136" i="31"/>
  <c r="B137" i="31"/>
  <c r="B138" i="31"/>
  <c r="B139" i="31"/>
  <c r="B140" i="31"/>
  <c r="B141" i="31"/>
  <c r="B142" i="31"/>
  <c r="B143" i="31"/>
  <c r="B144" i="31"/>
  <c r="B145" i="31"/>
  <c r="B146" i="31"/>
  <c r="B147" i="31"/>
  <c r="B148" i="31"/>
  <c r="B149" i="31"/>
  <c r="B150" i="31"/>
  <c r="B151" i="31"/>
  <c r="B152" i="31"/>
  <c r="B2" i="31"/>
  <c r="A3" i="31"/>
  <c r="A4" i="31"/>
  <c r="A5" i="31"/>
  <c r="A6" i="31"/>
  <c r="A7" i="31"/>
  <c r="A8" i="31"/>
  <c r="A9" i="31"/>
  <c r="A10" i="31"/>
  <c r="A11" i="31"/>
  <c r="A12" i="31"/>
  <c r="A13" i="31"/>
  <c r="A14" i="31"/>
  <c r="A15" i="31"/>
  <c r="A16" i="31"/>
  <c r="A17" i="31"/>
  <c r="A18" i="31"/>
  <c r="A19" i="31"/>
  <c r="A20" i="31"/>
  <c r="A21" i="31"/>
  <c r="A22" i="31"/>
  <c r="A23" i="31"/>
  <c r="A24" i="31"/>
  <c r="A25" i="31"/>
  <c r="A26" i="31"/>
  <c r="A27" i="31"/>
  <c r="A28" i="31"/>
  <c r="A29" i="31"/>
  <c r="A30" i="31"/>
  <c r="A31" i="31"/>
  <c r="A32" i="31"/>
  <c r="A33" i="31"/>
  <c r="A34" i="31"/>
  <c r="A35" i="31"/>
  <c r="A36" i="31"/>
  <c r="A37" i="31"/>
  <c r="A38" i="31"/>
  <c r="A39" i="31"/>
  <c r="A40" i="31"/>
  <c r="A41" i="31"/>
  <c r="A42" i="31"/>
  <c r="A43" i="31"/>
  <c r="A44" i="31"/>
  <c r="A45" i="31"/>
  <c r="A46" i="31"/>
  <c r="A47" i="31"/>
  <c r="A48" i="31"/>
  <c r="A49" i="31"/>
  <c r="A50" i="31"/>
  <c r="A51" i="31"/>
  <c r="A52" i="31"/>
  <c r="A53" i="31"/>
  <c r="A54" i="31"/>
  <c r="A55" i="31"/>
  <c r="A56" i="31"/>
  <c r="A57" i="31"/>
  <c r="A58" i="31"/>
  <c r="A59" i="31"/>
  <c r="A60" i="31"/>
  <c r="A61" i="31"/>
  <c r="A62" i="31"/>
  <c r="A63" i="31"/>
  <c r="A64" i="31"/>
  <c r="A65" i="31"/>
  <c r="A66" i="31"/>
  <c r="A67" i="31"/>
  <c r="A68" i="31"/>
  <c r="A69" i="31"/>
  <c r="A70" i="31"/>
  <c r="A71" i="31"/>
  <c r="A72" i="31"/>
  <c r="A73" i="31"/>
  <c r="A74" i="31"/>
  <c r="A75" i="31"/>
  <c r="A76" i="31"/>
  <c r="A77" i="31"/>
  <c r="A78" i="31"/>
  <c r="A79" i="31"/>
  <c r="A80" i="31"/>
  <c r="A81" i="31"/>
  <c r="A82" i="31"/>
  <c r="A83" i="31"/>
  <c r="A84" i="31"/>
  <c r="A85" i="31"/>
  <c r="A86" i="31"/>
  <c r="A87" i="31"/>
  <c r="A88" i="31"/>
  <c r="A89" i="31"/>
  <c r="A90" i="31"/>
  <c r="A91" i="31"/>
  <c r="A92" i="31"/>
  <c r="A93" i="31"/>
  <c r="A94" i="31"/>
  <c r="A95" i="31"/>
  <c r="A96" i="31"/>
  <c r="A97" i="31"/>
  <c r="A98" i="31"/>
  <c r="A99" i="31"/>
  <c r="A100" i="31"/>
  <c r="A101" i="31"/>
  <c r="A102" i="31"/>
  <c r="A103" i="31"/>
  <c r="A104" i="31"/>
  <c r="A105" i="31"/>
  <c r="A106" i="31"/>
  <c r="A107" i="31"/>
  <c r="A108" i="31"/>
  <c r="A109" i="31"/>
  <c r="A110" i="31"/>
  <c r="A111" i="31"/>
  <c r="A112" i="31"/>
  <c r="A113" i="31"/>
  <c r="A114" i="31"/>
  <c r="A115" i="31"/>
  <c r="A116" i="31"/>
  <c r="A117" i="31"/>
  <c r="A118" i="31"/>
  <c r="A119" i="31"/>
  <c r="A120" i="31"/>
  <c r="A121" i="31"/>
  <c r="A122" i="31"/>
  <c r="A123" i="31"/>
  <c r="A124" i="31"/>
  <c r="A125" i="31"/>
  <c r="A126" i="31"/>
  <c r="A127" i="31"/>
  <c r="A128" i="31"/>
  <c r="A129" i="31"/>
  <c r="A130" i="31"/>
  <c r="A131" i="31"/>
  <c r="A132" i="31"/>
  <c r="A133" i="31"/>
  <c r="A134" i="31"/>
  <c r="A135" i="31"/>
  <c r="A136" i="31"/>
  <c r="A137" i="31"/>
  <c r="A138" i="31"/>
  <c r="A139" i="31"/>
  <c r="A140" i="31"/>
  <c r="A141" i="31"/>
  <c r="A142" i="31"/>
  <c r="A143" i="31"/>
  <c r="A144" i="31"/>
  <c r="A145" i="31"/>
  <c r="A146" i="31"/>
  <c r="A147" i="31"/>
  <c r="A148" i="31"/>
  <c r="A149" i="31"/>
  <c r="A150" i="31"/>
  <c r="A151" i="31"/>
  <c r="A152" i="31"/>
  <c r="A2" i="31"/>
  <c r="A170" i="27"/>
  <c r="B170" i="27"/>
  <c r="A171" i="27"/>
  <c r="B171" i="27"/>
  <c r="A172" i="27"/>
  <c r="B172" i="27"/>
  <c r="A173" i="27"/>
  <c r="B173" i="27"/>
  <c r="A174" i="27"/>
  <c r="B174" i="27"/>
  <c r="A175" i="27"/>
  <c r="B175" i="27"/>
  <c r="A176" i="27"/>
  <c r="B176" i="27"/>
  <c r="A177" i="27"/>
  <c r="B177" i="27"/>
  <c r="A178" i="27"/>
  <c r="B178" i="27"/>
  <c r="A179" i="27"/>
  <c r="B179" i="27"/>
  <c r="A180" i="27"/>
  <c r="B180" i="27"/>
  <c r="A181" i="27"/>
  <c r="B181" i="27"/>
  <c r="A182" i="27"/>
  <c r="B182" i="27"/>
  <c r="A183" i="27"/>
  <c r="B183" i="27"/>
  <c r="A184" i="27"/>
  <c r="B184" i="27"/>
  <c r="A185" i="27"/>
  <c r="B185" i="27"/>
  <c r="A186" i="27"/>
  <c r="B186" i="27"/>
  <c r="A187" i="27"/>
  <c r="B187" i="27"/>
  <c r="A144" i="27"/>
  <c r="B144" i="27"/>
  <c r="A145" i="27"/>
  <c r="B145" i="27"/>
  <c r="A146" i="27"/>
  <c r="B146" i="27"/>
  <c r="A147" i="27"/>
  <c r="B147" i="27"/>
  <c r="A148" i="27"/>
  <c r="B148" i="27"/>
  <c r="A149" i="27"/>
  <c r="B149" i="27"/>
  <c r="A150" i="27"/>
  <c r="B150" i="27"/>
  <c r="A151" i="27"/>
  <c r="B151" i="27"/>
  <c r="A152" i="27"/>
  <c r="B152" i="27"/>
  <c r="A153" i="27"/>
  <c r="B153" i="27"/>
  <c r="A154" i="27"/>
  <c r="B154" i="27"/>
  <c r="A155" i="27"/>
  <c r="B155" i="27"/>
  <c r="A156" i="27"/>
  <c r="B156" i="27"/>
  <c r="A157" i="27"/>
  <c r="B157" i="27"/>
  <c r="A158" i="27"/>
  <c r="B158" i="27"/>
  <c r="A159" i="27"/>
  <c r="B159" i="27"/>
  <c r="A160" i="27"/>
  <c r="B160" i="27"/>
  <c r="A161" i="27"/>
  <c r="B161" i="27"/>
  <c r="A162" i="27"/>
  <c r="B162" i="27"/>
  <c r="A163" i="27"/>
  <c r="B163" i="27"/>
  <c r="A164" i="27"/>
  <c r="B164" i="27"/>
  <c r="A165" i="27"/>
  <c r="B165" i="27"/>
  <c r="A166" i="27"/>
  <c r="B166" i="27"/>
  <c r="A167" i="27"/>
  <c r="B167" i="27"/>
  <c r="A168" i="27"/>
  <c r="B168" i="27"/>
  <c r="A169" i="27"/>
  <c r="B16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B120" i="27"/>
  <c r="B121" i="27"/>
  <c r="B122" i="27"/>
  <c r="B123" i="27"/>
  <c r="B124" i="27"/>
  <c r="B125" i="27"/>
  <c r="B126" i="27"/>
  <c r="B127" i="27"/>
  <c r="B128" i="27"/>
  <c r="B129" i="27"/>
  <c r="B130" i="27"/>
  <c r="B131" i="27"/>
  <c r="B132" i="27"/>
  <c r="B133" i="27"/>
  <c r="B134" i="27"/>
  <c r="B135" i="27"/>
  <c r="B136" i="27"/>
  <c r="B137" i="27"/>
  <c r="B138" i="27"/>
  <c r="B139" i="27"/>
  <c r="B140" i="27"/>
  <c r="B141" i="27"/>
  <c r="B142" i="27"/>
  <c r="B143" i="27"/>
  <c r="A11" i="20"/>
  <c r="A12" i="20"/>
  <c r="A13" i="20"/>
  <c r="A14" i="20"/>
  <c r="A15" i="20"/>
  <c r="A16" i="20"/>
  <c r="A17" i="20"/>
  <c r="A18" i="20"/>
  <c r="A19"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4" i="20"/>
  <c r="A5" i="20"/>
  <c r="A6" i="20"/>
  <c r="A7" i="20"/>
  <c r="A8" i="20"/>
  <c r="A9" i="20"/>
  <c r="A10" i="20"/>
  <c r="A3" i="20"/>
  <c r="C10" i="15"/>
  <c r="C14" i="37"/>
  <c r="C13" i="37"/>
  <c r="C5" i="37"/>
  <c r="C6" i="37"/>
  <c r="C7" i="37"/>
  <c r="C8" i="37"/>
  <c r="C9" i="37"/>
  <c r="C10" i="37"/>
  <c r="C11" i="37"/>
  <c r="C12" i="37"/>
  <c r="C4" i="37"/>
  <c r="C3" i="37"/>
  <c r="AC162" i="30" l="1"/>
  <c r="AE162" i="30"/>
  <c r="AJ162" i="30" s="1"/>
  <c r="AC131" i="30"/>
  <c r="AA131" i="30"/>
  <c r="AE135" i="30"/>
  <c r="AJ135" i="30" s="1"/>
  <c r="AC133" i="30"/>
  <c r="AC115" i="30"/>
  <c r="AC127" i="30"/>
  <c r="AA127" i="30"/>
  <c r="AA115" i="30"/>
  <c r="AA141" i="30"/>
  <c r="AA135" i="30"/>
  <c r="AA133" i="30"/>
  <c r="AC121" i="30"/>
  <c r="AA139" i="30"/>
  <c r="AC139" i="30"/>
  <c r="AA153" i="30"/>
  <c r="AE153" i="30"/>
  <c r="AJ153" i="30" s="1"/>
  <c r="AC117" i="30"/>
  <c r="AA117" i="30"/>
  <c r="AE109" i="30"/>
  <c r="AJ109" i="30" s="1"/>
  <c r="AC109" i="30"/>
  <c r="N156" i="30"/>
  <c r="J131" i="30"/>
  <c r="X131" i="30" s="1"/>
  <c r="AF131" i="30" s="1"/>
  <c r="L107" i="30"/>
  <c r="Y107" i="30" s="1"/>
  <c r="AG107" i="30" s="1"/>
  <c r="L112" i="30"/>
  <c r="Y112" i="30" s="1"/>
  <c r="AG112" i="30" s="1"/>
  <c r="J128" i="30"/>
  <c r="J82" i="30"/>
  <c r="X82" i="30" s="1"/>
  <c r="AF82" i="30" s="1"/>
  <c r="J113" i="30"/>
  <c r="AB113" i="30" s="1"/>
  <c r="N121" i="30"/>
  <c r="E137" i="30"/>
  <c r="J106" i="30"/>
  <c r="J111" i="30"/>
  <c r="X111" i="30" s="1"/>
  <c r="AF111" i="30" s="1"/>
  <c r="E119" i="30"/>
  <c r="N159" i="30"/>
  <c r="E158" i="30"/>
  <c r="L153" i="30"/>
  <c r="Y153" i="30" s="1"/>
  <c r="AG153" i="30" s="1"/>
  <c r="J161" i="30"/>
  <c r="N150" i="30"/>
  <c r="J88" i="30"/>
  <c r="E114" i="30"/>
  <c r="N138" i="30"/>
  <c r="L146" i="30"/>
  <c r="Y146" i="30" s="1"/>
  <c r="AG146" i="30" s="1"/>
  <c r="L118" i="30"/>
  <c r="Y118" i="30" s="1"/>
  <c r="AG118" i="30" s="1"/>
  <c r="L142" i="30"/>
  <c r="Y142" i="30" s="1"/>
  <c r="AG142" i="30" s="1"/>
  <c r="N123" i="30"/>
  <c r="E131" i="30"/>
  <c r="N155" i="30"/>
  <c r="L163" i="30"/>
  <c r="Y163" i="30" s="1"/>
  <c r="AG163" i="30" s="1"/>
  <c r="J109" i="30"/>
  <c r="L125" i="30"/>
  <c r="Y125" i="30" s="1"/>
  <c r="AG125" i="30" s="1"/>
  <c r="E149" i="30"/>
  <c r="J165" i="30"/>
  <c r="N148" i="30"/>
  <c r="L141" i="30"/>
  <c r="Y141" i="30" s="1"/>
  <c r="AG141" i="30" s="1"/>
  <c r="J107" i="30"/>
  <c r="N151" i="30"/>
  <c r="N126" i="30"/>
  <c r="E161" i="30"/>
  <c r="N118" i="30"/>
  <c r="L155" i="30"/>
  <c r="Y155" i="30" s="1"/>
  <c r="AG155" i="30" s="1"/>
  <c r="N124" i="30"/>
  <c r="N164" i="30"/>
  <c r="L128" i="30"/>
  <c r="Y128" i="30" s="1"/>
  <c r="AG128" i="30" s="1"/>
  <c r="L111" i="30"/>
  <c r="Y111" i="30" s="1"/>
  <c r="AG111" i="30" s="1"/>
  <c r="J154" i="30"/>
  <c r="E123" i="30"/>
  <c r="L165" i="30"/>
  <c r="Y165" i="30" s="1"/>
  <c r="AG165" i="30" s="1"/>
  <c r="E164" i="30"/>
  <c r="J112" i="30"/>
  <c r="X112" i="30" s="1"/>
  <c r="AF112" i="30" s="1"/>
  <c r="L150" i="30"/>
  <c r="Y150" i="30" s="1"/>
  <c r="AG150" i="30" s="1"/>
  <c r="J146" i="30"/>
  <c r="AB146" i="30" s="1"/>
  <c r="L115" i="30"/>
  <c r="Y115" i="30" s="1"/>
  <c r="AG115" i="30" s="1"/>
  <c r="J125" i="30"/>
  <c r="X125" i="30" s="1"/>
  <c r="AF125" i="30" s="1"/>
  <c r="L148" i="30"/>
  <c r="Y148" i="30" s="1"/>
  <c r="AG148" i="30" s="1"/>
  <c r="J141" i="30"/>
  <c r="X141" i="30" s="1"/>
  <c r="AF141" i="30" s="1"/>
  <c r="L82" i="30"/>
  <c r="Y82" i="30" s="1"/>
  <c r="AG82" i="30" s="1"/>
  <c r="L161" i="30"/>
  <c r="Y161" i="30" s="1"/>
  <c r="AG161" i="30" s="1"/>
  <c r="O150" i="30"/>
  <c r="AI150" i="30" s="1"/>
  <c r="N146" i="30"/>
  <c r="E90" i="30"/>
  <c r="N163" i="30"/>
  <c r="J149" i="30"/>
  <c r="J156" i="30"/>
  <c r="J120" i="30"/>
  <c r="X120" i="30" s="1"/>
  <c r="AF120" i="30" s="1"/>
  <c r="N128" i="30"/>
  <c r="N82" i="30"/>
  <c r="N113" i="30"/>
  <c r="L129" i="30"/>
  <c r="Y129" i="30" s="1"/>
  <c r="AG129" i="30" s="1"/>
  <c r="L137" i="30"/>
  <c r="Y137" i="30" s="1"/>
  <c r="AG137" i="30" s="1"/>
  <c r="L106" i="30"/>
  <c r="Y106" i="30" s="1"/>
  <c r="AG106" i="30" s="1"/>
  <c r="N111" i="30"/>
  <c r="L119" i="30"/>
  <c r="Y119" i="30" s="1"/>
  <c r="AG119" i="30" s="1"/>
  <c r="J127" i="30"/>
  <c r="X127" i="30" s="1"/>
  <c r="AF127" i="30" s="1"/>
  <c r="L135" i="30"/>
  <c r="Y135" i="30" s="1"/>
  <c r="AG135" i="30" s="1"/>
  <c r="J136" i="30"/>
  <c r="J144" i="30"/>
  <c r="L152" i="30"/>
  <c r="Y152" i="30" s="1"/>
  <c r="AG152" i="30" s="1"/>
  <c r="L168" i="30"/>
  <c r="Y168" i="30" s="1"/>
  <c r="AG168" i="30" s="1"/>
  <c r="L126" i="30"/>
  <c r="Y126" i="30" s="1"/>
  <c r="AG126" i="30" s="1"/>
  <c r="L158" i="30"/>
  <c r="Y158" i="30" s="1"/>
  <c r="AG158" i="30" s="1"/>
  <c r="J110" i="30"/>
  <c r="X110" i="30" s="1"/>
  <c r="AF110" i="30" s="1"/>
  <c r="N114" i="30"/>
  <c r="J122" i="30"/>
  <c r="X122" i="30" s="1"/>
  <c r="AF122" i="30" s="1"/>
  <c r="E130" i="30"/>
  <c r="E154" i="30"/>
  <c r="J162" i="30"/>
  <c r="J90" i="30"/>
  <c r="L131" i="30"/>
  <c r="Y131" i="30" s="1"/>
  <c r="AG131" i="30" s="1"/>
  <c r="N139" i="30"/>
  <c r="N109" i="30"/>
  <c r="E109" i="30"/>
  <c r="E125" i="30"/>
  <c r="L149" i="30"/>
  <c r="Y149" i="30" s="1"/>
  <c r="AG149" i="30" s="1"/>
  <c r="J108" i="30"/>
  <c r="X108" i="30" s="1"/>
  <c r="AF108" i="30" s="1"/>
  <c r="E148" i="30"/>
  <c r="L156" i="30"/>
  <c r="Y156" i="30" s="1"/>
  <c r="AG156" i="30" s="1"/>
  <c r="N166" i="30"/>
  <c r="J142" i="30"/>
  <c r="J163" i="30"/>
  <c r="N140" i="30"/>
  <c r="L113" i="30"/>
  <c r="Y113" i="30" s="1"/>
  <c r="AG113" i="30" s="1"/>
  <c r="J135" i="30"/>
  <c r="X135" i="30" s="1"/>
  <c r="AF135" i="30" s="1"/>
  <c r="E126" i="30"/>
  <c r="N142" i="30"/>
  <c r="L109" i="30"/>
  <c r="Y109" i="30" s="1"/>
  <c r="AG109" i="30" s="1"/>
  <c r="E108" i="30"/>
  <c r="N112" i="30"/>
  <c r="L120" i="30"/>
  <c r="Y120" i="30" s="1"/>
  <c r="AG120" i="30" s="1"/>
  <c r="N129" i="30"/>
  <c r="N119" i="30"/>
  <c r="L127" i="30"/>
  <c r="Y127" i="30" s="1"/>
  <c r="AG127" i="30" s="1"/>
  <c r="N135" i="30"/>
  <c r="N143" i="30"/>
  <c r="L136" i="30"/>
  <c r="Y136" i="30" s="1"/>
  <c r="AG136" i="30" s="1"/>
  <c r="L144" i="30"/>
  <c r="Y144" i="30" s="1"/>
  <c r="AG144" i="30" s="1"/>
  <c r="N152" i="30"/>
  <c r="J160" i="30"/>
  <c r="N168" i="30"/>
  <c r="N158" i="30"/>
  <c r="N145" i="30"/>
  <c r="N110" i="30"/>
  <c r="E134" i="30"/>
  <c r="L114" i="30"/>
  <c r="Y114" i="30" s="1"/>
  <c r="AG114" i="30" s="1"/>
  <c r="N122" i="30"/>
  <c r="J130" i="30"/>
  <c r="L154" i="30"/>
  <c r="Y154" i="30" s="1"/>
  <c r="AG154" i="30" s="1"/>
  <c r="L162" i="30"/>
  <c r="Y162" i="30" s="1"/>
  <c r="AG162" i="30" s="1"/>
  <c r="L90" i="30"/>
  <c r="Y90" i="30" s="1"/>
  <c r="AG90" i="30" s="1"/>
  <c r="N131" i="30"/>
  <c r="E139" i="30"/>
  <c r="E147" i="30"/>
  <c r="L108" i="30"/>
  <c r="Y108" i="30" s="1"/>
  <c r="AG108" i="30" s="1"/>
  <c r="E116" i="30"/>
  <c r="E156" i="30"/>
  <c r="J117" i="30"/>
  <c r="X117" i="30" s="1"/>
  <c r="AF117" i="30" s="1"/>
  <c r="N133" i="30"/>
  <c r="E128" i="30"/>
  <c r="L138" i="30"/>
  <c r="Y138" i="30" s="1"/>
  <c r="AG138" i="30" s="1"/>
  <c r="E165" i="30"/>
  <c r="L157" i="30"/>
  <c r="Y157" i="30" s="1"/>
  <c r="AG157" i="30" s="1"/>
  <c r="E127" i="30"/>
  <c r="J168" i="30"/>
  <c r="X168" i="30" s="1"/>
  <c r="AF168" i="30" s="1"/>
  <c r="L88" i="30"/>
  <c r="Y88" i="30" s="1"/>
  <c r="AG88" i="30" s="1"/>
  <c r="N120" i="30"/>
  <c r="E82" i="30"/>
  <c r="E113" i="30"/>
  <c r="J129" i="30"/>
  <c r="AB129" i="30" s="1"/>
  <c r="N127" i="30"/>
  <c r="E135" i="30"/>
  <c r="E143" i="30"/>
  <c r="E151" i="30"/>
  <c r="J167" i="30"/>
  <c r="N136" i="30"/>
  <c r="N144" i="30"/>
  <c r="J152" i="30"/>
  <c r="L160" i="30"/>
  <c r="Y160" i="30" s="1"/>
  <c r="AG160" i="30" s="1"/>
  <c r="E168" i="30"/>
  <c r="O110" i="30"/>
  <c r="AI110" i="30" s="1"/>
  <c r="J134" i="30"/>
  <c r="X134" i="30" s="1"/>
  <c r="AF134" i="30" s="1"/>
  <c r="E166" i="30"/>
  <c r="N88" i="30"/>
  <c r="L122" i="30"/>
  <c r="Y122" i="30" s="1"/>
  <c r="AG122" i="30" s="1"/>
  <c r="N154" i="30"/>
  <c r="N162" i="30"/>
  <c r="N90" i="30"/>
  <c r="N115" i="30"/>
  <c r="J123" i="30"/>
  <c r="AB123" i="30" s="1"/>
  <c r="J139" i="30"/>
  <c r="J147" i="30"/>
  <c r="N108" i="30"/>
  <c r="J116" i="30"/>
  <c r="E124" i="30"/>
  <c r="J132" i="30"/>
  <c r="X132" i="30" s="1"/>
  <c r="AF132" i="30" s="1"/>
  <c r="L117" i="30"/>
  <c r="Y117" i="30" s="1"/>
  <c r="AG117" i="30" s="1"/>
  <c r="N157" i="30"/>
  <c r="L121" i="30"/>
  <c r="Y121" i="30" s="1"/>
  <c r="AG121" i="30" s="1"/>
  <c r="E167" i="30"/>
  <c r="L145" i="30"/>
  <c r="Y145" i="30" s="1"/>
  <c r="AG145" i="30" s="1"/>
  <c r="E88" i="30"/>
  <c r="L123" i="30"/>
  <c r="Y123" i="30" s="1"/>
  <c r="AG123" i="30" s="1"/>
  <c r="N149" i="30"/>
  <c r="E132" i="30"/>
  <c r="L133" i="30"/>
  <c r="Y133" i="30" s="1"/>
  <c r="AG133" i="30" s="1"/>
  <c r="E121" i="30"/>
  <c r="J119" i="30"/>
  <c r="E110" i="30"/>
  <c r="E122" i="30"/>
  <c r="E162" i="30"/>
  <c r="L139" i="30"/>
  <c r="Y139" i="30" s="1"/>
  <c r="AG139" i="30" s="1"/>
  <c r="N125" i="30"/>
  <c r="E140" i="30"/>
  <c r="E129" i="30"/>
  <c r="E111" i="30"/>
  <c r="J143" i="30"/>
  <c r="AB143" i="30" s="1"/>
  <c r="J151" i="30"/>
  <c r="E159" i="30"/>
  <c r="L167" i="30"/>
  <c r="Y167" i="30" s="1"/>
  <c r="AG167" i="30" s="1"/>
  <c r="E136" i="30"/>
  <c r="E144" i="30"/>
  <c r="E152" i="30"/>
  <c r="N160" i="30"/>
  <c r="E145" i="30"/>
  <c r="N153" i="30"/>
  <c r="N161" i="30"/>
  <c r="L110" i="30"/>
  <c r="Y110" i="30" s="1"/>
  <c r="AG110" i="30" s="1"/>
  <c r="L134" i="30"/>
  <c r="Y134" i="30" s="1"/>
  <c r="AG134" i="30" s="1"/>
  <c r="E150" i="30"/>
  <c r="J166" i="30"/>
  <c r="AB166" i="30" s="1"/>
  <c r="L130" i="30"/>
  <c r="Y130" i="30" s="1"/>
  <c r="AG130" i="30" s="1"/>
  <c r="E138" i="30"/>
  <c r="E118" i="30"/>
  <c r="E115" i="30"/>
  <c r="L147" i="30"/>
  <c r="Y147" i="30" s="1"/>
  <c r="AG147" i="30" s="1"/>
  <c r="E155" i="30"/>
  <c r="N165" i="30"/>
  <c r="L116" i="30"/>
  <c r="Y116" i="30" s="1"/>
  <c r="AG116" i="30" s="1"/>
  <c r="J124" i="30"/>
  <c r="L132" i="30"/>
  <c r="Y132" i="30" s="1"/>
  <c r="AG132" i="30" s="1"/>
  <c r="J140" i="30"/>
  <c r="J164" i="30"/>
  <c r="N117" i="30"/>
  <c r="E133" i="30"/>
  <c r="N141" i="30"/>
  <c r="E157" i="30"/>
  <c r="E106" i="30"/>
  <c r="L159" i="30"/>
  <c r="Y159" i="30" s="1"/>
  <c r="AG159" i="30" s="1"/>
  <c r="J153" i="30"/>
  <c r="N107" i="30"/>
  <c r="J137" i="30"/>
  <c r="X137" i="30" s="1"/>
  <c r="AF137" i="30" s="1"/>
  <c r="J158" i="30"/>
  <c r="J114" i="30"/>
  <c r="AB114" i="30" s="1"/>
  <c r="E107" i="30"/>
  <c r="E112" i="30"/>
  <c r="E120" i="30"/>
  <c r="J121" i="30"/>
  <c r="X121" i="30" s="1"/>
  <c r="AF121" i="30" s="1"/>
  <c r="N137" i="30"/>
  <c r="N106" i="30"/>
  <c r="L143" i="30"/>
  <c r="Y143" i="30" s="1"/>
  <c r="AG143" i="30" s="1"/>
  <c r="L151" i="30"/>
  <c r="Y151" i="30" s="1"/>
  <c r="AG151" i="30" s="1"/>
  <c r="J159" i="30"/>
  <c r="N167" i="30"/>
  <c r="E160" i="30"/>
  <c r="J126" i="30"/>
  <c r="J145" i="30"/>
  <c r="E153" i="30"/>
  <c r="N134" i="30"/>
  <c r="J150" i="30"/>
  <c r="L166" i="30"/>
  <c r="Y166" i="30" s="1"/>
  <c r="AG166" i="30" s="1"/>
  <c r="N130" i="30"/>
  <c r="J138" i="30"/>
  <c r="E146" i="30"/>
  <c r="J118" i="30"/>
  <c r="E142" i="30"/>
  <c r="J115" i="30"/>
  <c r="N147" i="30"/>
  <c r="J155" i="30"/>
  <c r="E163" i="30"/>
  <c r="N116" i="30"/>
  <c r="L124" i="30"/>
  <c r="Y124" i="30" s="1"/>
  <c r="AG124" i="30" s="1"/>
  <c r="N132" i="30"/>
  <c r="L140" i="30"/>
  <c r="Y140" i="30" s="1"/>
  <c r="AG140" i="30" s="1"/>
  <c r="J148" i="30"/>
  <c r="L164" i="30"/>
  <c r="Y164" i="30" s="1"/>
  <c r="AG164" i="30" s="1"/>
  <c r="E117" i="30"/>
  <c r="J133" i="30"/>
  <c r="E141" i="30"/>
  <c r="J157" i="30"/>
  <c r="X157" i="30" s="1"/>
  <c r="AF157" i="30" s="1"/>
  <c r="AC90" i="30"/>
  <c r="J80" i="30"/>
  <c r="X80" i="30" s="1"/>
  <c r="AF80" i="30" s="1"/>
  <c r="AP80" i="30" s="1"/>
  <c r="E80" i="30"/>
  <c r="N80" i="30"/>
  <c r="L80" i="30"/>
  <c r="Y80" i="30" s="1"/>
  <c r="AG80" i="30" s="1"/>
  <c r="AQ80" i="30" s="1"/>
  <c r="N70" i="30"/>
  <c r="L70" i="30"/>
  <c r="Y70" i="30" s="1"/>
  <c r="AG70" i="30" s="1"/>
  <c r="AQ70" i="30" s="1"/>
  <c r="J70" i="30"/>
  <c r="X70" i="30" s="1"/>
  <c r="AF70" i="30" s="1"/>
  <c r="AP70" i="30" s="1"/>
  <c r="E70" i="30"/>
  <c r="L95" i="30"/>
  <c r="Y95" i="30" s="1"/>
  <c r="AG95" i="30" s="1"/>
  <c r="AQ95" i="30" s="1"/>
  <c r="J95" i="30"/>
  <c r="X95" i="30" s="1"/>
  <c r="AF95" i="30" s="1"/>
  <c r="AP95" i="30" s="1"/>
  <c r="E95" i="30"/>
  <c r="N95" i="30"/>
  <c r="L79" i="30"/>
  <c r="Y79" i="30" s="1"/>
  <c r="AG79" i="30" s="1"/>
  <c r="AQ79" i="30" s="1"/>
  <c r="N79" i="30"/>
  <c r="J79" i="30"/>
  <c r="X79" i="30" s="1"/>
  <c r="AF79" i="30" s="1"/>
  <c r="AP79" i="30" s="1"/>
  <c r="E79" i="30"/>
  <c r="L77" i="30"/>
  <c r="Y77" i="30" s="1"/>
  <c r="AG77" i="30" s="1"/>
  <c r="AQ77" i="30" s="1"/>
  <c r="N77" i="30"/>
  <c r="J77" i="30"/>
  <c r="X77" i="30" s="1"/>
  <c r="AF77" i="30" s="1"/>
  <c r="AP77" i="30" s="1"/>
  <c r="E77" i="30"/>
  <c r="AA129" i="30"/>
  <c r="AC111" i="30"/>
  <c r="AA113" i="30"/>
  <c r="AB111" i="30"/>
  <c r="AA146" i="30"/>
  <c r="AE146" i="30"/>
  <c r="AJ146" i="30" s="1"/>
  <c r="AA158" i="30"/>
  <c r="AE158" i="30"/>
  <c r="AJ158" i="30" s="1"/>
  <c r="E81" i="30"/>
  <c r="N81" i="30"/>
  <c r="L81" i="30"/>
  <c r="Y81" i="30" s="1"/>
  <c r="AG81" i="30" s="1"/>
  <c r="AQ81" i="30" s="1"/>
  <c r="J81" i="30"/>
  <c r="X81" i="30" s="1"/>
  <c r="AF81" i="30" s="1"/>
  <c r="AP81" i="30" s="1"/>
  <c r="E100" i="30"/>
  <c r="N100" i="30"/>
  <c r="L100" i="30"/>
  <c r="Y100" i="30" s="1"/>
  <c r="AG100" i="30" s="1"/>
  <c r="AQ100" i="30" s="1"/>
  <c r="J100" i="30"/>
  <c r="X100" i="30" s="1"/>
  <c r="AF100" i="30" s="1"/>
  <c r="AP100" i="30" s="1"/>
  <c r="E73" i="30"/>
  <c r="N73" i="30"/>
  <c r="L73" i="30"/>
  <c r="Y73" i="30" s="1"/>
  <c r="AG73" i="30" s="1"/>
  <c r="AQ73" i="30" s="1"/>
  <c r="J73" i="30"/>
  <c r="X73" i="30" s="1"/>
  <c r="AF73" i="30" s="1"/>
  <c r="AP73" i="30" s="1"/>
  <c r="E71" i="30"/>
  <c r="L71" i="30"/>
  <c r="Y71" i="30" s="1"/>
  <c r="AG71" i="30" s="1"/>
  <c r="AQ71" i="30" s="1"/>
  <c r="J71" i="30"/>
  <c r="X71" i="30" s="1"/>
  <c r="AF71" i="30" s="1"/>
  <c r="AP71" i="30" s="1"/>
  <c r="N71" i="30"/>
  <c r="N99" i="30"/>
  <c r="L99" i="30"/>
  <c r="Y99" i="30" s="1"/>
  <c r="AG99" i="30" s="1"/>
  <c r="AQ99" i="30" s="1"/>
  <c r="J99" i="30"/>
  <c r="X99" i="30" s="1"/>
  <c r="AF99" i="30" s="1"/>
  <c r="AP99" i="30" s="1"/>
  <c r="E99" i="30"/>
  <c r="N104" i="30"/>
  <c r="L104" i="30"/>
  <c r="Y104" i="30" s="1"/>
  <c r="AG104" i="30" s="1"/>
  <c r="AQ104" i="30" s="1"/>
  <c r="J104" i="30"/>
  <c r="X104" i="30" s="1"/>
  <c r="AF104" i="30" s="1"/>
  <c r="AP104" i="30" s="1"/>
  <c r="E104" i="30"/>
  <c r="AA90" i="30"/>
  <c r="AC113" i="30"/>
  <c r="AA145" i="30"/>
  <c r="AC145" i="30"/>
  <c r="AE145" i="30"/>
  <c r="AJ145" i="30" s="1"/>
  <c r="L72" i="30"/>
  <c r="Y72" i="30" s="1"/>
  <c r="AG72" i="30" s="1"/>
  <c r="AQ72" i="30" s="1"/>
  <c r="N72" i="30"/>
  <c r="J72" i="30"/>
  <c r="X72" i="30" s="1"/>
  <c r="AF72" i="30" s="1"/>
  <c r="AP72" i="30" s="1"/>
  <c r="E72" i="30"/>
  <c r="E78" i="30"/>
  <c r="J78" i="30"/>
  <c r="X78" i="30" s="1"/>
  <c r="AF78" i="30" s="1"/>
  <c r="AP78" i="30" s="1"/>
  <c r="N78" i="30"/>
  <c r="L78" i="30"/>
  <c r="Y78" i="30" s="1"/>
  <c r="AG78" i="30" s="1"/>
  <c r="AQ78" i="30" s="1"/>
  <c r="E76" i="30"/>
  <c r="N76" i="30"/>
  <c r="L76" i="30"/>
  <c r="Y76" i="30" s="1"/>
  <c r="AG76" i="30" s="1"/>
  <c r="AQ76" i="30" s="1"/>
  <c r="J76" i="30"/>
  <c r="X76" i="30" s="1"/>
  <c r="AF76" i="30" s="1"/>
  <c r="AP76" i="30" s="1"/>
  <c r="E94" i="30"/>
  <c r="N94" i="30"/>
  <c r="L94" i="30"/>
  <c r="Y94" i="30" s="1"/>
  <c r="AG94" i="30" s="1"/>
  <c r="AQ94" i="30" s="1"/>
  <c r="J94" i="30"/>
  <c r="X94" i="30" s="1"/>
  <c r="AF94" i="30" s="1"/>
  <c r="AP94" i="30" s="1"/>
  <c r="AC82" i="30"/>
  <c r="AA111" i="30"/>
  <c r="AC165" i="30"/>
  <c r="AE165" i="30"/>
  <c r="AJ165" i="30" s="1"/>
  <c r="AA165" i="30"/>
  <c r="N96" i="30"/>
  <c r="L96" i="30"/>
  <c r="Y96" i="30" s="1"/>
  <c r="AG96" i="30" s="1"/>
  <c r="AQ96" i="30" s="1"/>
  <c r="J96" i="30"/>
  <c r="X96" i="30" s="1"/>
  <c r="AF96" i="30" s="1"/>
  <c r="AP96" i="30" s="1"/>
  <c r="E96" i="30"/>
  <c r="E98" i="30"/>
  <c r="N98" i="30"/>
  <c r="L98" i="30"/>
  <c r="Y98" i="30" s="1"/>
  <c r="AG98" i="30" s="1"/>
  <c r="AQ98" i="30" s="1"/>
  <c r="J98" i="30"/>
  <c r="AC129" i="30"/>
  <c r="E75" i="30"/>
  <c r="N75" i="30"/>
  <c r="L75" i="30"/>
  <c r="Y75" i="30" s="1"/>
  <c r="AG75" i="30" s="1"/>
  <c r="AQ75" i="30" s="1"/>
  <c r="J75" i="30"/>
  <c r="X75" i="30" s="1"/>
  <c r="AF75" i="30" s="1"/>
  <c r="AP75" i="30" s="1"/>
  <c r="L93" i="30"/>
  <c r="Y93" i="30" s="1"/>
  <c r="AG93" i="30" s="1"/>
  <c r="AQ93" i="30" s="1"/>
  <c r="J93" i="30"/>
  <c r="X93" i="30" s="1"/>
  <c r="AF93" i="30" s="1"/>
  <c r="AP93" i="30" s="1"/>
  <c r="E93" i="30"/>
  <c r="N93" i="30"/>
  <c r="AA160" i="30"/>
  <c r="AE160" i="30"/>
  <c r="AJ160" i="30" s="1"/>
  <c r="AA152" i="30"/>
  <c r="AE152" i="30"/>
  <c r="AJ152" i="30" s="1"/>
  <c r="N103" i="30"/>
  <c r="L103" i="30"/>
  <c r="Y103" i="30" s="1"/>
  <c r="AG103" i="30" s="1"/>
  <c r="AQ103" i="30" s="1"/>
  <c r="J103" i="30"/>
  <c r="X103" i="30" s="1"/>
  <c r="AF103" i="30" s="1"/>
  <c r="AP103" i="30" s="1"/>
  <c r="E103" i="30"/>
  <c r="AA82" i="30"/>
  <c r="N102" i="30"/>
  <c r="L102" i="30"/>
  <c r="Y102" i="30" s="1"/>
  <c r="AG102" i="30" s="1"/>
  <c r="AQ102" i="30" s="1"/>
  <c r="J102" i="30"/>
  <c r="X102" i="30" s="1"/>
  <c r="AF102" i="30" s="1"/>
  <c r="AP102" i="30" s="1"/>
  <c r="E102" i="30"/>
  <c r="N97" i="30"/>
  <c r="L97" i="30"/>
  <c r="Y97" i="30" s="1"/>
  <c r="AG97" i="30" s="1"/>
  <c r="AQ97" i="30" s="1"/>
  <c r="J97" i="30"/>
  <c r="X97" i="30" s="1"/>
  <c r="AF97" i="30" s="1"/>
  <c r="AP97" i="30" s="1"/>
  <c r="E97" i="30"/>
  <c r="N92" i="30"/>
  <c r="L92" i="30"/>
  <c r="Y92" i="30" s="1"/>
  <c r="AG92" i="30" s="1"/>
  <c r="AQ92" i="30" s="1"/>
  <c r="J92" i="30"/>
  <c r="X92" i="30" s="1"/>
  <c r="AF92" i="30" s="1"/>
  <c r="AP92" i="30" s="1"/>
  <c r="E92" i="30"/>
  <c r="AC141" i="30"/>
  <c r="AC106" i="30"/>
  <c r="AA148" i="30"/>
  <c r="AE148" i="30"/>
  <c r="AJ148" i="30" s="1"/>
  <c r="L105" i="30"/>
  <c r="Y105" i="30" s="1"/>
  <c r="AG105" i="30" s="1"/>
  <c r="AQ105" i="30" s="1"/>
  <c r="N105" i="30"/>
  <c r="J105" i="30"/>
  <c r="X105" i="30" s="1"/>
  <c r="E105" i="30"/>
  <c r="L101" i="30"/>
  <c r="Y101" i="30" s="1"/>
  <c r="AG101" i="30" s="1"/>
  <c r="E101" i="30"/>
  <c r="N101" i="30"/>
  <c r="J101" i="30"/>
  <c r="L74" i="30"/>
  <c r="Y74" i="30" s="1"/>
  <c r="AG74" i="30" s="1"/>
  <c r="AQ74" i="30" s="1"/>
  <c r="N74" i="30"/>
  <c r="J74" i="30"/>
  <c r="X74" i="30" s="1"/>
  <c r="AF74" i="30" s="1"/>
  <c r="AP74" i="30" s="1"/>
  <c r="E74" i="30"/>
  <c r="L91" i="30"/>
  <c r="Y91" i="30" s="1"/>
  <c r="AG91" i="30" s="1"/>
  <c r="AQ91" i="30" s="1"/>
  <c r="N91" i="30"/>
  <c r="J91" i="30"/>
  <c r="E91" i="30"/>
  <c r="AA106" i="30"/>
  <c r="AA156" i="30"/>
  <c r="AE156" i="30"/>
  <c r="AJ156" i="30" s="1"/>
  <c r="AA151" i="30"/>
  <c r="AC151" i="30"/>
  <c r="AE151" i="30"/>
  <c r="AJ151" i="30" s="1"/>
  <c r="AC122" i="30"/>
  <c r="AE122" i="30"/>
  <c r="AJ122" i="30" s="1"/>
  <c r="AA122" i="30"/>
  <c r="AC136" i="30"/>
  <c r="AE136" i="30"/>
  <c r="AJ136" i="30" s="1"/>
  <c r="AA136" i="30"/>
  <c r="AC144" i="30"/>
  <c r="AE144" i="30"/>
  <c r="AJ144" i="30" s="1"/>
  <c r="AA144" i="30"/>
  <c r="AC88" i="30"/>
  <c r="AE88" i="30"/>
  <c r="AJ88" i="30" s="1"/>
  <c r="AA88" i="30"/>
  <c r="AA168" i="30"/>
  <c r="AC168" i="30"/>
  <c r="AE168" i="30"/>
  <c r="AJ168" i="30" s="1"/>
  <c r="AC108" i="30"/>
  <c r="AE108" i="30"/>
  <c r="AJ108" i="30" s="1"/>
  <c r="AA108" i="30"/>
  <c r="AC132" i="30"/>
  <c r="AE132" i="30"/>
  <c r="AJ132" i="30" s="1"/>
  <c r="AA132" i="30"/>
  <c r="AC116" i="30"/>
  <c r="AE116" i="30"/>
  <c r="AJ116" i="30" s="1"/>
  <c r="AA116" i="30"/>
  <c r="AC124" i="30"/>
  <c r="AE124" i="30"/>
  <c r="AJ124" i="30" s="1"/>
  <c r="AA124" i="30"/>
  <c r="AC138" i="30"/>
  <c r="AE138" i="30"/>
  <c r="AJ138" i="30" s="1"/>
  <c r="AA138" i="30"/>
  <c r="AC140" i="30"/>
  <c r="AE140" i="30"/>
  <c r="AJ140" i="30" s="1"/>
  <c r="AA140" i="30"/>
  <c r="AC134" i="30"/>
  <c r="AE134" i="30"/>
  <c r="AJ134" i="30" s="1"/>
  <c r="AA134" i="30"/>
  <c r="AC112" i="30"/>
  <c r="AE112" i="30"/>
  <c r="AJ112" i="30" s="1"/>
  <c r="AA112" i="30"/>
  <c r="AA166" i="30"/>
  <c r="AC166" i="30"/>
  <c r="AE166" i="30"/>
  <c r="AJ166" i="30" s="1"/>
  <c r="AC142" i="30"/>
  <c r="AE142" i="30"/>
  <c r="AJ142" i="30" s="1"/>
  <c r="AA142" i="30"/>
  <c r="AC126" i="30"/>
  <c r="AE126" i="30"/>
  <c r="AJ126" i="30" s="1"/>
  <c r="AA126" i="30"/>
  <c r="AC107" i="30"/>
  <c r="AE107" i="30"/>
  <c r="AJ107" i="30" s="1"/>
  <c r="AA107" i="30"/>
  <c r="AC114" i="30"/>
  <c r="AE114" i="30"/>
  <c r="AJ114" i="30" s="1"/>
  <c r="AA114" i="30"/>
  <c r="AC130" i="30"/>
  <c r="AE130" i="30"/>
  <c r="AJ130" i="30" s="1"/>
  <c r="AA130" i="30"/>
  <c r="AC128" i="30"/>
  <c r="AE128" i="30"/>
  <c r="AJ128" i="30" s="1"/>
  <c r="AA128" i="30"/>
  <c r="AC110" i="30"/>
  <c r="AE110" i="30"/>
  <c r="AJ110" i="30" s="1"/>
  <c r="AA110" i="30"/>
  <c r="AC120" i="30"/>
  <c r="AE120" i="30"/>
  <c r="AJ120" i="30" s="1"/>
  <c r="AA120" i="30"/>
  <c r="AC118" i="30"/>
  <c r="AE118" i="30"/>
  <c r="AJ118" i="30" s="1"/>
  <c r="AA118" i="30"/>
  <c r="O9" i="41"/>
  <c r="O6" i="41"/>
  <c r="O7" i="41"/>
  <c r="O8" i="41"/>
  <c r="O5" i="41"/>
  <c r="N16" i="36"/>
  <c r="O3" i="41"/>
  <c r="N6" i="36"/>
  <c r="N10" i="36"/>
  <c r="N18" i="36"/>
  <c r="N14" i="36"/>
  <c r="N13" i="36"/>
  <c r="N8" i="36"/>
  <c r="AC92" i="30"/>
  <c r="AE92" i="30"/>
  <c r="AA92" i="30"/>
  <c r="Z101" i="30"/>
  <c r="AH101" i="30" s="1"/>
  <c r="AR101" i="30" s="1"/>
  <c r="W71" i="30"/>
  <c r="AA71" i="30" s="1"/>
  <c r="AA102" i="30"/>
  <c r="AE95" i="30"/>
  <c r="Z70" i="30"/>
  <c r="AH70" i="30" s="1"/>
  <c r="AR70" i="30" s="1"/>
  <c r="AH77" i="30"/>
  <c r="AR77" i="30" s="1"/>
  <c r="AA95" i="30"/>
  <c r="AH74" i="30"/>
  <c r="AR74" i="30" s="1"/>
  <c r="AH91" i="30"/>
  <c r="AR91" i="30" s="1"/>
  <c r="AC104" i="30"/>
  <c r="AE104" i="30"/>
  <c r="AC98" i="30"/>
  <c r="AE98" i="30"/>
  <c r="W101" i="30"/>
  <c r="AA101" i="30" s="1"/>
  <c r="W76" i="30"/>
  <c r="AA76" i="30" s="1"/>
  <c r="U76" i="30"/>
  <c r="U75" i="30"/>
  <c r="W75" i="30"/>
  <c r="AA75" i="30" s="1"/>
  <c r="W72" i="30"/>
  <c r="AA72" i="30" s="1"/>
  <c r="U93" i="30"/>
  <c r="W93" i="30"/>
  <c r="AA93" i="30" s="1"/>
  <c r="U103" i="30"/>
  <c r="W103" i="30"/>
  <c r="AA103" i="30" s="1"/>
  <c r="U102" i="30"/>
  <c r="W94" i="30"/>
  <c r="AA94" i="30" s="1"/>
  <c r="U94" i="30"/>
  <c r="W81" i="30"/>
  <c r="AA81" i="30" s="1"/>
  <c r="U97" i="30"/>
  <c r="W78" i="30"/>
  <c r="AA78" i="30" s="1"/>
  <c r="U78" i="30"/>
  <c r="AE102" i="30"/>
  <c r="U96" i="30"/>
  <c r="W96" i="30"/>
  <c r="AA96" i="30" s="1"/>
  <c r="W91" i="30"/>
  <c r="AA91" i="30" s="1"/>
  <c r="W77" i="30"/>
  <c r="AA77" i="30" s="1"/>
  <c r="W73" i="30"/>
  <c r="AA73" i="30" s="1"/>
  <c r="U73" i="30"/>
  <c r="W105" i="30"/>
  <c r="AA105" i="30" s="1"/>
  <c r="U99" i="30"/>
  <c r="W99" i="30"/>
  <c r="AA99" i="30" s="1"/>
  <c r="U98" i="30"/>
  <c r="W79" i="30"/>
  <c r="AA79" i="30" s="1"/>
  <c r="W100" i="30"/>
  <c r="AA100" i="30" s="1"/>
  <c r="U100" i="30"/>
  <c r="W97" i="30"/>
  <c r="AA97" i="30" s="1"/>
  <c r="U105" i="30"/>
  <c r="U81" i="30"/>
  <c r="U80" i="30"/>
  <c r="W80" i="30"/>
  <c r="AA80" i="30" s="1"/>
  <c r="U104" i="30"/>
  <c r="W74" i="30"/>
  <c r="AA74" i="30" s="1"/>
  <c r="U72" i="30"/>
  <c r="U71" i="30"/>
  <c r="U95" i="30"/>
  <c r="U92" i="30"/>
  <c r="W70" i="30"/>
  <c r="AA70" i="30" s="1"/>
  <c r="N6" i="37"/>
  <c r="M6" i="37"/>
  <c r="L6" i="37"/>
  <c r="X146" i="30" l="1"/>
  <c r="AF146" i="30" s="1"/>
  <c r="X129" i="30"/>
  <c r="AF129" i="30" s="1"/>
  <c r="AB141" i="30"/>
  <c r="X166" i="30"/>
  <c r="AF166" i="30" s="1"/>
  <c r="AB135" i="30"/>
  <c r="AB134" i="30"/>
  <c r="AB117" i="30"/>
  <c r="AB120" i="30"/>
  <c r="AB110" i="30"/>
  <c r="X143" i="30"/>
  <c r="AF143" i="30" s="1"/>
  <c r="AB125" i="30"/>
  <c r="AB122" i="30"/>
  <c r="AB131" i="30"/>
  <c r="AB112" i="30"/>
  <c r="AB108" i="30"/>
  <c r="AB82" i="30"/>
  <c r="AB127" i="30"/>
  <c r="X113" i="30"/>
  <c r="AF113" i="30" s="1"/>
  <c r="X144" i="30"/>
  <c r="AF144" i="30" s="1"/>
  <c r="AB144" i="30"/>
  <c r="X88" i="30"/>
  <c r="AF88" i="30" s="1"/>
  <c r="AB88" i="30"/>
  <c r="X133" i="30"/>
  <c r="AF133" i="30" s="1"/>
  <c r="AB133" i="30"/>
  <c r="X167" i="30"/>
  <c r="AF167" i="30" s="1"/>
  <c r="AB167" i="30"/>
  <c r="X163" i="30"/>
  <c r="AF163" i="30" s="1"/>
  <c r="AB163" i="30"/>
  <c r="X90" i="30"/>
  <c r="AF90" i="30" s="1"/>
  <c r="AB90" i="30"/>
  <c r="X149" i="30"/>
  <c r="AF149" i="30" s="1"/>
  <c r="AB149" i="30"/>
  <c r="AB150" i="30"/>
  <c r="X150" i="30"/>
  <c r="AF150" i="30" s="1"/>
  <c r="X124" i="30"/>
  <c r="AF124" i="30" s="1"/>
  <c r="AB124" i="30"/>
  <c r="X136" i="30"/>
  <c r="AF136" i="30" s="1"/>
  <c r="AB136" i="30"/>
  <c r="X107" i="30"/>
  <c r="AF107" i="30" s="1"/>
  <c r="AB107" i="30"/>
  <c r="AB137" i="30"/>
  <c r="X114" i="30"/>
  <c r="AF114" i="30" s="1"/>
  <c r="X138" i="30"/>
  <c r="AF138" i="30" s="1"/>
  <c r="AB138" i="30"/>
  <c r="X119" i="30"/>
  <c r="AF119" i="30" s="1"/>
  <c r="AB119" i="30"/>
  <c r="X116" i="30"/>
  <c r="AF116" i="30" s="1"/>
  <c r="AB116" i="30"/>
  <c r="X142" i="30"/>
  <c r="AF142" i="30" s="1"/>
  <c r="AB142" i="30"/>
  <c r="X161" i="30"/>
  <c r="AF161" i="30" s="1"/>
  <c r="AB161" i="30"/>
  <c r="X106" i="30"/>
  <c r="AF106" i="30" s="1"/>
  <c r="AB106" i="30"/>
  <c r="AB168" i="30"/>
  <c r="X151" i="30"/>
  <c r="AF151" i="30" s="1"/>
  <c r="AB151" i="30"/>
  <c r="AB132" i="30"/>
  <c r="X155" i="30"/>
  <c r="AF155" i="30" s="1"/>
  <c r="AB155" i="30"/>
  <c r="X145" i="30"/>
  <c r="AF145" i="30" s="1"/>
  <c r="AB145" i="30"/>
  <c r="AB162" i="30"/>
  <c r="X162" i="30"/>
  <c r="AF162" i="30" s="1"/>
  <c r="X109" i="30"/>
  <c r="AF109" i="30" s="1"/>
  <c r="AB109" i="30"/>
  <c r="AB160" i="30"/>
  <c r="X160" i="30"/>
  <c r="AF160" i="30" s="1"/>
  <c r="X159" i="30"/>
  <c r="AF159" i="30" s="1"/>
  <c r="AB159" i="30"/>
  <c r="X165" i="30"/>
  <c r="AF165" i="30" s="1"/>
  <c r="AB165" i="30"/>
  <c r="AB121" i="30"/>
  <c r="X123" i="30"/>
  <c r="AF123" i="30" s="1"/>
  <c r="AB148" i="30"/>
  <c r="X148" i="30"/>
  <c r="AF148" i="30" s="1"/>
  <c r="X153" i="30"/>
  <c r="AF153" i="30" s="1"/>
  <c r="AB153" i="30"/>
  <c r="AB164" i="30"/>
  <c r="X164" i="30"/>
  <c r="AF164" i="30" s="1"/>
  <c r="AB154" i="30"/>
  <c r="X154" i="30"/>
  <c r="AF154" i="30" s="1"/>
  <c r="X128" i="30"/>
  <c r="AF128" i="30" s="1"/>
  <c r="AB128" i="30"/>
  <c r="X118" i="30"/>
  <c r="AF118" i="30" s="1"/>
  <c r="AB118" i="30"/>
  <c r="AB156" i="30"/>
  <c r="X156" i="30"/>
  <c r="AF156" i="30" s="1"/>
  <c r="AB157" i="30"/>
  <c r="X115" i="30"/>
  <c r="AF115" i="30" s="1"/>
  <c r="AB115" i="30"/>
  <c r="X126" i="30"/>
  <c r="AF126" i="30" s="1"/>
  <c r="AB126" i="30"/>
  <c r="X140" i="30"/>
  <c r="AF140" i="30" s="1"/>
  <c r="AB140" i="30"/>
  <c r="X147" i="30"/>
  <c r="AF147" i="30" s="1"/>
  <c r="AB147" i="30"/>
  <c r="AB130" i="30"/>
  <c r="X130" i="30"/>
  <c r="AF130" i="30" s="1"/>
  <c r="AB158" i="30"/>
  <c r="X158" i="30"/>
  <c r="AF158" i="30" s="1"/>
  <c r="X139" i="30"/>
  <c r="AF139" i="30" s="1"/>
  <c r="AB139" i="30"/>
  <c r="X152" i="30"/>
  <c r="AF152" i="30" s="1"/>
  <c r="AB152" i="30"/>
  <c r="AF105" i="30"/>
  <c r="AP105" i="30" s="1"/>
  <c r="AQ101" i="30"/>
  <c r="AE71" i="30"/>
  <c r="AO71" i="30" s="1"/>
  <c r="X101" i="30"/>
  <c r="AF101" i="30" s="1"/>
  <c r="AB101" i="30"/>
  <c r="X98" i="30"/>
  <c r="AF98" i="30" s="1"/>
  <c r="AP98" i="30" s="1"/>
  <c r="AB98" i="30"/>
  <c r="Z81" i="30"/>
  <c r="AH81" i="30" s="1"/>
  <c r="AR81" i="30" s="1"/>
  <c r="Z73" i="30"/>
  <c r="AH73" i="30" s="1"/>
  <c r="AR73" i="30" s="1"/>
  <c r="AB75" i="30"/>
  <c r="AB70" i="30"/>
  <c r="AB79" i="30"/>
  <c r="Z72" i="30"/>
  <c r="AH72" i="30" s="1"/>
  <c r="AR72" i="30" s="1"/>
  <c r="Z105" i="30"/>
  <c r="AH105" i="30" s="1"/>
  <c r="AR105" i="30" s="1"/>
  <c r="Z99" i="30"/>
  <c r="AH99" i="30" s="1"/>
  <c r="AR99" i="30" s="1"/>
  <c r="AO102" i="30"/>
  <c r="AJ102" i="30"/>
  <c r="Z94" i="30"/>
  <c r="AH94" i="30" s="1"/>
  <c r="AR94" i="30" s="1"/>
  <c r="Z103" i="30"/>
  <c r="AH103" i="30" s="1"/>
  <c r="AR103" i="30" s="1"/>
  <c r="Z75" i="30"/>
  <c r="AH75" i="30" s="1"/>
  <c r="AR75" i="30" s="1"/>
  <c r="AB92" i="30"/>
  <c r="AB81" i="30"/>
  <c r="AB71" i="30"/>
  <c r="AO92" i="30"/>
  <c r="AJ92" i="30"/>
  <c r="AB102" i="30"/>
  <c r="Z78" i="30"/>
  <c r="AH78" i="30" s="1"/>
  <c r="AR78" i="30" s="1"/>
  <c r="AB104" i="30"/>
  <c r="AO95" i="30"/>
  <c r="AJ95" i="30"/>
  <c r="Z92" i="30"/>
  <c r="AH92" i="30" s="1"/>
  <c r="AR92" i="30" s="1"/>
  <c r="AB94" i="30"/>
  <c r="AB78" i="30"/>
  <c r="AB103" i="30"/>
  <c r="AB80" i="30"/>
  <c r="Z76" i="30"/>
  <c r="AH76" i="30" s="1"/>
  <c r="AR76" i="30" s="1"/>
  <c r="AO104" i="30"/>
  <c r="AJ104" i="30"/>
  <c r="AB77" i="30"/>
  <c r="AB100" i="30"/>
  <c r="AB95" i="30"/>
  <c r="AB76" i="30"/>
  <c r="AB73" i="30"/>
  <c r="Z95" i="30"/>
  <c r="AH95" i="30" s="1"/>
  <c r="AR95" i="30" s="1"/>
  <c r="AB96" i="30"/>
  <c r="AB93" i="30"/>
  <c r="Z97" i="30"/>
  <c r="AH97" i="30" s="1"/>
  <c r="AR97" i="30" s="1"/>
  <c r="X91" i="30"/>
  <c r="AF91" i="30" s="1"/>
  <c r="AP91" i="30" s="1"/>
  <c r="AB91" i="30"/>
  <c r="Z104" i="30"/>
  <c r="AH104" i="30" s="1"/>
  <c r="AR104" i="30" s="1"/>
  <c r="AC71" i="30"/>
  <c r="AB74" i="30"/>
  <c r="Z93" i="30"/>
  <c r="AH93" i="30" s="1"/>
  <c r="AR93" i="30" s="1"/>
  <c r="AO98" i="30"/>
  <c r="AJ98" i="30"/>
  <c r="Z71" i="30"/>
  <c r="AH71" i="30" s="1"/>
  <c r="AR71" i="30" s="1"/>
  <c r="Z96" i="30"/>
  <c r="AH96" i="30" s="1"/>
  <c r="AR96" i="30" s="1"/>
  <c r="AB99" i="30"/>
  <c r="Z80" i="30"/>
  <c r="AH80" i="30" s="1"/>
  <c r="AR80" i="30" s="1"/>
  <c r="Z100" i="30"/>
  <c r="AH100" i="30" s="1"/>
  <c r="AR100" i="30" s="1"/>
  <c r="Z98" i="30"/>
  <c r="AH98" i="30" s="1"/>
  <c r="AR98" i="30" s="1"/>
  <c r="AB72" i="30"/>
  <c r="AB97" i="30"/>
  <c r="Z102" i="30"/>
  <c r="AH102" i="30" s="1"/>
  <c r="AR102" i="30" s="1"/>
  <c r="AB105" i="30"/>
  <c r="AE100" i="30"/>
  <c r="AC100" i="30"/>
  <c r="AE77" i="30"/>
  <c r="AC77" i="30"/>
  <c r="AE91" i="30"/>
  <c r="AC91" i="30"/>
  <c r="AC103" i="30"/>
  <c r="AE103" i="30"/>
  <c r="AE76" i="30"/>
  <c r="AC76" i="30"/>
  <c r="AE72" i="30"/>
  <c r="AC72" i="30"/>
  <c r="AE105" i="30"/>
  <c r="AC105" i="30"/>
  <c r="AE94" i="30"/>
  <c r="AC94" i="30"/>
  <c r="AE101" i="30"/>
  <c r="AC101" i="30"/>
  <c r="AE79" i="30"/>
  <c r="AC79" i="30"/>
  <c r="AE81" i="30"/>
  <c r="AC81" i="30"/>
  <c r="AC75" i="30"/>
  <c r="AE75" i="30"/>
  <c r="AC70" i="30"/>
  <c r="AE70" i="30"/>
  <c r="AC97" i="30"/>
  <c r="AE97" i="30"/>
  <c r="AC99" i="30"/>
  <c r="AE99" i="30"/>
  <c r="AE78" i="30"/>
  <c r="AC78" i="30"/>
  <c r="AC96" i="30"/>
  <c r="AE96" i="30"/>
  <c r="AC93" i="30"/>
  <c r="AE93" i="30"/>
  <c r="AC80" i="30"/>
  <c r="AE80" i="30"/>
  <c r="AE74" i="30"/>
  <c r="AC74" i="30"/>
  <c r="AE73" i="30"/>
  <c r="AC73" i="30"/>
  <c r="A12" i="36"/>
  <c r="A13" i="36"/>
  <c r="A14" i="36"/>
  <c r="A15" i="36"/>
  <c r="A17" i="36"/>
  <c r="A18" i="36"/>
  <c r="A3" i="36"/>
  <c r="A4" i="36"/>
  <c r="A5" i="36"/>
  <c r="A6" i="36"/>
  <c r="A7" i="36"/>
  <c r="A8" i="36"/>
  <c r="A9" i="36"/>
  <c r="U4" i="30"/>
  <c r="Z4" i="30" s="1"/>
  <c r="S5" i="30"/>
  <c r="U5" i="30" s="1"/>
  <c r="Z5" i="30" s="1"/>
  <c r="S6" i="30"/>
  <c r="U6" i="30" s="1"/>
  <c r="Z6" i="30" s="1"/>
  <c r="S7" i="30"/>
  <c r="U7" i="30" s="1"/>
  <c r="Z7" i="30" s="1"/>
  <c r="S8" i="30"/>
  <c r="U8" i="30" s="1"/>
  <c r="Z8" i="30" s="1"/>
  <c r="S9" i="30"/>
  <c r="U9" i="30" s="1"/>
  <c r="Z9" i="30" s="1"/>
  <c r="S10" i="30"/>
  <c r="U10" i="30" s="1"/>
  <c r="Z10" i="30" s="1"/>
  <c r="S169" i="30"/>
  <c r="U169" i="30" s="1"/>
  <c r="Z169" i="30" s="1"/>
  <c r="S11" i="30"/>
  <c r="U11" i="30" s="1"/>
  <c r="Z11" i="30" s="1"/>
  <c r="S12" i="30"/>
  <c r="U12" i="30" s="1"/>
  <c r="Z12" i="30" s="1"/>
  <c r="S13" i="30"/>
  <c r="U13" i="30" s="1"/>
  <c r="Z13" i="30" s="1"/>
  <c r="S14" i="30"/>
  <c r="U14" i="30" s="1"/>
  <c r="Z14" i="30" s="1"/>
  <c r="S15" i="30"/>
  <c r="U15" i="30" s="1"/>
  <c r="Z15" i="30" s="1"/>
  <c r="S16" i="30"/>
  <c r="U16" i="30" s="1"/>
  <c r="Z16" i="30" s="1"/>
  <c r="S175" i="30"/>
  <c r="U175" i="30" s="1"/>
  <c r="Z175" i="30" s="1"/>
  <c r="S17" i="30"/>
  <c r="U17" i="30" s="1"/>
  <c r="Z17" i="30" s="1"/>
  <c r="S176" i="30"/>
  <c r="U176" i="30" s="1"/>
  <c r="Z176" i="30" s="1"/>
  <c r="S20" i="30"/>
  <c r="U20" i="30" s="1"/>
  <c r="Z20" i="30" s="1"/>
  <c r="S21" i="30"/>
  <c r="U21" i="30" s="1"/>
  <c r="Z21" i="30" s="1"/>
  <c r="S22" i="30"/>
  <c r="U22" i="30" s="1"/>
  <c r="Z22" i="30" s="1"/>
  <c r="S23" i="30"/>
  <c r="U23" i="30" s="1"/>
  <c r="Z23" i="30" s="1"/>
  <c r="S3" i="30"/>
  <c r="U3" i="30" s="1"/>
  <c r="B5" i="11"/>
  <c r="B6" i="11" s="1"/>
  <c r="B7" i="11" s="1"/>
  <c r="B13" i="11" s="1"/>
  <c r="B14" i="11" s="1"/>
  <c r="B15" i="11" s="1"/>
  <c r="B16" i="11" s="1"/>
  <c r="AJ71" i="30" l="1"/>
  <c r="AP101" i="30"/>
  <c r="D5" i="36"/>
  <c r="E5" i="36"/>
  <c r="F5" i="36"/>
  <c r="G5" i="36"/>
  <c r="H5" i="36"/>
  <c r="E4" i="36"/>
  <c r="G4" i="36"/>
  <c r="F4" i="36"/>
  <c r="H4" i="36"/>
  <c r="D4" i="36"/>
  <c r="G3" i="36"/>
  <c r="E3" i="36"/>
  <c r="F3" i="36"/>
  <c r="D3" i="36"/>
  <c r="AO80" i="30"/>
  <c r="AJ80" i="30"/>
  <c r="AO78" i="30"/>
  <c r="AJ78" i="30"/>
  <c r="AO79" i="30"/>
  <c r="AJ79" i="30"/>
  <c r="AO70" i="30"/>
  <c r="AJ70" i="30"/>
  <c r="AO103" i="30"/>
  <c r="AJ103" i="30"/>
  <c r="AO93" i="30"/>
  <c r="AJ93" i="30"/>
  <c r="AO99" i="30"/>
  <c r="AJ99" i="30"/>
  <c r="AO75" i="30"/>
  <c r="AJ75" i="30"/>
  <c r="AO96" i="30"/>
  <c r="AJ96" i="30"/>
  <c r="AO101" i="30"/>
  <c r="AJ101" i="30"/>
  <c r="AO91" i="30"/>
  <c r="AJ91" i="30"/>
  <c r="AO97" i="30"/>
  <c r="AJ97" i="30"/>
  <c r="AO73" i="30"/>
  <c r="AJ73" i="30"/>
  <c r="AO81" i="30"/>
  <c r="AJ81" i="30"/>
  <c r="AO94" i="30"/>
  <c r="AJ94" i="30"/>
  <c r="AO72" i="30"/>
  <c r="AJ72" i="30"/>
  <c r="AO77" i="30"/>
  <c r="AJ77" i="30"/>
  <c r="AO74" i="30"/>
  <c r="AJ74" i="30"/>
  <c r="AO105" i="30"/>
  <c r="AJ105" i="30"/>
  <c r="AO76" i="30"/>
  <c r="AJ76" i="30"/>
  <c r="AO100" i="30"/>
  <c r="AJ100" i="30"/>
  <c r="S24" i="30"/>
  <c r="U24" i="30" s="1"/>
  <c r="Z24" i="30" s="1"/>
  <c r="S25" i="30"/>
  <c r="U25" i="30" s="1"/>
  <c r="Z25" i="30" s="1"/>
  <c r="S26" i="30"/>
  <c r="U26" i="30" s="1"/>
  <c r="Z26" i="30" s="1"/>
  <c r="S27" i="30"/>
  <c r="U27" i="30" s="1"/>
  <c r="Z27" i="30" s="1"/>
  <c r="S18" i="30"/>
  <c r="U18" i="30" s="1"/>
  <c r="Z18" i="30" s="1"/>
  <c r="S19" i="30"/>
  <c r="U19" i="30" s="1"/>
  <c r="Z19" i="30" s="1"/>
  <c r="S170" i="30"/>
  <c r="U170" i="30" s="1"/>
  <c r="Z170" i="30" s="1"/>
  <c r="S30" i="30"/>
  <c r="U30" i="30" s="1"/>
  <c r="Z30" i="30" s="1"/>
  <c r="S28" i="30"/>
  <c r="U28" i="30" s="1"/>
  <c r="Z28" i="30" s="1"/>
  <c r="S29" i="30"/>
  <c r="U29" i="30" s="1"/>
  <c r="Z29" i="30" s="1"/>
  <c r="S31" i="30"/>
  <c r="U31" i="30" s="1"/>
  <c r="Z31" i="30" s="1"/>
  <c r="S34" i="30"/>
  <c r="U34" i="30" s="1"/>
  <c r="Z34" i="30" s="1"/>
  <c r="S171" i="30"/>
  <c r="U171" i="30" s="1"/>
  <c r="Z171" i="30" s="1"/>
  <c r="S32" i="30"/>
  <c r="U32" i="30" s="1"/>
  <c r="Z32" i="30" s="1"/>
  <c r="S172" i="30"/>
  <c r="U172" i="30" s="1"/>
  <c r="Z172" i="30" s="1"/>
  <c r="S33" i="30"/>
  <c r="U33" i="30" s="1"/>
  <c r="Z33" i="30" s="1"/>
  <c r="S35" i="30"/>
  <c r="U35" i="30" s="1"/>
  <c r="Z35" i="30" s="1"/>
  <c r="S173" i="30"/>
  <c r="U173" i="30" s="1"/>
  <c r="Z173" i="30" s="1"/>
  <c r="S36" i="30"/>
  <c r="U36" i="30" s="1"/>
  <c r="Z36" i="30" s="1"/>
  <c r="S174" i="30"/>
  <c r="U174" i="30" s="1"/>
  <c r="Z174" i="30" s="1"/>
  <c r="S37" i="30"/>
  <c r="U37" i="30" s="1"/>
  <c r="Z37" i="30" s="1"/>
  <c r="S38" i="30"/>
  <c r="U38" i="30" s="1"/>
  <c r="Z38" i="30" s="1"/>
  <c r="S39" i="30"/>
  <c r="U39" i="30" s="1"/>
  <c r="Z39" i="30" s="1"/>
  <c r="S40" i="30"/>
  <c r="U40" i="30" s="1"/>
  <c r="Z40" i="30" s="1"/>
  <c r="S41" i="30"/>
  <c r="U41" i="30" s="1"/>
  <c r="Z41" i="30" s="1"/>
  <c r="S44" i="30"/>
  <c r="U44" i="30" s="1"/>
  <c r="Z44" i="30" s="1"/>
  <c r="S42" i="30"/>
  <c r="U42" i="30" s="1"/>
  <c r="Z42" i="30" s="1"/>
  <c r="S43" i="30"/>
  <c r="U43" i="30" s="1"/>
  <c r="Z43" i="30" s="1"/>
  <c r="S45" i="30"/>
  <c r="U45" i="30" s="1"/>
  <c r="Z45" i="30" s="1"/>
  <c r="S46" i="30"/>
  <c r="U46" i="30" s="1"/>
  <c r="Z46" i="30" s="1"/>
  <c r="S47" i="30"/>
  <c r="U47" i="30" s="1"/>
  <c r="Z47" i="30" s="1"/>
  <c r="S50" i="30"/>
  <c r="U50" i="30" s="1"/>
  <c r="Z50" i="30" s="1"/>
  <c r="S51" i="30"/>
  <c r="U51" i="30" s="1"/>
  <c r="Z51" i="30" s="1"/>
  <c r="S48" i="30"/>
  <c r="U48" i="30" s="1"/>
  <c r="Z48" i="30" s="1"/>
  <c r="S49" i="30"/>
  <c r="U49" i="30" s="1"/>
  <c r="Z49" i="30" s="1"/>
  <c r="S52" i="30"/>
  <c r="U52" i="30" s="1"/>
  <c r="Z52" i="30" s="1"/>
  <c r="S53" i="30"/>
  <c r="U53" i="30" s="1"/>
  <c r="Z53" i="30" s="1"/>
  <c r="S56" i="30"/>
  <c r="U56" i="30" s="1"/>
  <c r="Z56" i="30" s="1"/>
  <c r="S57" i="30"/>
  <c r="U57" i="30" s="1"/>
  <c r="Z57" i="30" s="1"/>
  <c r="S58" i="30"/>
  <c r="U58" i="30" s="1"/>
  <c r="Z58" i="30" s="1"/>
  <c r="S59" i="30"/>
  <c r="U59" i="30" s="1"/>
  <c r="Z59" i="30" s="1"/>
  <c r="S60" i="30"/>
  <c r="U60" i="30" s="1"/>
  <c r="Z60" i="30" s="1"/>
  <c r="S61" i="30"/>
  <c r="U61" i="30" s="1"/>
  <c r="Z61" i="30" s="1"/>
  <c r="S177" i="30"/>
  <c r="U177" i="30" s="1"/>
  <c r="Z177" i="30" s="1"/>
  <c r="S54" i="30"/>
  <c r="U54" i="30" s="1"/>
  <c r="Z54" i="30" s="1"/>
  <c r="S55" i="30"/>
  <c r="U55" i="30" s="1"/>
  <c r="Z55" i="30" s="1"/>
  <c r="S62" i="30"/>
  <c r="U62" i="30" s="1"/>
  <c r="Z62" i="30" s="1"/>
  <c r="S178" i="30"/>
  <c r="U178" i="30" s="1"/>
  <c r="Z178" i="30" s="1"/>
  <c r="S179" i="30"/>
  <c r="U179" i="30" s="1"/>
  <c r="Z179" i="30" s="1"/>
  <c r="S180" i="30"/>
  <c r="U180" i="30" s="1"/>
  <c r="Z180" i="30" s="1"/>
  <c r="S181" i="30"/>
  <c r="U181" i="30" s="1"/>
  <c r="Z181" i="30" s="1"/>
  <c r="S182" i="30"/>
  <c r="U182" i="30" s="1"/>
  <c r="Z182" i="30" s="1"/>
  <c r="S183" i="30"/>
  <c r="U183" i="30" s="1"/>
  <c r="Z183" i="30" s="1"/>
  <c r="S63" i="30"/>
  <c r="U63" i="30" s="1"/>
  <c r="Z63" i="30" s="1"/>
  <c r="S64" i="30"/>
  <c r="U64" i="30" s="1"/>
  <c r="Z64" i="30" s="1"/>
  <c r="S184" i="30"/>
  <c r="U184" i="30" s="1"/>
  <c r="Z184" i="30" s="1"/>
  <c r="S185" i="30"/>
  <c r="U185" i="30" s="1"/>
  <c r="Z185" i="30" s="1"/>
  <c r="S186" i="30"/>
  <c r="U186" i="30" s="1"/>
  <c r="Z186" i="30" s="1"/>
  <c r="S187" i="30"/>
  <c r="U187" i="30" s="1"/>
  <c r="Z187" i="30" s="1"/>
  <c r="S188" i="30"/>
  <c r="U188" i="30" s="1"/>
  <c r="Z188" i="30" s="1"/>
  <c r="S65" i="30"/>
  <c r="U65" i="30" s="1"/>
  <c r="Z65" i="30" s="1"/>
  <c r="S66" i="30"/>
  <c r="U66" i="30" s="1"/>
  <c r="Z66" i="30" s="1"/>
  <c r="S67" i="30"/>
  <c r="U67" i="30" s="1"/>
  <c r="Z67" i="30" s="1"/>
  <c r="S68" i="30"/>
  <c r="U68" i="30" s="1"/>
  <c r="Z68" i="30" s="1"/>
  <c r="S83" i="30"/>
  <c r="U83" i="30" s="1"/>
  <c r="Z83" i="30" s="1"/>
  <c r="S84" i="30"/>
  <c r="U84" i="30" s="1"/>
  <c r="Z84" i="30" s="1"/>
  <c r="S85" i="30"/>
  <c r="U85" i="30" s="1"/>
  <c r="Z85" i="30" s="1"/>
  <c r="S86" i="30"/>
  <c r="U86" i="30" s="1"/>
  <c r="Z86" i="30" s="1"/>
  <c r="S87" i="30"/>
  <c r="U87" i="30" s="1"/>
  <c r="Z87" i="30" s="1"/>
  <c r="S69" i="30"/>
  <c r="U69" i="30" s="1"/>
  <c r="Z69" i="30" s="1"/>
  <c r="S89" i="30"/>
  <c r="U89" i="30" s="1"/>
  <c r="Z89" i="30" s="1"/>
  <c r="R4" i="30"/>
  <c r="R5" i="30"/>
  <c r="R6" i="30"/>
  <c r="R7" i="30"/>
  <c r="R8" i="30"/>
  <c r="R9" i="30"/>
  <c r="R169" i="30"/>
  <c r="R12" i="30"/>
  <c r="R13" i="30"/>
  <c r="R15" i="30"/>
  <c r="R16" i="30"/>
  <c r="R17" i="30"/>
  <c r="R20" i="30"/>
  <c r="R21" i="30"/>
  <c r="R23" i="30"/>
  <c r="R24" i="30"/>
  <c r="R26" i="30"/>
  <c r="R18" i="30"/>
  <c r="R19" i="30"/>
  <c r="R30" i="30"/>
  <c r="R28" i="30"/>
  <c r="R29" i="30"/>
  <c r="R31" i="30"/>
  <c r="R34" i="30"/>
  <c r="R32" i="30"/>
  <c r="R172" i="30"/>
  <c r="R33" i="30"/>
  <c r="R35" i="30"/>
  <c r="R36" i="30"/>
  <c r="R174" i="30"/>
  <c r="R37" i="30"/>
  <c r="R38" i="30"/>
  <c r="R41" i="30"/>
  <c r="R42" i="30"/>
  <c r="R43" i="30"/>
  <c r="R46" i="30"/>
  <c r="R47" i="30"/>
  <c r="V47" i="30" s="1"/>
  <c r="R51" i="30"/>
  <c r="R48" i="30"/>
  <c r="R49" i="30"/>
  <c r="R52" i="30"/>
  <c r="R56" i="30"/>
  <c r="R57" i="30"/>
  <c r="R58" i="30"/>
  <c r="R59" i="30"/>
  <c r="R60" i="30"/>
  <c r="R61" i="30"/>
  <c r="R177" i="30"/>
  <c r="R55" i="30"/>
  <c r="R178" i="30"/>
  <c r="R179" i="30"/>
  <c r="R180" i="30"/>
  <c r="R181" i="30"/>
  <c r="R182" i="30"/>
  <c r="R183" i="30"/>
  <c r="R63" i="30"/>
  <c r="R184" i="30"/>
  <c r="R185" i="30"/>
  <c r="R186" i="30"/>
  <c r="R187" i="30"/>
  <c r="R188" i="30"/>
  <c r="R65" i="30"/>
  <c r="R68" i="30"/>
  <c r="R83" i="30"/>
  <c r="R84" i="30"/>
  <c r="R85" i="30"/>
  <c r="R86" i="30"/>
  <c r="R69" i="30"/>
  <c r="A119" i="27"/>
  <c r="B117" i="27"/>
  <c r="B118" i="27"/>
  <c r="B119" i="27"/>
  <c r="O11" i="29"/>
  <c r="O14" i="29"/>
  <c r="O15" i="29"/>
  <c r="O16" i="29"/>
  <c r="S109" i="29"/>
  <c r="Z109" i="29" s="1"/>
  <c r="AJ109" i="29" s="1"/>
  <c r="S61" i="29"/>
  <c r="Z61" i="29" s="1"/>
  <c r="AJ61" i="29" s="1"/>
  <c r="S36" i="29"/>
  <c r="S29" i="29"/>
  <c r="Z29" i="29" s="1"/>
  <c r="AJ29" i="29" s="1"/>
  <c r="S28" i="29"/>
  <c r="Z28" i="29" s="1"/>
  <c r="AJ28" i="29" s="1"/>
  <c r="S119" i="29"/>
  <c r="Z119" i="29" s="1"/>
  <c r="AJ119" i="29" s="1"/>
  <c r="P76" i="29"/>
  <c r="W76" i="29" s="1"/>
  <c r="AG76" i="29" s="1"/>
  <c r="P75" i="29"/>
  <c r="W75" i="29" s="1"/>
  <c r="AG75" i="29" s="1"/>
  <c r="Z125" i="29"/>
  <c r="AJ125" i="29" s="1"/>
  <c r="Y125" i="29"/>
  <c r="AI125" i="29" s="1"/>
  <c r="AB124" i="29"/>
  <c r="AL124" i="29" s="1"/>
  <c r="Z124" i="29"/>
  <c r="AJ124" i="29" s="1"/>
  <c r="Y124" i="29"/>
  <c r="AI124" i="29" s="1"/>
  <c r="Z123" i="29"/>
  <c r="AJ123" i="29" s="1"/>
  <c r="Y123" i="29"/>
  <c r="AI123" i="29" s="1"/>
  <c r="AB122" i="29"/>
  <c r="AL122" i="29" s="1"/>
  <c r="AA122" i="29"/>
  <c r="AK122" i="29" s="1"/>
  <c r="Z122" i="29"/>
  <c r="AJ122" i="29" s="1"/>
  <c r="Y122" i="29"/>
  <c r="AI122" i="29" s="1"/>
  <c r="AB121" i="29"/>
  <c r="AL121" i="29" s="1"/>
  <c r="AA121" i="29"/>
  <c r="AK121" i="29" s="1"/>
  <c r="Z121" i="29"/>
  <c r="AJ121" i="29" s="1"/>
  <c r="Y121" i="29"/>
  <c r="AI121" i="29" s="1"/>
  <c r="AB120" i="29"/>
  <c r="AL120" i="29" s="1"/>
  <c r="Z120" i="29"/>
  <c r="AJ120" i="29" s="1"/>
  <c r="Y120" i="29"/>
  <c r="AI120" i="29" s="1"/>
  <c r="AB119" i="29"/>
  <c r="AL119" i="29" s="1"/>
  <c r="AA119" i="29"/>
  <c r="AK119" i="29" s="1"/>
  <c r="Y119" i="29"/>
  <c r="AI119" i="29" s="1"/>
  <c r="Z118" i="29"/>
  <c r="AJ118" i="29" s="1"/>
  <c r="Y118" i="29"/>
  <c r="AI118" i="29" s="1"/>
  <c r="AB117" i="29"/>
  <c r="AL117" i="29" s="1"/>
  <c r="AA117" i="29"/>
  <c r="AK117" i="29" s="1"/>
  <c r="Z117" i="29"/>
  <c r="AJ117" i="29" s="1"/>
  <c r="Y117" i="29"/>
  <c r="AI117" i="29" s="1"/>
  <c r="AB116" i="29"/>
  <c r="AL116" i="29" s="1"/>
  <c r="AA116" i="29"/>
  <c r="AK116" i="29" s="1"/>
  <c r="Z116" i="29"/>
  <c r="AJ116" i="29" s="1"/>
  <c r="Y116" i="29"/>
  <c r="AI116" i="29" s="1"/>
  <c r="AB115" i="29"/>
  <c r="AL115" i="29" s="1"/>
  <c r="AA115" i="29"/>
  <c r="AK115" i="29" s="1"/>
  <c r="Z115" i="29"/>
  <c r="AJ115" i="29" s="1"/>
  <c r="Y115" i="29"/>
  <c r="AI115" i="29" s="1"/>
  <c r="AB114" i="29"/>
  <c r="AL114" i="29" s="1"/>
  <c r="AA114" i="29"/>
  <c r="AK114" i="29" s="1"/>
  <c r="Z114" i="29"/>
  <c r="AJ114" i="29" s="1"/>
  <c r="Y114" i="29"/>
  <c r="AI114" i="29" s="1"/>
  <c r="AB113" i="29"/>
  <c r="AL113" i="29" s="1"/>
  <c r="AA113" i="29"/>
  <c r="AK113" i="29" s="1"/>
  <c r="Z113" i="29"/>
  <c r="AJ113" i="29" s="1"/>
  <c r="Y113" i="29"/>
  <c r="AI113" i="29" s="1"/>
  <c r="AB112" i="29"/>
  <c r="AL112" i="29" s="1"/>
  <c r="AA112" i="29"/>
  <c r="AK112" i="29" s="1"/>
  <c r="Z112" i="29"/>
  <c r="AJ112" i="29" s="1"/>
  <c r="Y112" i="29"/>
  <c r="AI112" i="29" s="1"/>
  <c r="AB111" i="29"/>
  <c r="AL111" i="29" s="1"/>
  <c r="AA111" i="29"/>
  <c r="AK111" i="29" s="1"/>
  <c r="Z111" i="29"/>
  <c r="AJ111" i="29" s="1"/>
  <c r="Y111" i="29"/>
  <c r="AI111" i="29" s="1"/>
  <c r="Z110" i="29"/>
  <c r="AJ110" i="29" s="1"/>
  <c r="Y110" i="29"/>
  <c r="AI110" i="29" s="1"/>
  <c r="AB109" i="29"/>
  <c r="AL109" i="29" s="1"/>
  <c r="AA109" i="29"/>
  <c r="AK109" i="29" s="1"/>
  <c r="Y109" i="29"/>
  <c r="AI109" i="29" s="1"/>
  <c r="AB108" i="29"/>
  <c r="AL108" i="29" s="1"/>
  <c r="AA108" i="29"/>
  <c r="AK108" i="29" s="1"/>
  <c r="Z108" i="29"/>
  <c r="AJ108" i="29" s="1"/>
  <c r="Y108" i="29"/>
  <c r="AI108" i="29" s="1"/>
  <c r="AB107" i="29"/>
  <c r="AL107" i="29" s="1"/>
  <c r="AA107" i="29"/>
  <c r="AK107" i="29" s="1"/>
  <c r="Z107" i="29"/>
  <c r="AJ107" i="29" s="1"/>
  <c r="Y107" i="29"/>
  <c r="AI107" i="29" s="1"/>
  <c r="AB106" i="29"/>
  <c r="AL106" i="29" s="1"/>
  <c r="AA106" i="29"/>
  <c r="AK106" i="29" s="1"/>
  <c r="Z106" i="29"/>
  <c r="AJ106" i="29" s="1"/>
  <c r="Y106" i="29"/>
  <c r="AI106" i="29" s="1"/>
  <c r="AB105" i="29"/>
  <c r="AL105" i="29" s="1"/>
  <c r="AA105" i="29"/>
  <c r="AK105" i="29" s="1"/>
  <c r="Z105" i="29"/>
  <c r="AJ105" i="29" s="1"/>
  <c r="Y105" i="29"/>
  <c r="AI105" i="29" s="1"/>
  <c r="AB104" i="29"/>
  <c r="AL104" i="29" s="1"/>
  <c r="AA104" i="29"/>
  <c r="AK104" i="29" s="1"/>
  <c r="Z104" i="29"/>
  <c r="AJ104" i="29" s="1"/>
  <c r="Y104" i="29"/>
  <c r="AI104" i="29" s="1"/>
  <c r="Z103" i="29"/>
  <c r="AJ103" i="29" s="1"/>
  <c r="Y103" i="29"/>
  <c r="AI103" i="29" s="1"/>
  <c r="Y102" i="29"/>
  <c r="AI102" i="29" s="1"/>
  <c r="Z101" i="29"/>
  <c r="AJ101" i="29" s="1"/>
  <c r="Y101" i="29"/>
  <c r="AI101" i="29" s="1"/>
  <c r="Y100" i="29"/>
  <c r="AI100" i="29" s="1"/>
  <c r="AB99" i="29"/>
  <c r="AL99" i="29" s="1"/>
  <c r="Z99" i="29"/>
  <c r="AJ99" i="29" s="1"/>
  <c r="Y99" i="29"/>
  <c r="AI99" i="29" s="1"/>
  <c r="AB98" i="29"/>
  <c r="AL98" i="29" s="1"/>
  <c r="AA98" i="29"/>
  <c r="AK98" i="29" s="1"/>
  <c r="Z98" i="29"/>
  <c r="AJ98" i="29" s="1"/>
  <c r="Y98" i="29"/>
  <c r="AI98" i="29" s="1"/>
  <c r="Z97" i="29"/>
  <c r="AJ97" i="29" s="1"/>
  <c r="Y97" i="29"/>
  <c r="AI97" i="29" s="1"/>
  <c r="Y96" i="29"/>
  <c r="AI96" i="29" s="1"/>
  <c r="Y95" i="29"/>
  <c r="AI95" i="29" s="1"/>
  <c r="Z94" i="29"/>
  <c r="AJ94" i="29" s="1"/>
  <c r="Y94" i="29"/>
  <c r="AI94" i="29" s="1"/>
  <c r="AB93" i="29"/>
  <c r="AL93" i="29" s="1"/>
  <c r="AA93" i="29"/>
  <c r="AK93" i="29" s="1"/>
  <c r="Z93" i="29"/>
  <c r="AJ93" i="29" s="1"/>
  <c r="Y93" i="29"/>
  <c r="AI93" i="29" s="1"/>
  <c r="AB92" i="29"/>
  <c r="AL92" i="29" s="1"/>
  <c r="AA92" i="29"/>
  <c r="AK92" i="29" s="1"/>
  <c r="Z92" i="29"/>
  <c r="AJ92" i="29" s="1"/>
  <c r="Y92" i="29"/>
  <c r="AI92" i="29" s="1"/>
  <c r="AB91" i="29"/>
  <c r="AL91" i="29" s="1"/>
  <c r="AA91" i="29"/>
  <c r="AK91" i="29" s="1"/>
  <c r="Z91" i="29"/>
  <c r="AJ91" i="29" s="1"/>
  <c r="Y91" i="29"/>
  <c r="AI91" i="29" s="1"/>
  <c r="AB90" i="29"/>
  <c r="AL90" i="29" s="1"/>
  <c r="AA90" i="29"/>
  <c r="AK90" i="29" s="1"/>
  <c r="Z90" i="29"/>
  <c r="AJ90" i="29" s="1"/>
  <c r="Y90" i="29"/>
  <c r="AI90" i="29" s="1"/>
  <c r="Y89" i="29"/>
  <c r="AI89" i="29" s="1"/>
  <c r="Z88" i="29"/>
  <c r="AJ88" i="29" s="1"/>
  <c r="Y88" i="29"/>
  <c r="AI88" i="29" s="1"/>
  <c r="AB87" i="29"/>
  <c r="AL87" i="29" s="1"/>
  <c r="AA87" i="29"/>
  <c r="AK87" i="29" s="1"/>
  <c r="Z87" i="29"/>
  <c r="AJ87" i="29" s="1"/>
  <c r="Y87" i="29"/>
  <c r="AI87" i="29" s="1"/>
  <c r="Z86" i="29"/>
  <c r="AJ86" i="29" s="1"/>
  <c r="Y86" i="29"/>
  <c r="AI86" i="29" s="1"/>
  <c r="AB85" i="29"/>
  <c r="AL85" i="29" s="1"/>
  <c r="Z85" i="29"/>
  <c r="AJ85" i="29" s="1"/>
  <c r="Y85" i="29"/>
  <c r="AI85" i="29" s="1"/>
  <c r="Z84" i="29"/>
  <c r="AJ84" i="29" s="1"/>
  <c r="Y84" i="29"/>
  <c r="AI84" i="29" s="1"/>
  <c r="Z83" i="29"/>
  <c r="AJ83" i="29" s="1"/>
  <c r="Y83" i="29"/>
  <c r="AI83" i="29" s="1"/>
  <c r="AB82" i="29"/>
  <c r="AL82" i="29" s="1"/>
  <c r="AA82" i="29"/>
  <c r="AK82" i="29" s="1"/>
  <c r="Z82" i="29"/>
  <c r="AJ82" i="29" s="1"/>
  <c r="Y82" i="29"/>
  <c r="AI82" i="29" s="1"/>
  <c r="AB81" i="29"/>
  <c r="AL81" i="29" s="1"/>
  <c r="AA81" i="29"/>
  <c r="AK81" i="29" s="1"/>
  <c r="Z81" i="29"/>
  <c r="AJ81" i="29" s="1"/>
  <c r="Y81" i="29"/>
  <c r="AI81" i="29" s="1"/>
  <c r="AB80" i="29"/>
  <c r="AL80" i="29" s="1"/>
  <c r="AA80" i="29"/>
  <c r="AK80" i="29" s="1"/>
  <c r="Z80" i="29"/>
  <c r="AJ80" i="29" s="1"/>
  <c r="Y80" i="29"/>
  <c r="AI80" i="29" s="1"/>
  <c r="AB79" i="29"/>
  <c r="AL79" i="29" s="1"/>
  <c r="AA79" i="29"/>
  <c r="AK79" i="29" s="1"/>
  <c r="Z79" i="29"/>
  <c r="AJ79" i="29" s="1"/>
  <c r="Y79" i="29"/>
  <c r="AI79" i="29" s="1"/>
  <c r="Z78" i="29"/>
  <c r="AJ78" i="29" s="1"/>
  <c r="Y78" i="29"/>
  <c r="AI78" i="29" s="1"/>
  <c r="AB77" i="29"/>
  <c r="AL77" i="29" s="1"/>
  <c r="AA77" i="29"/>
  <c r="AK77" i="29" s="1"/>
  <c r="Z77" i="29"/>
  <c r="AJ77" i="29" s="1"/>
  <c r="Y77" i="29"/>
  <c r="AI77" i="29" s="1"/>
  <c r="Z76" i="29"/>
  <c r="AJ76" i="29" s="1"/>
  <c r="Y76" i="29"/>
  <c r="AI76" i="29" s="1"/>
  <c r="Z75" i="29"/>
  <c r="AJ75" i="29" s="1"/>
  <c r="Y75" i="29"/>
  <c r="AI75" i="29" s="1"/>
  <c r="AB74" i="29"/>
  <c r="AL74" i="29" s="1"/>
  <c r="AA74" i="29"/>
  <c r="AK74" i="29" s="1"/>
  <c r="Z74" i="29"/>
  <c r="AJ74" i="29" s="1"/>
  <c r="Y74" i="29"/>
  <c r="AI74" i="29" s="1"/>
  <c r="AB73" i="29"/>
  <c r="AL73" i="29" s="1"/>
  <c r="AA73" i="29"/>
  <c r="AK73" i="29" s="1"/>
  <c r="Z73" i="29"/>
  <c r="AJ73" i="29" s="1"/>
  <c r="Y73" i="29"/>
  <c r="AI73" i="29" s="1"/>
  <c r="AB72" i="29"/>
  <c r="AL72" i="29" s="1"/>
  <c r="AA72" i="29"/>
  <c r="AK72" i="29" s="1"/>
  <c r="Z72" i="29"/>
  <c r="AJ72" i="29" s="1"/>
  <c r="Y72" i="29"/>
  <c r="AI72" i="29" s="1"/>
  <c r="AB71" i="29"/>
  <c r="AL71" i="29" s="1"/>
  <c r="AA71" i="29"/>
  <c r="AK71" i="29" s="1"/>
  <c r="Z71" i="29"/>
  <c r="AJ71" i="29" s="1"/>
  <c r="Y71" i="29"/>
  <c r="AI71" i="29" s="1"/>
  <c r="AB70" i="29"/>
  <c r="AL70" i="29" s="1"/>
  <c r="AA70" i="29"/>
  <c r="AK70" i="29" s="1"/>
  <c r="Z70" i="29"/>
  <c r="AJ70" i="29" s="1"/>
  <c r="Y70" i="29"/>
  <c r="AI70" i="29" s="1"/>
  <c r="AB69" i="29"/>
  <c r="AL69" i="29" s="1"/>
  <c r="AA69" i="29"/>
  <c r="AK69" i="29" s="1"/>
  <c r="Z69" i="29"/>
  <c r="AJ69" i="29" s="1"/>
  <c r="Y69" i="29"/>
  <c r="AI69" i="29" s="1"/>
  <c r="Z68" i="29"/>
  <c r="AJ68" i="29" s="1"/>
  <c r="Y68" i="29"/>
  <c r="AI68" i="29" s="1"/>
  <c r="AB67" i="29"/>
  <c r="AL67" i="29" s="1"/>
  <c r="Z67" i="29"/>
  <c r="AJ67" i="29" s="1"/>
  <c r="Y67" i="29"/>
  <c r="AI67" i="29" s="1"/>
  <c r="AB66" i="29"/>
  <c r="AL66" i="29" s="1"/>
  <c r="AA66" i="29"/>
  <c r="AK66" i="29" s="1"/>
  <c r="Z66" i="29"/>
  <c r="AJ66" i="29" s="1"/>
  <c r="Y66" i="29"/>
  <c r="AI66" i="29" s="1"/>
  <c r="Z65" i="29"/>
  <c r="AJ65" i="29" s="1"/>
  <c r="Y65" i="29"/>
  <c r="AI65" i="29" s="1"/>
  <c r="Z64" i="29"/>
  <c r="AJ64" i="29" s="1"/>
  <c r="Y64" i="29"/>
  <c r="AI64" i="29" s="1"/>
  <c r="Z63" i="29"/>
  <c r="AJ63" i="29" s="1"/>
  <c r="Y63" i="29"/>
  <c r="AI63" i="29" s="1"/>
  <c r="AB62" i="29"/>
  <c r="AL62" i="29" s="1"/>
  <c r="AA62" i="29"/>
  <c r="AK62" i="29" s="1"/>
  <c r="Z62" i="29"/>
  <c r="AJ62" i="29" s="1"/>
  <c r="Y62" i="29"/>
  <c r="AI62" i="29" s="1"/>
  <c r="AB61" i="29"/>
  <c r="AL61" i="29" s="1"/>
  <c r="AA61" i="29"/>
  <c r="AK61" i="29" s="1"/>
  <c r="Y61" i="29"/>
  <c r="AI61" i="29" s="1"/>
  <c r="Z60" i="29"/>
  <c r="AJ60" i="29" s="1"/>
  <c r="Y60" i="29"/>
  <c r="AI60" i="29" s="1"/>
  <c r="Z59" i="29"/>
  <c r="AJ59" i="29" s="1"/>
  <c r="Y59" i="29"/>
  <c r="AI59" i="29" s="1"/>
  <c r="Z58" i="29"/>
  <c r="AJ58" i="29" s="1"/>
  <c r="Y58" i="29"/>
  <c r="AI58" i="29" s="1"/>
  <c r="Z57" i="29"/>
  <c r="AJ57" i="29" s="1"/>
  <c r="Y57" i="29"/>
  <c r="AI57" i="29" s="1"/>
  <c r="Z56" i="29"/>
  <c r="AJ56" i="29" s="1"/>
  <c r="Y56" i="29"/>
  <c r="AI56" i="29" s="1"/>
  <c r="Z55" i="29"/>
  <c r="AJ55" i="29" s="1"/>
  <c r="Y55" i="29"/>
  <c r="AI55" i="29" s="1"/>
  <c r="Z54" i="29"/>
  <c r="AJ54" i="29" s="1"/>
  <c r="Y54" i="29"/>
  <c r="AI54" i="29" s="1"/>
  <c r="Z53" i="29"/>
  <c r="AJ53" i="29" s="1"/>
  <c r="Y53" i="29"/>
  <c r="AI53" i="29" s="1"/>
  <c r="AB52" i="29"/>
  <c r="AL52" i="29" s="1"/>
  <c r="Z52" i="29"/>
  <c r="AJ52" i="29" s="1"/>
  <c r="Y52" i="29"/>
  <c r="AI52" i="29" s="1"/>
  <c r="AB51" i="29"/>
  <c r="AL51" i="29" s="1"/>
  <c r="AA51" i="29"/>
  <c r="AK51" i="29" s="1"/>
  <c r="Z51" i="29"/>
  <c r="AJ51" i="29" s="1"/>
  <c r="Y51" i="29"/>
  <c r="AI51" i="29" s="1"/>
  <c r="AB50" i="29"/>
  <c r="AL50" i="29" s="1"/>
  <c r="AA50" i="29"/>
  <c r="AK50" i="29" s="1"/>
  <c r="Z50" i="29"/>
  <c r="AJ50" i="29" s="1"/>
  <c r="Y50" i="29"/>
  <c r="AI50" i="29" s="1"/>
  <c r="AB49" i="29"/>
  <c r="AL49" i="29" s="1"/>
  <c r="AA49" i="29"/>
  <c r="AK49" i="29" s="1"/>
  <c r="Z49" i="29"/>
  <c r="AJ49" i="29" s="1"/>
  <c r="Y49" i="29"/>
  <c r="AI49" i="29" s="1"/>
  <c r="AB48" i="29"/>
  <c r="AL48" i="29" s="1"/>
  <c r="AA48" i="29"/>
  <c r="AK48" i="29" s="1"/>
  <c r="Z48" i="29"/>
  <c r="AJ48" i="29" s="1"/>
  <c r="Y48" i="29"/>
  <c r="AI48" i="29" s="1"/>
  <c r="AB47" i="29"/>
  <c r="AL47" i="29" s="1"/>
  <c r="AA47" i="29"/>
  <c r="AK47" i="29" s="1"/>
  <c r="Z47" i="29"/>
  <c r="AJ47" i="29" s="1"/>
  <c r="Y47" i="29"/>
  <c r="AI47" i="29" s="1"/>
  <c r="Z46" i="29"/>
  <c r="AJ46" i="29" s="1"/>
  <c r="Y46" i="29"/>
  <c r="AI46" i="29" s="1"/>
  <c r="Z45" i="29"/>
  <c r="AJ45" i="29" s="1"/>
  <c r="Y45" i="29"/>
  <c r="AI45" i="29" s="1"/>
  <c r="Z44" i="29"/>
  <c r="AJ44" i="29" s="1"/>
  <c r="Y44" i="29"/>
  <c r="AI44" i="29" s="1"/>
  <c r="AB43" i="29"/>
  <c r="AL43" i="29" s="1"/>
  <c r="AA43" i="29"/>
  <c r="AK43" i="29" s="1"/>
  <c r="Z43" i="29"/>
  <c r="AJ43" i="29" s="1"/>
  <c r="Y43" i="29"/>
  <c r="AI43" i="29" s="1"/>
  <c r="AB42" i="29"/>
  <c r="AL42" i="29" s="1"/>
  <c r="AA42" i="29"/>
  <c r="AK42" i="29" s="1"/>
  <c r="Z42" i="29"/>
  <c r="AJ42" i="29" s="1"/>
  <c r="Y42" i="29"/>
  <c r="AI42" i="29" s="1"/>
  <c r="Z41" i="29"/>
  <c r="AJ41" i="29" s="1"/>
  <c r="Y41" i="29"/>
  <c r="AI41" i="29" s="1"/>
  <c r="AB40" i="29"/>
  <c r="AL40" i="29" s="1"/>
  <c r="AA40" i="29"/>
  <c r="AK40" i="29" s="1"/>
  <c r="Z40" i="29"/>
  <c r="AJ40" i="29" s="1"/>
  <c r="Y40" i="29"/>
  <c r="AI40" i="29" s="1"/>
  <c r="AB39" i="29"/>
  <c r="AL39" i="29" s="1"/>
  <c r="Z39" i="29"/>
  <c r="AJ39" i="29" s="1"/>
  <c r="Y39" i="29"/>
  <c r="AI39" i="29" s="1"/>
  <c r="Z38" i="29"/>
  <c r="AJ38" i="29" s="1"/>
  <c r="Y38" i="29"/>
  <c r="AI38" i="29" s="1"/>
  <c r="Y37" i="29"/>
  <c r="AI37" i="29" s="1"/>
  <c r="AB36" i="29"/>
  <c r="AL36" i="29" s="1"/>
  <c r="AA36" i="29"/>
  <c r="AK36" i="29" s="1"/>
  <c r="Z36" i="29"/>
  <c r="AJ36" i="29" s="1"/>
  <c r="Y36" i="29"/>
  <c r="AI36" i="29" s="1"/>
  <c r="Z35" i="29"/>
  <c r="AJ35" i="29" s="1"/>
  <c r="Y35" i="29"/>
  <c r="AI35" i="29" s="1"/>
  <c r="Y34" i="29"/>
  <c r="AI34" i="29" s="1"/>
  <c r="AB33" i="29"/>
  <c r="AL33" i="29" s="1"/>
  <c r="AA33" i="29"/>
  <c r="AK33" i="29" s="1"/>
  <c r="Z33" i="29"/>
  <c r="AJ33" i="29" s="1"/>
  <c r="Y33" i="29"/>
  <c r="AI33" i="29" s="1"/>
  <c r="AB32" i="29"/>
  <c r="AL32" i="29" s="1"/>
  <c r="AA32" i="29"/>
  <c r="AK32" i="29" s="1"/>
  <c r="Z32" i="29"/>
  <c r="AJ32" i="29" s="1"/>
  <c r="Y32" i="29"/>
  <c r="AI32" i="29" s="1"/>
  <c r="Z31" i="29"/>
  <c r="AJ31" i="29" s="1"/>
  <c r="Y31" i="29"/>
  <c r="AI31" i="29" s="1"/>
  <c r="AB30" i="29"/>
  <c r="AL30" i="29" s="1"/>
  <c r="AA30" i="29"/>
  <c r="AK30" i="29" s="1"/>
  <c r="Z30" i="29"/>
  <c r="AJ30" i="29" s="1"/>
  <c r="Y30" i="29"/>
  <c r="AI30" i="29" s="1"/>
  <c r="AB29" i="29"/>
  <c r="AL29" i="29" s="1"/>
  <c r="AA29" i="29"/>
  <c r="AK29" i="29" s="1"/>
  <c r="Y29" i="29"/>
  <c r="AI29" i="29" s="1"/>
  <c r="AB28" i="29"/>
  <c r="AL28" i="29" s="1"/>
  <c r="AA28" i="29"/>
  <c r="AK28" i="29" s="1"/>
  <c r="Y28" i="29"/>
  <c r="AI28" i="29" s="1"/>
  <c r="Z27" i="29"/>
  <c r="AJ27" i="29" s="1"/>
  <c r="Y27" i="29"/>
  <c r="AI27" i="29" s="1"/>
  <c r="Z26" i="29"/>
  <c r="AJ26" i="29" s="1"/>
  <c r="Y26" i="29"/>
  <c r="AI26" i="29" s="1"/>
  <c r="AB25" i="29"/>
  <c r="AL25" i="29" s="1"/>
  <c r="AA25" i="29"/>
  <c r="AK25" i="29" s="1"/>
  <c r="Z25" i="29"/>
  <c r="AJ25" i="29" s="1"/>
  <c r="Y25" i="29"/>
  <c r="AI25" i="29" s="1"/>
  <c r="AB24" i="29"/>
  <c r="AL24" i="29" s="1"/>
  <c r="Z24" i="29"/>
  <c r="AJ24" i="29" s="1"/>
  <c r="Y24" i="29"/>
  <c r="AI24" i="29" s="1"/>
  <c r="Z23" i="29"/>
  <c r="AJ23" i="29" s="1"/>
  <c r="Y23" i="29"/>
  <c r="AI23" i="29" s="1"/>
  <c r="AB22" i="29"/>
  <c r="AL22" i="29" s="1"/>
  <c r="AA22" i="29"/>
  <c r="AK22" i="29" s="1"/>
  <c r="Z22" i="29"/>
  <c r="AJ22" i="29" s="1"/>
  <c r="Y22" i="29"/>
  <c r="AI22" i="29" s="1"/>
  <c r="AB21" i="29"/>
  <c r="AL21" i="29" s="1"/>
  <c r="AA21" i="29"/>
  <c r="AK21" i="29" s="1"/>
  <c r="Z21" i="29"/>
  <c r="AJ21" i="29" s="1"/>
  <c r="Y21" i="29"/>
  <c r="AI21" i="29" s="1"/>
  <c r="AB20" i="29"/>
  <c r="AL20" i="29" s="1"/>
  <c r="AA20" i="29"/>
  <c r="AK20" i="29" s="1"/>
  <c r="Z20" i="29"/>
  <c r="AJ20" i="29" s="1"/>
  <c r="Y20" i="29"/>
  <c r="AI20" i="29" s="1"/>
  <c r="AB19" i="29"/>
  <c r="AL19" i="29" s="1"/>
  <c r="AA19" i="29"/>
  <c r="AK19" i="29" s="1"/>
  <c r="Z19" i="29"/>
  <c r="AJ19" i="29" s="1"/>
  <c r="Y19" i="29"/>
  <c r="AI19" i="29" s="1"/>
  <c r="AB18" i="29"/>
  <c r="AL18" i="29" s="1"/>
  <c r="AA18" i="29"/>
  <c r="AK18" i="29" s="1"/>
  <c r="Z18" i="29"/>
  <c r="AJ18" i="29" s="1"/>
  <c r="Y18" i="29"/>
  <c r="AI18" i="29" s="1"/>
  <c r="AB17" i="29"/>
  <c r="AL17" i="29" s="1"/>
  <c r="AA17" i="29"/>
  <c r="AK17" i="29" s="1"/>
  <c r="Z17" i="29"/>
  <c r="AJ17" i="29" s="1"/>
  <c r="Y17" i="29"/>
  <c r="AI17" i="29" s="1"/>
  <c r="Q76" i="29"/>
  <c r="X76" i="29" s="1"/>
  <c r="AH76" i="29" s="1"/>
  <c r="Q75" i="29"/>
  <c r="X75" i="29" s="1"/>
  <c r="AH75" i="29" s="1"/>
  <c r="U4" i="29"/>
  <c r="U5" i="29"/>
  <c r="U6" i="29"/>
  <c r="U7" i="29"/>
  <c r="U8" i="29"/>
  <c r="U9" i="29"/>
  <c r="U10" i="29"/>
  <c r="U11" i="29"/>
  <c r="U12" i="29"/>
  <c r="U13" i="29"/>
  <c r="U14" i="29"/>
  <c r="U15" i="29"/>
  <c r="U16" i="29"/>
  <c r="M4" i="29"/>
  <c r="O4" i="29" s="1"/>
  <c r="M5" i="29"/>
  <c r="O5" i="29" s="1"/>
  <c r="M6" i="29"/>
  <c r="O6" i="29" s="1"/>
  <c r="M7" i="29"/>
  <c r="O7" i="29" s="1"/>
  <c r="M8" i="29"/>
  <c r="O8" i="29" s="1"/>
  <c r="M9" i="29"/>
  <c r="O9" i="29" s="1"/>
  <c r="M10" i="29"/>
  <c r="O10" i="29" s="1"/>
  <c r="M11" i="29"/>
  <c r="M12" i="29"/>
  <c r="O12" i="29" s="1"/>
  <c r="M13" i="29"/>
  <c r="O13" i="29" s="1"/>
  <c r="M14" i="29"/>
  <c r="M17" i="29"/>
  <c r="Q17" i="29" s="1"/>
  <c r="X17" i="29" s="1"/>
  <c r="AH17" i="29" s="1"/>
  <c r="M18" i="29"/>
  <c r="Q18" i="29" s="1"/>
  <c r="X18" i="29" s="1"/>
  <c r="AH18" i="29" s="1"/>
  <c r="M19" i="29"/>
  <c r="Q19" i="29" s="1"/>
  <c r="X19" i="29" s="1"/>
  <c r="AH19" i="29" s="1"/>
  <c r="M20" i="29"/>
  <c r="Q20" i="29" s="1"/>
  <c r="X20" i="29" s="1"/>
  <c r="AH20" i="29" s="1"/>
  <c r="M21" i="29"/>
  <c r="Q21" i="29" s="1"/>
  <c r="X21" i="29" s="1"/>
  <c r="AH21" i="29" s="1"/>
  <c r="M22" i="29"/>
  <c r="Q22" i="29" s="1"/>
  <c r="X22" i="29" s="1"/>
  <c r="AH22" i="29" s="1"/>
  <c r="M23" i="29"/>
  <c r="Q23" i="29" s="1"/>
  <c r="X23" i="29" s="1"/>
  <c r="AH23" i="29" s="1"/>
  <c r="M24" i="29"/>
  <c r="Q24" i="29" s="1"/>
  <c r="X24" i="29" s="1"/>
  <c r="AH24" i="29" s="1"/>
  <c r="M25" i="29"/>
  <c r="Q25" i="29" s="1"/>
  <c r="X25" i="29" s="1"/>
  <c r="AH25" i="29" s="1"/>
  <c r="M26" i="29"/>
  <c r="Q26" i="29" s="1"/>
  <c r="X26" i="29" s="1"/>
  <c r="AH26" i="29" s="1"/>
  <c r="M27" i="29"/>
  <c r="Q27" i="29" s="1"/>
  <c r="X27" i="29" s="1"/>
  <c r="AH27" i="29" s="1"/>
  <c r="M28" i="29"/>
  <c r="Q28" i="29" s="1"/>
  <c r="X28" i="29" s="1"/>
  <c r="AH28" i="29" s="1"/>
  <c r="M29" i="29"/>
  <c r="Q29" i="29" s="1"/>
  <c r="X29" i="29" s="1"/>
  <c r="AH29" i="29" s="1"/>
  <c r="M30" i="29"/>
  <c r="Q30" i="29" s="1"/>
  <c r="X30" i="29" s="1"/>
  <c r="AH30" i="29" s="1"/>
  <c r="M31" i="29"/>
  <c r="Q31" i="29" s="1"/>
  <c r="X31" i="29" s="1"/>
  <c r="AH31" i="29" s="1"/>
  <c r="M32" i="29"/>
  <c r="Q32" i="29" s="1"/>
  <c r="X32" i="29" s="1"/>
  <c r="AH32" i="29" s="1"/>
  <c r="M33" i="29"/>
  <c r="Q33" i="29" s="1"/>
  <c r="X33" i="29" s="1"/>
  <c r="AH33" i="29" s="1"/>
  <c r="M34" i="29"/>
  <c r="Q34" i="29" s="1"/>
  <c r="X34" i="29" s="1"/>
  <c r="AH34" i="29" s="1"/>
  <c r="M35" i="29"/>
  <c r="Q35" i="29" s="1"/>
  <c r="X35" i="29" s="1"/>
  <c r="AH35" i="29" s="1"/>
  <c r="M36" i="29"/>
  <c r="Q36" i="29" s="1"/>
  <c r="X36" i="29" s="1"/>
  <c r="AH36" i="29" s="1"/>
  <c r="M37" i="29"/>
  <c r="Q37" i="29" s="1"/>
  <c r="X37" i="29" s="1"/>
  <c r="AH37" i="29" s="1"/>
  <c r="M38" i="29"/>
  <c r="Q38" i="29" s="1"/>
  <c r="X38" i="29" s="1"/>
  <c r="AH38" i="29" s="1"/>
  <c r="M39" i="29"/>
  <c r="Q39" i="29" s="1"/>
  <c r="X39" i="29" s="1"/>
  <c r="AH39" i="29" s="1"/>
  <c r="M40" i="29"/>
  <c r="Q40" i="29" s="1"/>
  <c r="X40" i="29" s="1"/>
  <c r="AH40" i="29" s="1"/>
  <c r="M41" i="29"/>
  <c r="Q41" i="29" s="1"/>
  <c r="X41" i="29" s="1"/>
  <c r="AH41" i="29" s="1"/>
  <c r="M42" i="29"/>
  <c r="Q42" i="29" s="1"/>
  <c r="X42" i="29" s="1"/>
  <c r="AH42" i="29" s="1"/>
  <c r="M43" i="29"/>
  <c r="Q43" i="29" s="1"/>
  <c r="X43" i="29" s="1"/>
  <c r="AH43" i="29" s="1"/>
  <c r="M44" i="29"/>
  <c r="Q44" i="29" s="1"/>
  <c r="X44" i="29" s="1"/>
  <c r="AH44" i="29" s="1"/>
  <c r="M45" i="29"/>
  <c r="Q45" i="29" s="1"/>
  <c r="X45" i="29" s="1"/>
  <c r="AH45" i="29" s="1"/>
  <c r="M46" i="29"/>
  <c r="Q46" i="29" s="1"/>
  <c r="X46" i="29" s="1"/>
  <c r="AH46" i="29" s="1"/>
  <c r="M47" i="29"/>
  <c r="Q47" i="29" s="1"/>
  <c r="X47" i="29" s="1"/>
  <c r="AH47" i="29" s="1"/>
  <c r="M48" i="29"/>
  <c r="Q48" i="29" s="1"/>
  <c r="X48" i="29" s="1"/>
  <c r="AH48" i="29" s="1"/>
  <c r="M49" i="29"/>
  <c r="Q49" i="29" s="1"/>
  <c r="X49" i="29" s="1"/>
  <c r="AH49" i="29" s="1"/>
  <c r="M50" i="29"/>
  <c r="Q50" i="29" s="1"/>
  <c r="X50" i="29" s="1"/>
  <c r="AH50" i="29" s="1"/>
  <c r="M51" i="29"/>
  <c r="Q51" i="29" s="1"/>
  <c r="X51" i="29" s="1"/>
  <c r="AH51" i="29" s="1"/>
  <c r="M52" i="29"/>
  <c r="Q52" i="29" s="1"/>
  <c r="X52" i="29" s="1"/>
  <c r="AH52" i="29" s="1"/>
  <c r="M53" i="29"/>
  <c r="Q53" i="29" s="1"/>
  <c r="X53" i="29" s="1"/>
  <c r="AH53" i="29" s="1"/>
  <c r="M54" i="29"/>
  <c r="Q54" i="29" s="1"/>
  <c r="X54" i="29" s="1"/>
  <c r="AH54" i="29" s="1"/>
  <c r="M55" i="29"/>
  <c r="Q55" i="29" s="1"/>
  <c r="X55" i="29" s="1"/>
  <c r="AH55" i="29" s="1"/>
  <c r="M56" i="29"/>
  <c r="Q56" i="29" s="1"/>
  <c r="X56" i="29" s="1"/>
  <c r="AH56" i="29" s="1"/>
  <c r="M57" i="29"/>
  <c r="Q57" i="29" s="1"/>
  <c r="X57" i="29" s="1"/>
  <c r="AH57" i="29" s="1"/>
  <c r="M58" i="29"/>
  <c r="Q58" i="29" s="1"/>
  <c r="X58" i="29" s="1"/>
  <c r="AH58" i="29" s="1"/>
  <c r="M59" i="29"/>
  <c r="Q59" i="29" s="1"/>
  <c r="X59" i="29" s="1"/>
  <c r="AH59" i="29" s="1"/>
  <c r="M60" i="29"/>
  <c r="Q60" i="29" s="1"/>
  <c r="X60" i="29" s="1"/>
  <c r="AH60" i="29" s="1"/>
  <c r="M61" i="29"/>
  <c r="Q61" i="29" s="1"/>
  <c r="X61" i="29" s="1"/>
  <c r="AH61" i="29" s="1"/>
  <c r="M62" i="29"/>
  <c r="Q62" i="29" s="1"/>
  <c r="X62" i="29" s="1"/>
  <c r="AH62" i="29" s="1"/>
  <c r="M63" i="29"/>
  <c r="Q63" i="29" s="1"/>
  <c r="X63" i="29" s="1"/>
  <c r="AH63" i="29" s="1"/>
  <c r="M64" i="29"/>
  <c r="Q64" i="29" s="1"/>
  <c r="X64" i="29" s="1"/>
  <c r="AH64" i="29" s="1"/>
  <c r="M65" i="29"/>
  <c r="Q65" i="29" s="1"/>
  <c r="X65" i="29" s="1"/>
  <c r="AH65" i="29" s="1"/>
  <c r="M66" i="29"/>
  <c r="Q66" i="29" s="1"/>
  <c r="X66" i="29" s="1"/>
  <c r="AH66" i="29" s="1"/>
  <c r="M67" i="29"/>
  <c r="Q67" i="29" s="1"/>
  <c r="X67" i="29" s="1"/>
  <c r="AH67" i="29" s="1"/>
  <c r="M68" i="29"/>
  <c r="Q68" i="29" s="1"/>
  <c r="X68" i="29" s="1"/>
  <c r="AH68" i="29" s="1"/>
  <c r="M69" i="29"/>
  <c r="Q69" i="29" s="1"/>
  <c r="X69" i="29" s="1"/>
  <c r="AH69" i="29" s="1"/>
  <c r="M70" i="29"/>
  <c r="Q70" i="29" s="1"/>
  <c r="X70" i="29" s="1"/>
  <c r="AH70" i="29" s="1"/>
  <c r="M71" i="29"/>
  <c r="Q71" i="29" s="1"/>
  <c r="X71" i="29" s="1"/>
  <c r="AH71" i="29" s="1"/>
  <c r="M72" i="29"/>
  <c r="Q72" i="29" s="1"/>
  <c r="X72" i="29" s="1"/>
  <c r="AH72" i="29" s="1"/>
  <c r="M73" i="29"/>
  <c r="Q73" i="29" s="1"/>
  <c r="X73" i="29" s="1"/>
  <c r="AH73" i="29" s="1"/>
  <c r="M74" i="29"/>
  <c r="Q74" i="29" s="1"/>
  <c r="X74" i="29" s="1"/>
  <c r="AH74" i="29" s="1"/>
  <c r="M77" i="29"/>
  <c r="Q77" i="29" s="1"/>
  <c r="X77" i="29" s="1"/>
  <c r="AH77" i="29" s="1"/>
  <c r="M78" i="29"/>
  <c r="Q78" i="29" s="1"/>
  <c r="X78" i="29" s="1"/>
  <c r="AH78" i="29" s="1"/>
  <c r="M79" i="29"/>
  <c r="Q79" i="29" s="1"/>
  <c r="X79" i="29" s="1"/>
  <c r="AH79" i="29" s="1"/>
  <c r="M80" i="29"/>
  <c r="Q80" i="29" s="1"/>
  <c r="X80" i="29" s="1"/>
  <c r="AH80" i="29" s="1"/>
  <c r="M81" i="29"/>
  <c r="Q81" i="29" s="1"/>
  <c r="X81" i="29" s="1"/>
  <c r="AH81" i="29" s="1"/>
  <c r="M82" i="29"/>
  <c r="Q82" i="29" s="1"/>
  <c r="X82" i="29" s="1"/>
  <c r="AH82" i="29" s="1"/>
  <c r="M83" i="29"/>
  <c r="Q83" i="29" s="1"/>
  <c r="X83" i="29" s="1"/>
  <c r="AH83" i="29" s="1"/>
  <c r="M84" i="29"/>
  <c r="Q84" i="29" s="1"/>
  <c r="X84" i="29" s="1"/>
  <c r="AH84" i="29" s="1"/>
  <c r="M85" i="29"/>
  <c r="Q85" i="29" s="1"/>
  <c r="X85" i="29" s="1"/>
  <c r="AH85" i="29" s="1"/>
  <c r="M86" i="29"/>
  <c r="Q86" i="29" s="1"/>
  <c r="X86" i="29" s="1"/>
  <c r="AH86" i="29" s="1"/>
  <c r="M87" i="29"/>
  <c r="Q87" i="29" s="1"/>
  <c r="X87" i="29" s="1"/>
  <c r="AH87" i="29" s="1"/>
  <c r="M88" i="29"/>
  <c r="Q88" i="29" s="1"/>
  <c r="X88" i="29" s="1"/>
  <c r="AH88" i="29" s="1"/>
  <c r="M89" i="29"/>
  <c r="Q89" i="29" s="1"/>
  <c r="X89" i="29" s="1"/>
  <c r="AH89" i="29" s="1"/>
  <c r="M90" i="29"/>
  <c r="Q90" i="29" s="1"/>
  <c r="X90" i="29" s="1"/>
  <c r="AH90" i="29" s="1"/>
  <c r="M91" i="29"/>
  <c r="Q91" i="29" s="1"/>
  <c r="X91" i="29" s="1"/>
  <c r="AH91" i="29" s="1"/>
  <c r="M92" i="29"/>
  <c r="Q92" i="29" s="1"/>
  <c r="X92" i="29" s="1"/>
  <c r="AH92" i="29" s="1"/>
  <c r="M93" i="29"/>
  <c r="Q93" i="29" s="1"/>
  <c r="X93" i="29" s="1"/>
  <c r="AH93" i="29" s="1"/>
  <c r="M94" i="29"/>
  <c r="Q94" i="29" s="1"/>
  <c r="X94" i="29" s="1"/>
  <c r="AH94" i="29" s="1"/>
  <c r="M95" i="29"/>
  <c r="Q95" i="29" s="1"/>
  <c r="X95" i="29" s="1"/>
  <c r="AH95" i="29" s="1"/>
  <c r="M96" i="29"/>
  <c r="Q96" i="29" s="1"/>
  <c r="X96" i="29" s="1"/>
  <c r="AH96" i="29" s="1"/>
  <c r="M97" i="29"/>
  <c r="Q97" i="29" s="1"/>
  <c r="X97" i="29" s="1"/>
  <c r="AH97" i="29" s="1"/>
  <c r="M98" i="29"/>
  <c r="Q98" i="29" s="1"/>
  <c r="X98" i="29" s="1"/>
  <c r="AH98" i="29" s="1"/>
  <c r="M99" i="29"/>
  <c r="Q99" i="29" s="1"/>
  <c r="X99" i="29" s="1"/>
  <c r="AH99" i="29" s="1"/>
  <c r="M100" i="29"/>
  <c r="Q100" i="29" s="1"/>
  <c r="X100" i="29" s="1"/>
  <c r="AH100" i="29" s="1"/>
  <c r="M101" i="29"/>
  <c r="Q101" i="29" s="1"/>
  <c r="X101" i="29" s="1"/>
  <c r="AH101" i="29" s="1"/>
  <c r="M102" i="29"/>
  <c r="Q102" i="29" s="1"/>
  <c r="X102" i="29" s="1"/>
  <c r="AH102" i="29" s="1"/>
  <c r="M103" i="29"/>
  <c r="Q103" i="29" s="1"/>
  <c r="X103" i="29" s="1"/>
  <c r="AH103" i="29" s="1"/>
  <c r="M104" i="29"/>
  <c r="Q104" i="29" s="1"/>
  <c r="X104" i="29" s="1"/>
  <c r="AH104" i="29" s="1"/>
  <c r="M105" i="29"/>
  <c r="Q105" i="29" s="1"/>
  <c r="X105" i="29" s="1"/>
  <c r="AH105" i="29" s="1"/>
  <c r="M106" i="29"/>
  <c r="Q106" i="29" s="1"/>
  <c r="X106" i="29" s="1"/>
  <c r="AH106" i="29" s="1"/>
  <c r="M107" i="29"/>
  <c r="Q107" i="29" s="1"/>
  <c r="X107" i="29" s="1"/>
  <c r="AH107" i="29" s="1"/>
  <c r="M108" i="29"/>
  <c r="Q108" i="29" s="1"/>
  <c r="X108" i="29" s="1"/>
  <c r="AH108" i="29" s="1"/>
  <c r="M109" i="29"/>
  <c r="Q109" i="29" s="1"/>
  <c r="X109" i="29" s="1"/>
  <c r="AH109" i="29" s="1"/>
  <c r="M110" i="29"/>
  <c r="Q110" i="29" s="1"/>
  <c r="X110" i="29" s="1"/>
  <c r="AH110" i="29" s="1"/>
  <c r="M111" i="29"/>
  <c r="Q111" i="29" s="1"/>
  <c r="X111" i="29" s="1"/>
  <c r="AH111" i="29" s="1"/>
  <c r="M112" i="29"/>
  <c r="Q112" i="29" s="1"/>
  <c r="X112" i="29" s="1"/>
  <c r="AH112" i="29" s="1"/>
  <c r="M113" i="29"/>
  <c r="Q113" i="29" s="1"/>
  <c r="X113" i="29" s="1"/>
  <c r="AH113" i="29" s="1"/>
  <c r="M114" i="29"/>
  <c r="Q114" i="29" s="1"/>
  <c r="X114" i="29" s="1"/>
  <c r="AH114" i="29" s="1"/>
  <c r="M115" i="29"/>
  <c r="Q115" i="29" s="1"/>
  <c r="X115" i="29" s="1"/>
  <c r="AH115" i="29" s="1"/>
  <c r="M116" i="29"/>
  <c r="Q116" i="29" s="1"/>
  <c r="X116" i="29" s="1"/>
  <c r="AH116" i="29" s="1"/>
  <c r="M117" i="29"/>
  <c r="Q117" i="29" s="1"/>
  <c r="X117" i="29" s="1"/>
  <c r="AH117" i="29" s="1"/>
  <c r="M118" i="29"/>
  <c r="Q118" i="29" s="1"/>
  <c r="X118" i="29" s="1"/>
  <c r="AH118" i="29" s="1"/>
  <c r="M119" i="29"/>
  <c r="Q119" i="29" s="1"/>
  <c r="X119" i="29" s="1"/>
  <c r="AH119" i="29" s="1"/>
  <c r="M120" i="29"/>
  <c r="Q120" i="29" s="1"/>
  <c r="X120" i="29" s="1"/>
  <c r="AH120" i="29" s="1"/>
  <c r="M121" i="29"/>
  <c r="Q121" i="29" s="1"/>
  <c r="X121" i="29" s="1"/>
  <c r="AH121" i="29" s="1"/>
  <c r="M122" i="29"/>
  <c r="Q122" i="29" s="1"/>
  <c r="X122" i="29" s="1"/>
  <c r="AH122" i="29" s="1"/>
  <c r="M123" i="29"/>
  <c r="Q123" i="29" s="1"/>
  <c r="X123" i="29" s="1"/>
  <c r="AH123" i="29" s="1"/>
  <c r="M124" i="29"/>
  <c r="Q124" i="29" s="1"/>
  <c r="X124" i="29" s="1"/>
  <c r="AH124" i="29" s="1"/>
  <c r="M125" i="29"/>
  <c r="Q125" i="29" s="1"/>
  <c r="X125" i="29" s="1"/>
  <c r="AH125" i="29" s="1"/>
  <c r="M3" i="29"/>
  <c r="O3" i="29" s="1"/>
  <c r="L77" i="29"/>
  <c r="P77" i="29" s="1"/>
  <c r="W77" i="29" s="1"/>
  <c r="AG77" i="29" s="1"/>
  <c r="U76" i="29"/>
  <c r="AB76" i="29" s="1"/>
  <c r="AL76" i="29" s="1"/>
  <c r="T76" i="29"/>
  <c r="AA76" i="29" s="1"/>
  <c r="AK76" i="29" s="1"/>
  <c r="U75" i="29"/>
  <c r="AB75" i="29" s="1"/>
  <c r="AL75" i="29" s="1"/>
  <c r="T75" i="29"/>
  <c r="AA75" i="29" s="1"/>
  <c r="AK75" i="29" s="1"/>
  <c r="AH173" i="30" l="1"/>
  <c r="AR173" i="30" s="1"/>
  <c r="AH83" i="30"/>
  <c r="AR83" i="30" s="1"/>
  <c r="AH41" i="30"/>
  <c r="AR41" i="30" s="1"/>
  <c r="AH28" i="30"/>
  <c r="AR28" i="30" s="1"/>
  <c r="AH24" i="30"/>
  <c r="AR24" i="30" s="1"/>
  <c r="AH44" i="30"/>
  <c r="AR44" i="30" s="1"/>
  <c r="AH25" i="30"/>
  <c r="AR25" i="30" s="1"/>
  <c r="AH40" i="30"/>
  <c r="AR40" i="30" s="1"/>
  <c r="AH30" i="30"/>
  <c r="AR30" i="30" s="1"/>
  <c r="AH89" i="30"/>
  <c r="AR89" i="30" s="1"/>
  <c r="AH67" i="30"/>
  <c r="AR67" i="30" s="1"/>
  <c r="AH47" i="30"/>
  <c r="AR47" i="30" s="1"/>
  <c r="AH39" i="30"/>
  <c r="AR39" i="30" s="1"/>
  <c r="AH172" i="30"/>
  <c r="AR172" i="30" s="1"/>
  <c r="AH170" i="30"/>
  <c r="AR170" i="30" s="1"/>
  <c r="AH69" i="30"/>
  <c r="AR69" i="30" s="1"/>
  <c r="AH38" i="30"/>
  <c r="AR38" i="30" s="1"/>
  <c r="AH19" i="30"/>
  <c r="AR19" i="30" s="1"/>
  <c r="AH84" i="30"/>
  <c r="AR84" i="30" s="1"/>
  <c r="AH87" i="30"/>
  <c r="AR87" i="30" s="1"/>
  <c r="AH45" i="30"/>
  <c r="AR45" i="30" s="1"/>
  <c r="AH37" i="30"/>
  <c r="AR37" i="30" s="1"/>
  <c r="AH171" i="30"/>
  <c r="AR171" i="30" s="1"/>
  <c r="AH18" i="30"/>
  <c r="AR18" i="30" s="1"/>
  <c r="AH86" i="30"/>
  <c r="AR86" i="30" s="1"/>
  <c r="AH43" i="30"/>
  <c r="AR43" i="30" s="1"/>
  <c r="AH174" i="30"/>
  <c r="AR174" i="30" s="1"/>
  <c r="AH34" i="30"/>
  <c r="AR34" i="30" s="1"/>
  <c r="AH27" i="30"/>
  <c r="AR27" i="30" s="1"/>
  <c r="AH85" i="30"/>
  <c r="AR85" i="30" s="1"/>
  <c r="AH31" i="30"/>
  <c r="AR31" i="30" s="1"/>
  <c r="AH26" i="30"/>
  <c r="AR26" i="30" s="1"/>
  <c r="AH186" i="30"/>
  <c r="AR186" i="30" s="1"/>
  <c r="AH180" i="30"/>
  <c r="AR180" i="30" s="1"/>
  <c r="AH60" i="30"/>
  <c r="AR60" i="30" s="1"/>
  <c r="AH48" i="30"/>
  <c r="AR48" i="30" s="1"/>
  <c r="AH185" i="30"/>
  <c r="AR185" i="30" s="1"/>
  <c r="AH179" i="30"/>
  <c r="AR179" i="30" s="1"/>
  <c r="AH59" i="30"/>
  <c r="AR59" i="30" s="1"/>
  <c r="AH51" i="30"/>
  <c r="AR51" i="30" s="1"/>
  <c r="AH178" i="30"/>
  <c r="AR178" i="30" s="1"/>
  <c r="AH58" i="30"/>
  <c r="AR58" i="30" s="1"/>
  <c r="AH64" i="30"/>
  <c r="AR64" i="30" s="1"/>
  <c r="AH62" i="30"/>
  <c r="AR62" i="30" s="1"/>
  <c r="AH57" i="30"/>
  <c r="AR57" i="30" s="1"/>
  <c r="AH66" i="30"/>
  <c r="AR66" i="30" s="1"/>
  <c r="AH63" i="30"/>
  <c r="AR63" i="30" s="1"/>
  <c r="AH55" i="30"/>
  <c r="AR55" i="30" s="1"/>
  <c r="AH56" i="30"/>
  <c r="AR56" i="30" s="1"/>
  <c r="AH65" i="30"/>
  <c r="AR65" i="30" s="1"/>
  <c r="AH183" i="30"/>
  <c r="AR183" i="30" s="1"/>
  <c r="AR54" i="30"/>
  <c r="AH53" i="30"/>
  <c r="AR53" i="30" s="1"/>
  <c r="AH184" i="30"/>
  <c r="AR184" i="30" s="1"/>
  <c r="AH188" i="30"/>
  <c r="AR188" i="30" s="1"/>
  <c r="AH182" i="30"/>
  <c r="AR182" i="30" s="1"/>
  <c r="AH177" i="30"/>
  <c r="AR177" i="30" s="1"/>
  <c r="AH52" i="30"/>
  <c r="AR52" i="30" s="1"/>
  <c r="AH187" i="30"/>
  <c r="AR187" i="30" s="1"/>
  <c r="AH181" i="30"/>
  <c r="AR181" i="30" s="1"/>
  <c r="AH61" i="30"/>
  <c r="AR61" i="30" s="1"/>
  <c r="AH49" i="30"/>
  <c r="AR49" i="30" s="1"/>
  <c r="AH20" i="30"/>
  <c r="AR20" i="30" s="1"/>
  <c r="AH29" i="30"/>
  <c r="AR29" i="30" s="1"/>
  <c r="AH175" i="30"/>
  <c r="AR175" i="30" s="1"/>
  <c r="AH10" i="30"/>
  <c r="AR10" i="30" s="1"/>
  <c r="AH68" i="30"/>
  <c r="AR68" i="30" s="1"/>
  <c r="AH15" i="30"/>
  <c r="AR15" i="30" s="1"/>
  <c r="AH176" i="30"/>
  <c r="AR176" i="30" s="1"/>
  <c r="AH11" i="30"/>
  <c r="AR11" i="30" s="1"/>
  <c r="AH50" i="30"/>
  <c r="AR50" i="30" s="1"/>
  <c r="R50" i="30"/>
  <c r="AH16" i="30"/>
  <c r="AR16" i="30" s="1"/>
  <c r="AH23" i="30"/>
  <c r="AR23" i="30" s="1"/>
  <c r="AH8" i="30"/>
  <c r="AR8" i="30" s="1"/>
  <c r="AH21" i="30"/>
  <c r="AR21" i="30" s="1"/>
  <c r="AH13" i="30"/>
  <c r="AR13" i="30" s="1"/>
  <c r="AH6" i="30"/>
  <c r="AR6" i="30" s="1"/>
  <c r="A3" i="30"/>
  <c r="AH17" i="30"/>
  <c r="AR17" i="30" s="1"/>
  <c r="AH169" i="30"/>
  <c r="AR169" i="30" s="1"/>
  <c r="A180" i="30"/>
  <c r="A48" i="30"/>
  <c r="A25" i="30"/>
  <c r="A10" i="30"/>
  <c r="A186" i="30"/>
  <c r="A60" i="30"/>
  <c r="A44" i="30"/>
  <c r="A173" i="30"/>
  <c r="A175" i="30"/>
  <c r="A89" i="30"/>
  <c r="A67" i="30"/>
  <c r="A64" i="30"/>
  <c r="A39" i="30"/>
  <c r="A170" i="30"/>
  <c r="A22" i="30"/>
  <c r="A14" i="30"/>
  <c r="V57" i="30"/>
  <c r="AD57" i="30" s="1"/>
  <c r="AN57" i="30" s="1"/>
  <c r="V172" i="30"/>
  <c r="AD172" i="30" s="1"/>
  <c r="AN172" i="30" s="1"/>
  <c r="V7" i="30"/>
  <c r="AD7" i="30" s="1"/>
  <c r="AN7" i="30" s="1"/>
  <c r="W69" i="30"/>
  <c r="W66" i="30"/>
  <c r="W63" i="30"/>
  <c r="W55" i="30"/>
  <c r="W56" i="30"/>
  <c r="W46" i="30"/>
  <c r="W38" i="30"/>
  <c r="AA38" i="30" s="1"/>
  <c r="W32" i="30"/>
  <c r="W19" i="30"/>
  <c r="W21" i="30"/>
  <c r="AA21" i="30" s="1"/>
  <c r="W13" i="30"/>
  <c r="W6" i="30"/>
  <c r="AA6" i="30" s="1"/>
  <c r="V69" i="30"/>
  <c r="AD69" i="30" s="1"/>
  <c r="AN69" i="30" s="1"/>
  <c r="V63" i="30"/>
  <c r="AD63" i="30" s="1"/>
  <c r="AN63" i="30" s="1"/>
  <c r="V55" i="30"/>
  <c r="AD55" i="30" s="1"/>
  <c r="AN55" i="30" s="1"/>
  <c r="V56" i="30"/>
  <c r="AD56" i="30" s="1"/>
  <c r="AN56" i="30" s="1"/>
  <c r="V46" i="30"/>
  <c r="AD46" i="30" s="1"/>
  <c r="AN46" i="30" s="1"/>
  <c r="V38" i="30"/>
  <c r="AD38" i="30" s="1"/>
  <c r="AN38" i="30" s="1"/>
  <c r="V32" i="30"/>
  <c r="AD32" i="30" s="1"/>
  <c r="AN32" i="30" s="1"/>
  <c r="V19" i="30"/>
  <c r="AD19" i="30" s="1"/>
  <c r="AN19" i="30" s="1"/>
  <c r="V21" i="30"/>
  <c r="AD21" i="30" s="1"/>
  <c r="AN21" i="30" s="1"/>
  <c r="V13" i="30"/>
  <c r="AD13" i="30" s="1"/>
  <c r="AN13" i="30" s="1"/>
  <c r="V6" i="30"/>
  <c r="AD6" i="30" s="1"/>
  <c r="AN6" i="30" s="1"/>
  <c r="W85" i="30"/>
  <c r="W187" i="30"/>
  <c r="W181" i="30"/>
  <c r="W61" i="30"/>
  <c r="W49" i="30"/>
  <c r="AA49" i="30" s="1"/>
  <c r="W42" i="30"/>
  <c r="AA42" i="30" s="1"/>
  <c r="W36" i="30"/>
  <c r="W31" i="30"/>
  <c r="AA31" i="30" s="1"/>
  <c r="W26" i="30"/>
  <c r="W17" i="30"/>
  <c r="W169" i="30"/>
  <c r="V48" i="30"/>
  <c r="AD48" i="30" s="1"/>
  <c r="AN48" i="30" s="1"/>
  <c r="V65" i="30"/>
  <c r="AD65" i="30" s="1"/>
  <c r="AN65" i="30" s="1"/>
  <c r="V183" i="30"/>
  <c r="AD183" i="30" s="1"/>
  <c r="AN183" i="30" s="1"/>
  <c r="V37" i="30"/>
  <c r="AD37" i="30" s="1"/>
  <c r="AN37" i="30" s="1"/>
  <c r="V18" i="30"/>
  <c r="AD18" i="30" s="1"/>
  <c r="AN18" i="30" s="1"/>
  <c r="V20" i="30"/>
  <c r="AD20" i="30" s="1"/>
  <c r="AN20" i="30" s="1"/>
  <c r="V12" i="30"/>
  <c r="AD12" i="30" s="1"/>
  <c r="AN12" i="30" s="1"/>
  <c r="V5" i="30"/>
  <c r="AD5" i="30" s="1"/>
  <c r="AN5" i="30" s="1"/>
  <c r="W68" i="30"/>
  <c r="AA68" i="30" s="1"/>
  <c r="W184" i="30"/>
  <c r="AA184" i="30" s="1"/>
  <c r="W178" i="30"/>
  <c r="W58" i="30"/>
  <c r="W50" i="30"/>
  <c r="AA50" i="30" s="1"/>
  <c r="W40" i="30"/>
  <c r="W33" i="30"/>
  <c r="W30" i="30"/>
  <c r="AA30" i="30" s="1"/>
  <c r="W23" i="30"/>
  <c r="AA23" i="30" s="1"/>
  <c r="W15" i="30"/>
  <c r="W8" i="30"/>
  <c r="AA8" i="30" s="1"/>
  <c r="V49" i="30"/>
  <c r="AD49" i="30" s="1"/>
  <c r="AN49" i="30" s="1"/>
  <c r="V86" i="30"/>
  <c r="AD86" i="30" s="1"/>
  <c r="AN86" i="30" s="1"/>
  <c r="V188" i="30"/>
  <c r="AD188" i="30" s="1"/>
  <c r="AN188" i="30" s="1"/>
  <c r="V182" i="30"/>
  <c r="AD182" i="30" s="1"/>
  <c r="AN182" i="30" s="1"/>
  <c r="V177" i="30"/>
  <c r="AD177" i="30" s="1"/>
  <c r="AN177" i="30" s="1"/>
  <c r="V52" i="30"/>
  <c r="AD52" i="30" s="1"/>
  <c r="AN52" i="30" s="1"/>
  <c r="V43" i="30"/>
  <c r="AD43" i="30" s="1"/>
  <c r="AN43" i="30" s="1"/>
  <c r="V174" i="30"/>
  <c r="AD174" i="30" s="1"/>
  <c r="AN174" i="30" s="1"/>
  <c r="V34" i="30"/>
  <c r="AD34" i="30" s="1"/>
  <c r="AN34" i="30" s="1"/>
  <c r="V4" i="30"/>
  <c r="AD4" i="30" s="1"/>
  <c r="AN4" i="30" s="1"/>
  <c r="W87" i="30"/>
  <c r="W65" i="30"/>
  <c r="W183" i="30"/>
  <c r="AA183" i="30" s="1"/>
  <c r="W54" i="30"/>
  <c r="W53" i="30"/>
  <c r="AA53" i="30" s="1"/>
  <c r="W45" i="30"/>
  <c r="AA45" i="30" s="1"/>
  <c r="W37" i="30"/>
  <c r="AA37" i="30" s="1"/>
  <c r="W171" i="30"/>
  <c r="W18" i="30"/>
  <c r="AA18" i="30" s="1"/>
  <c r="W20" i="30"/>
  <c r="AA20" i="30" s="1"/>
  <c r="W12" i="30"/>
  <c r="V186" i="30"/>
  <c r="AD186" i="30" s="1"/>
  <c r="AN186" i="30" s="1"/>
  <c r="V85" i="30"/>
  <c r="AD85" i="30" s="1"/>
  <c r="AN85" i="30" s="1"/>
  <c r="V187" i="30"/>
  <c r="AD187" i="30" s="1"/>
  <c r="AN187" i="30" s="1"/>
  <c r="V181" i="30"/>
  <c r="AD181" i="30" s="1"/>
  <c r="AN181" i="30" s="1"/>
  <c r="V61" i="30"/>
  <c r="AD61" i="30" s="1"/>
  <c r="AN61" i="30" s="1"/>
  <c r="V42" i="30"/>
  <c r="AD42" i="30" s="1"/>
  <c r="AN42" i="30" s="1"/>
  <c r="V36" i="30"/>
  <c r="AD36" i="30" s="1"/>
  <c r="AN36" i="30" s="1"/>
  <c r="V31" i="30"/>
  <c r="AD31" i="30" s="1"/>
  <c r="AN31" i="30" s="1"/>
  <c r="V26" i="30"/>
  <c r="AD26" i="30" s="1"/>
  <c r="AN26" i="30" s="1"/>
  <c r="V17" i="30"/>
  <c r="AD17" i="30" s="1"/>
  <c r="AN17" i="30" s="1"/>
  <c r="V169" i="30"/>
  <c r="AD169" i="30" s="1"/>
  <c r="AN169" i="30" s="1"/>
  <c r="W84" i="30"/>
  <c r="W186" i="30"/>
  <c r="AA186" i="30" s="1"/>
  <c r="W180" i="30"/>
  <c r="W60" i="30"/>
  <c r="AA60" i="30" s="1"/>
  <c r="W48" i="30"/>
  <c r="AA48" i="30" s="1"/>
  <c r="W44" i="30"/>
  <c r="AA44" i="30" s="1"/>
  <c r="W173" i="30"/>
  <c r="AA173" i="30" s="1"/>
  <c r="W29" i="30"/>
  <c r="W25" i="30"/>
  <c r="AA25" i="30" s="1"/>
  <c r="W175" i="30"/>
  <c r="W10" i="30"/>
  <c r="AA10" i="30" s="1"/>
  <c r="V84" i="30"/>
  <c r="AD84" i="30" s="1"/>
  <c r="AN84" i="30" s="1"/>
  <c r="V29" i="30"/>
  <c r="AD29" i="30" s="1"/>
  <c r="AN29" i="30" s="1"/>
  <c r="W89" i="30"/>
  <c r="W67" i="30"/>
  <c r="W64" i="30"/>
  <c r="W62" i="30"/>
  <c r="W57" i="30"/>
  <c r="W47" i="30"/>
  <c r="W39" i="30"/>
  <c r="W172" i="30"/>
  <c r="W170" i="30"/>
  <c r="W22" i="30"/>
  <c r="W14" i="30"/>
  <c r="W7" i="30"/>
  <c r="V180" i="30"/>
  <c r="AD180" i="30" s="1"/>
  <c r="AN180" i="30" s="1"/>
  <c r="V83" i="30"/>
  <c r="AD83" i="30" s="1"/>
  <c r="AN83" i="30" s="1"/>
  <c r="V185" i="30"/>
  <c r="AD185" i="30" s="1"/>
  <c r="AN185" i="30" s="1"/>
  <c r="V179" i="30"/>
  <c r="AD179" i="30" s="1"/>
  <c r="AN179" i="30" s="1"/>
  <c r="V59" i="30"/>
  <c r="AD59" i="30" s="1"/>
  <c r="AN59" i="30" s="1"/>
  <c r="V51" i="30"/>
  <c r="AD51" i="30" s="1"/>
  <c r="AN51" i="30" s="1"/>
  <c r="V41" i="30"/>
  <c r="AD41" i="30" s="1"/>
  <c r="AN41" i="30" s="1"/>
  <c r="V35" i="30"/>
  <c r="AD35" i="30" s="1"/>
  <c r="AN35" i="30" s="1"/>
  <c r="V28" i="30"/>
  <c r="AD28" i="30" s="1"/>
  <c r="AN28" i="30" s="1"/>
  <c r="V24" i="30"/>
  <c r="AD24" i="30" s="1"/>
  <c r="AN24" i="30" s="1"/>
  <c r="V16" i="30"/>
  <c r="AD16" i="30" s="1"/>
  <c r="AN16" i="30" s="1"/>
  <c r="V9" i="30"/>
  <c r="AD9" i="30" s="1"/>
  <c r="AN9" i="30" s="1"/>
  <c r="W86" i="30"/>
  <c r="W188" i="30"/>
  <c r="W182" i="30"/>
  <c r="W177" i="30"/>
  <c r="W52" i="30"/>
  <c r="W43" i="30"/>
  <c r="W174" i="30"/>
  <c r="W34" i="30"/>
  <c r="W27" i="30"/>
  <c r="W176" i="30"/>
  <c r="W11" i="30"/>
  <c r="V60" i="30"/>
  <c r="AD60" i="30" s="1"/>
  <c r="AN60" i="30" s="1"/>
  <c r="V68" i="30"/>
  <c r="AD68" i="30" s="1"/>
  <c r="AN68" i="30" s="1"/>
  <c r="V184" i="30"/>
  <c r="AD184" i="30" s="1"/>
  <c r="AN184" i="30" s="1"/>
  <c r="V178" i="30"/>
  <c r="AD178" i="30" s="1"/>
  <c r="AN178" i="30" s="1"/>
  <c r="V58" i="30"/>
  <c r="AD58" i="30" s="1"/>
  <c r="AN58" i="30" s="1"/>
  <c r="V33" i="30"/>
  <c r="AD33" i="30" s="1"/>
  <c r="AN33" i="30" s="1"/>
  <c r="V30" i="30"/>
  <c r="AD30" i="30" s="1"/>
  <c r="AN30" i="30" s="1"/>
  <c r="V23" i="30"/>
  <c r="AD23" i="30" s="1"/>
  <c r="AN23" i="30" s="1"/>
  <c r="V15" i="30"/>
  <c r="AD15" i="30" s="1"/>
  <c r="AN15" i="30" s="1"/>
  <c r="V8" i="30"/>
  <c r="AD8" i="30" s="1"/>
  <c r="AN8" i="30" s="1"/>
  <c r="W83" i="30"/>
  <c r="W185" i="30"/>
  <c r="AA185" i="30" s="1"/>
  <c r="W179" i="30"/>
  <c r="W59" i="30"/>
  <c r="W51" i="30"/>
  <c r="W41" i="30"/>
  <c r="AA41" i="30" s="1"/>
  <c r="W35" i="30"/>
  <c r="W28" i="30"/>
  <c r="W24" i="30"/>
  <c r="W16" i="30"/>
  <c r="W9" i="30"/>
  <c r="AD47" i="30"/>
  <c r="AN47" i="30" s="1"/>
  <c r="R14" i="30"/>
  <c r="A62" i="30"/>
  <c r="A27" i="30"/>
  <c r="A176" i="30"/>
  <c r="A11" i="30"/>
  <c r="A40" i="30"/>
  <c r="A66" i="30"/>
  <c r="R89" i="30"/>
  <c r="R39" i="30"/>
  <c r="R22" i="30"/>
  <c r="R62" i="30"/>
  <c r="R170" i="30"/>
  <c r="R64" i="30"/>
  <c r="R27" i="30"/>
  <c r="A49" i="30"/>
  <c r="A57" i="30"/>
  <c r="R3" i="30"/>
  <c r="R10" i="30"/>
  <c r="R44" i="30"/>
  <c r="R25" i="30"/>
  <c r="R173" i="30"/>
  <c r="R67" i="30"/>
  <c r="R176" i="30"/>
  <c r="R175" i="30"/>
  <c r="A47" i="30"/>
  <c r="A172" i="30"/>
  <c r="R11" i="30"/>
  <c r="A87" i="30"/>
  <c r="A183" i="30"/>
  <c r="A54" i="30"/>
  <c r="A53" i="30"/>
  <c r="A45" i="30"/>
  <c r="A171" i="30"/>
  <c r="A12" i="30"/>
  <c r="A5" i="30"/>
  <c r="A7" i="30"/>
  <c r="A20" i="30"/>
  <c r="A86" i="30"/>
  <c r="A188" i="30"/>
  <c r="A182" i="30"/>
  <c r="A177" i="30"/>
  <c r="A52" i="30"/>
  <c r="A43" i="30"/>
  <c r="A174" i="30"/>
  <c r="A34" i="30"/>
  <c r="A4" i="30"/>
  <c r="R171" i="30"/>
  <c r="R45" i="30"/>
  <c r="A85" i="30"/>
  <c r="A187" i="30"/>
  <c r="A181" i="30"/>
  <c r="A61" i="30"/>
  <c r="A42" i="30"/>
  <c r="A36" i="30"/>
  <c r="A31" i="30"/>
  <c r="A26" i="30"/>
  <c r="A17" i="30"/>
  <c r="A169" i="30"/>
  <c r="R40" i="30"/>
  <c r="R53" i="30"/>
  <c r="R54" i="30"/>
  <c r="A84" i="30"/>
  <c r="A29" i="30"/>
  <c r="A65" i="30"/>
  <c r="A37" i="30"/>
  <c r="A18" i="30"/>
  <c r="R87" i="30"/>
  <c r="R66" i="30"/>
  <c r="V66" i="30" s="1"/>
  <c r="A83" i="30"/>
  <c r="A185" i="30"/>
  <c r="A179" i="30"/>
  <c r="A59" i="30"/>
  <c r="A51" i="30"/>
  <c r="A41" i="30"/>
  <c r="A35" i="30"/>
  <c r="A28" i="30"/>
  <c r="A24" i="30"/>
  <c r="A16" i="30"/>
  <c r="A9" i="30"/>
  <c r="A68" i="30"/>
  <c r="A184" i="30"/>
  <c r="A178" i="30"/>
  <c r="A58" i="30"/>
  <c r="A50" i="30"/>
  <c r="A33" i="30"/>
  <c r="A30" i="30"/>
  <c r="A23" i="30"/>
  <c r="A15" i="30"/>
  <c r="A8" i="30"/>
  <c r="A69" i="30"/>
  <c r="A63" i="30"/>
  <c r="A55" i="30"/>
  <c r="A56" i="30"/>
  <c r="A46" i="30"/>
  <c r="A38" i="30"/>
  <c r="A32" i="30"/>
  <c r="A19" i="30"/>
  <c r="A21" i="30"/>
  <c r="A13" i="30"/>
  <c r="A6" i="30"/>
  <c r="V75" i="29"/>
  <c r="V76" i="29"/>
  <c r="L125" i="29"/>
  <c r="P125" i="29" s="1"/>
  <c r="W125" i="29" s="1"/>
  <c r="AG125" i="29" s="1"/>
  <c r="L124" i="29"/>
  <c r="P124" i="29" s="1"/>
  <c r="W124" i="29" s="1"/>
  <c r="AG124" i="29" s="1"/>
  <c r="V123" i="29"/>
  <c r="L123" i="29"/>
  <c r="P123" i="29" s="1"/>
  <c r="W123" i="29" s="1"/>
  <c r="AG123" i="29" s="1"/>
  <c r="L122" i="29"/>
  <c r="P122" i="29" s="1"/>
  <c r="W122" i="29" s="1"/>
  <c r="AG122" i="29" s="1"/>
  <c r="L121" i="29"/>
  <c r="P121" i="29" s="1"/>
  <c r="W121" i="29" s="1"/>
  <c r="AG121" i="29" s="1"/>
  <c r="V120" i="29"/>
  <c r="L120" i="29"/>
  <c r="P120" i="29" s="1"/>
  <c r="W120" i="29" s="1"/>
  <c r="AG120" i="29" s="1"/>
  <c r="L119" i="29"/>
  <c r="P119" i="29" s="1"/>
  <c r="W119" i="29" s="1"/>
  <c r="AG119" i="29" s="1"/>
  <c r="V118" i="29"/>
  <c r="L118" i="29"/>
  <c r="P118" i="29" s="1"/>
  <c r="W118" i="29" s="1"/>
  <c r="AG118" i="29" s="1"/>
  <c r="L117" i="29"/>
  <c r="P117" i="29" s="1"/>
  <c r="W117" i="29" s="1"/>
  <c r="AG117" i="29" s="1"/>
  <c r="L116" i="29"/>
  <c r="P116" i="29" s="1"/>
  <c r="W116" i="29" s="1"/>
  <c r="AG116" i="29" s="1"/>
  <c r="L115" i="29"/>
  <c r="P115" i="29" s="1"/>
  <c r="W115" i="29" s="1"/>
  <c r="AG115" i="29" s="1"/>
  <c r="L114" i="29"/>
  <c r="P114" i="29" s="1"/>
  <c r="W114" i="29" s="1"/>
  <c r="AG114" i="29" s="1"/>
  <c r="L113" i="29"/>
  <c r="P113" i="29" s="1"/>
  <c r="W113" i="29" s="1"/>
  <c r="AG113" i="29" s="1"/>
  <c r="L112" i="29"/>
  <c r="P112" i="29" s="1"/>
  <c r="W112" i="29" s="1"/>
  <c r="AG112" i="29" s="1"/>
  <c r="L111" i="29"/>
  <c r="P111" i="29" s="1"/>
  <c r="W111" i="29" s="1"/>
  <c r="AG111" i="29" s="1"/>
  <c r="V110" i="29"/>
  <c r="L110" i="29"/>
  <c r="P110" i="29" s="1"/>
  <c r="W110" i="29" s="1"/>
  <c r="AG110" i="29" s="1"/>
  <c r="L109" i="29"/>
  <c r="P109" i="29" s="1"/>
  <c r="W109" i="29" s="1"/>
  <c r="AG109" i="29" s="1"/>
  <c r="L108" i="29"/>
  <c r="P108" i="29" s="1"/>
  <c r="W108" i="29" s="1"/>
  <c r="AG108" i="29" s="1"/>
  <c r="L107" i="29"/>
  <c r="P107" i="29" s="1"/>
  <c r="W107" i="29" s="1"/>
  <c r="AG107" i="29" s="1"/>
  <c r="L106" i="29"/>
  <c r="P106" i="29" s="1"/>
  <c r="W106" i="29" s="1"/>
  <c r="AG106" i="29" s="1"/>
  <c r="L105" i="29"/>
  <c r="P105" i="29" s="1"/>
  <c r="W105" i="29" s="1"/>
  <c r="AG105" i="29" s="1"/>
  <c r="L104" i="29"/>
  <c r="P104" i="29" s="1"/>
  <c r="W104" i="29" s="1"/>
  <c r="AG104" i="29" s="1"/>
  <c r="L103" i="29"/>
  <c r="P103" i="29" s="1"/>
  <c r="W103" i="29" s="1"/>
  <c r="AG103" i="29" s="1"/>
  <c r="L102" i="29"/>
  <c r="P102" i="29" s="1"/>
  <c r="W102" i="29" s="1"/>
  <c r="AG102" i="29" s="1"/>
  <c r="L101" i="29"/>
  <c r="P101" i="29" s="1"/>
  <c r="W101" i="29" s="1"/>
  <c r="AG101" i="29" s="1"/>
  <c r="L100" i="29"/>
  <c r="P100" i="29" s="1"/>
  <c r="W100" i="29" s="1"/>
  <c r="AG100" i="29" s="1"/>
  <c r="L99" i="29"/>
  <c r="P99" i="29" s="1"/>
  <c r="W99" i="29" s="1"/>
  <c r="AG99" i="29" s="1"/>
  <c r="L98" i="29"/>
  <c r="P98" i="29" s="1"/>
  <c r="W98" i="29" s="1"/>
  <c r="AG98" i="29" s="1"/>
  <c r="L97" i="29"/>
  <c r="P97" i="29" s="1"/>
  <c r="W97" i="29" s="1"/>
  <c r="AG97" i="29" s="1"/>
  <c r="L96" i="29"/>
  <c r="P96" i="29" s="1"/>
  <c r="W96" i="29" s="1"/>
  <c r="AG96" i="29" s="1"/>
  <c r="L95" i="29"/>
  <c r="P95" i="29" s="1"/>
  <c r="W95" i="29" s="1"/>
  <c r="AG95" i="29" s="1"/>
  <c r="V94" i="29"/>
  <c r="L94" i="29"/>
  <c r="P94" i="29" s="1"/>
  <c r="W94" i="29" s="1"/>
  <c r="AG94" i="29" s="1"/>
  <c r="L93" i="29"/>
  <c r="P93" i="29" s="1"/>
  <c r="W93" i="29" s="1"/>
  <c r="AG93" i="29" s="1"/>
  <c r="L92" i="29"/>
  <c r="P92" i="29" s="1"/>
  <c r="W92" i="29" s="1"/>
  <c r="AG92" i="29" s="1"/>
  <c r="L91" i="29"/>
  <c r="P91" i="29" s="1"/>
  <c r="W91" i="29" s="1"/>
  <c r="AG91" i="29" s="1"/>
  <c r="L90" i="29"/>
  <c r="P90" i="29" s="1"/>
  <c r="W90" i="29" s="1"/>
  <c r="AG90" i="29" s="1"/>
  <c r="L89" i="29"/>
  <c r="P89" i="29" s="1"/>
  <c r="W89" i="29" s="1"/>
  <c r="AG89" i="29" s="1"/>
  <c r="V88" i="29"/>
  <c r="L88" i="29"/>
  <c r="P88" i="29" s="1"/>
  <c r="W88" i="29" s="1"/>
  <c r="AG88" i="29" s="1"/>
  <c r="L87" i="29"/>
  <c r="P87" i="29" s="1"/>
  <c r="W87" i="29" s="1"/>
  <c r="AG87" i="29" s="1"/>
  <c r="L86" i="29"/>
  <c r="P86" i="29" s="1"/>
  <c r="W86" i="29" s="1"/>
  <c r="AG86" i="29" s="1"/>
  <c r="L85" i="29"/>
  <c r="P85" i="29" s="1"/>
  <c r="W85" i="29" s="1"/>
  <c r="AG85" i="29" s="1"/>
  <c r="V84" i="29"/>
  <c r="L84" i="29"/>
  <c r="P84" i="29" s="1"/>
  <c r="W84" i="29" s="1"/>
  <c r="AG84" i="29" s="1"/>
  <c r="L83" i="29"/>
  <c r="P83" i="29" s="1"/>
  <c r="W83" i="29" s="1"/>
  <c r="AG83" i="29" s="1"/>
  <c r="L82" i="29"/>
  <c r="P82" i="29" s="1"/>
  <c r="W82" i="29" s="1"/>
  <c r="AG82" i="29" s="1"/>
  <c r="L81" i="29"/>
  <c r="P81" i="29" s="1"/>
  <c r="W81" i="29" s="1"/>
  <c r="AG81" i="29" s="1"/>
  <c r="L80" i="29"/>
  <c r="P80" i="29" s="1"/>
  <c r="W80" i="29" s="1"/>
  <c r="AG80" i="29" s="1"/>
  <c r="L79" i="29"/>
  <c r="P79" i="29" s="1"/>
  <c r="W79" i="29" s="1"/>
  <c r="AG79" i="29" s="1"/>
  <c r="L78" i="29"/>
  <c r="P78" i="29" s="1"/>
  <c r="W78" i="29" s="1"/>
  <c r="AG78" i="29" s="1"/>
  <c r="L74" i="29"/>
  <c r="P74" i="29" s="1"/>
  <c r="W74" i="29" s="1"/>
  <c r="AG74" i="29" s="1"/>
  <c r="L73" i="29"/>
  <c r="P73" i="29" s="1"/>
  <c r="W73" i="29" s="1"/>
  <c r="AG73" i="29" s="1"/>
  <c r="L72" i="29"/>
  <c r="P72" i="29" s="1"/>
  <c r="W72" i="29" s="1"/>
  <c r="AG72" i="29" s="1"/>
  <c r="L71" i="29"/>
  <c r="P71" i="29" s="1"/>
  <c r="W71" i="29" s="1"/>
  <c r="AG71" i="29" s="1"/>
  <c r="L70" i="29"/>
  <c r="P70" i="29" s="1"/>
  <c r="W70" i="29" s="1"/>
  <c r="AG70" i="29" s="1"/>
  <c r="L69" i="29"/>
  <c r="P69" i="29" s="1"/>
  <c r="W69" i="29" s="1"/>
  <c r="AG69" i="29" s="1"/>
  <c r="V68" i="29"/>
  <c r="L68" i="29"/>
  <c r="P68" i="29" s="1"/>
  <c r="W68" i="29" s="1"/>
  <c r="AG68" i="29" s="1"/>
  <c r="L67" i="29"/>
  <c r="P67" i="29" s="1"/>
  <c r="W67" i="29" s="1"/>
  <c r="AG67" i="29" s="1"/>
  <c r="L66" i="29"/>
  <c r="P66" i="29" s="1"/>
  <c r="W66" i="29" s="1"/>
  <c r="AG66" i="29" s="1"/>
  <c r="V65" i="29"/>
  <c r="L65" i="29"/>
  <c r="P65" i="29" s="1"/>
  <c r="W65" i="29" s="1"/>
  <c r="AG65" i="29" s="1"/>
  <c r="V64" i="29"/>
  <c r="L64" i="29"/>
  <c r="P64" i="29" s="1"/>
  <c r="W64" i="29" s="1"/>
  <c r="AG64" i="29" s="1"/>
  <c r="V63" i="29"/>
  <c r="L63" i="29"/>
  <c r="P63" i="29" s="1"/>
  <c r="W63" i="29" s="1"/>
  <c r="AG63" i="29" s="1"/>
  <c r="L62" i="29"/>
  <c r="P62" i="29" s="1"/>
  <c r="W62" i="29" s="1"/>
  <c r="AG62" i="29" s="1"/>
  <c r="L61" i="29"/>
  <c r="P61" i="29" s="1"/>
  <c r="W61" i="29" s="1"/>
  <c r="AG61" i="29" s="1"/>
  <c r="L60" i="29"/>
  <c r="P60" i="29" s="1"/>
  <c r="W60" i="29" s="1"/>
  <c r="AG60" i="29" s="1"/>
  <c r="V59" i="29"/>
  <c r="L59" i="29"/>
  <c r="P59" i="29" s="1"/>
  <c r="W59" i="29" s="1"/>
  <c r="AG59" i="29" s="1"/>
  <c r="L58" i="29"/>
  <c r="P58" i="29" s="1"/>
  <c r="W58" i="29" s="1"/>
  <c r="AG58" i="29" s="1"/>
  <c r="L57" i="29"/>
  <c r="P57" i="29" s="1"/>
  <c r="W57" i="29" s="1"/>
  <c r="AG57" i="29" s="1"/>
  <c r="L56" i="29"/>
  <c r="P56" i="29" s="1"/>
  <c r="W56" i="29" s="1"/>
  <c r="AG56" i="29" s="1"/>
  <c r="V55" i="29"/>
  <c r="L55" i="29"/>
  <c r="P55" i="29" s="1"/>
  <c r="W55" i="29" s="1"/>
  <c r="AG55" i="29" s="1"/>
  <c r="L54" i="29"/>
  <c r="P54" i="29" s="1"/>
  <c r="W54" i="29" s="1"/>
  <c r="AG54" i="29" s="1"/>
  <c r="V53" i="29"/>
  <c r="L53" i="29"/>
  <c r="P53" i="29" s="1"/>
  <c r="W53" i="29" s="1"/>
  <c r="AG53" i="29" s="1"/>
  <c r="V52" i="29"/>
  <c r="L52" i="29"/>
  <c r="P52" i="29" s="1"/>
  <c r="W52" i="29" s="1"/>
  <c r="AG52" i="29" s="1"/>
  <c r="L51" i="29"/>
  <c r="P51" i="29" s="1"/>
  <c r="W51" i="29" s="1"/>
  <c r="AG51" i="29" s="1"/>
  <c r="L50" i="29"/>
  <c r="P50" i="29" s="1"/>
  <c r="W50" i="29" s="1"/>
  <c r="AG50" i="29" s="1"/>
  <c r="L49" i="29"/>
  <c r="P49" i="29" s="1"/>
  <c r="W49" i="29" s="1"/>
  <c r="AG49" i="29" s="1"/>
  <c r="L48" i="29"/>
  <c r="P48" i="29" s="1"/>
  <c r="W48" i="29" s="1"/>
  <c r="AG48" i="29" s="1"/>
  <c r="L47" i="29"/>
  <c r="P47" i="29" s="1"/>
  <c r="W47" i="29" s="1"/>
  <c r="AG47" i="29" s="1"/>
  <c r="L46" i="29"/>
  <c r="P46" i="29" s="1"/>
  <c r="W46" i="29" s="1"/>
  <c r="AG46" i="29" s="1"/>
  <c r="V45" i="29"/>
  <c r="L45" i="29"/>
  <c r="P45" i="29" s="1"/>
  <c r="W45" i="29" s="1"/>
  <c r="AG45" i="29" s="1"/>
  <c r="L44" i="29"/>
  <c r="P44" i="29" s="1"/>
  <c r="W44" i="29" s="1"/>
  <c r="AG44" i="29" s="1"/>
  <c r="L43" i="29"/>
  <c r="P43" i="29" s="1"/>
  <c r="W43" i="29" s="1"/>
  <c r="AG43" i="29" s="1"/>
  <c r="L42" i="29"/>
  <c r="P42" i="29" s="1"/>
  <c r="W42" i="29" s="1"/>
  <c r="AG42" i="29" s="1"/>
  <c r="V41" i="29"/>
  <c r="L41" i="29"/>
  <c r="P41" i="29" s="1"/>
  <c r="W41" i="29" s="1"/>
  <c r="AG41" i="29" s="1"/>
  <c r="L40" i="29"/>
  <c r="P40" i="29" s="1"/>
  <c r="W40" i="29" s="1"/>
  <c r="AG40" i="29" s="1"/>
  <c r="V39" i="29"/>
  <c r="L39" i="29"/>
  <c r="P39" i="29" s="1"/>
  <c r="W39" i="29" s="1"/>
  <c r="AG39" i="29" s="1"/>
  <c r="L38" i="29"/>
  <c r="P38" i="29" s="1"/>
  <c r="W38" i="29" s="1"/>
  <c r="AG38" i="29" s="1"/>
  <c r="L37" i="29"/>
  <c r="P37" i="29" s="1"/>
  <c r="W37" i="29" s="1"/>
  <c r="AG37" i="29" s="1"/>
  <c r="L36" i="29"/>
  <c r="P36" i="29" s="1"/>
  <c r="W36" i="29" s="1"/>
  <c r="AG36" i="29" s="1"/>
  <c r="L35" i="29"/>
  <c r="P35" i="29" s="1"/>
  <c r="W35" i="29" s="1"/>
  <c r="AG35" i="29" s="1"/>
  <c r="L34" i="29"/>
  <c r="P34" i="29" s="1"/>
  <c r="W34" i="29" s="1"/>
  <c r="AG34" i="29" s="1"/>
  <c r="L33" i="29"/>
  <c r="P33" i="29" s="1"/>
  <c r="W33" i="29" s="1"/>
  <c r="AG33" i="29" s="1"/>
  <c r="L32" i="29"/>
  <c r="P32" i="29" s="1"/>
  <c r="W32" i="29" s="1"/>
  <c r="AG32" i="29" s="1"/>
  <c r="V31" i="29"/>
  <c r="L31" i="29"/>
  <c r="P31" i="29" s="1"/>
  <c r="W31" i="29" s="1"/>
  <c r="AG31" i="29" s="1"/>
  <c r="L30" i="29"/>
  <c r="P30" i="29" s="1"/>
  <c r="W30" i="29" s="1"/>
  <c r="AG30" i="29" s="1"/>
  <c r="L29" i="29"/>
  <c r="P29" i="29" s="1"/>
  <c r="W29" i="29" s="1"/>
  <c r="AG29" i="29" s="1"/>
  <c r="L28" i="29"/>
  <c r="P28" i="29" s="1"/>
  <c r="W28" i="29" s="1"/>
  <c r="AG28" i="29" s="1"/>
  <c r="V27" i="29"/>
  <c r="L27" i="29"/>
  <c r="P27" i="29" s="1"/>
  <c r="W27" i="29" s="1"/>
  <c r="AG27" i="29" s="1"/>
  <c r="L26" i="29"/>
  <c r="P26" i="29" s="1"/>
  <c r="W26" i="29" s="1"/>
  <c r="AG26" i="29" s="1"/>
  <c r="L25" i="29"/>
  <c r="P25" i="29" s="1"/>
  <c r="W25" i="29" s="1"/>
  <c r="AG25" i="29" s="1"/>
  <c r="V24" i="29"/>
  <c r="L24" i="29"/>
  <c r="P24" i="29" s="1"/>
  <c r="W24" i="29" s="1"/>
  <c r="AG24" i="29" s="1"/>
  <c r="V23" i="29"/>
  <c r="L23" i="29"/>
  <c r="P23" i="29" s="1"/>
  <c r="W23" i="29" s="1"/>
  <c r="AG23" i="29" s="1"/>
  <c r="L22" i="29"/>
  <c r="P22" i="29" s="1"/>
  <c r="W22" i="29" s="1"/>
  <c r="AG22" i="29" s="1"/>
  <c r="L21" i="29"/>
  <c r="P21" i="29" s="1"/>
  <c r="W21" i="29" s="1"/>
  <c r="AG21" i="29" s="1"/>
  <c r="L20" i="29"/>
  <c r="P20" i="29" s="1"/>
  <c r="W20" i="29" s="1"/>
  <c r="AG20" i="29" s="1"/>
  <c r="L19" i="29"/>
  <c r="P19" i="29" s="1"/>
  <c r="W19" i="29" s="1"/>
  <c r="AG19" i="29" s="1"/>
  <c r="L18" i="29"/>
  <c r="P18" i="29" s="1"/>
  <c r="W18" i="29" s="1"/>
  <c r="AG18" i="29" s="1"/>
  <c r="L17" i="29"/>
  <c r="P17" i="29" s="1"/>
  <c r="W17" i="29" s="1"/>
  <c r="AG17" i="29" s="1"/>
  <c r="Q16" i="29"/>
  <c r="V16" i="29" s="1"/>
  <c r="P16" i="29"/>
  <c r="W16" i="29" s="1"/>
  <c r="AG16" i="29" s="1"/>
  <c r="Q5" i="29"/>
  <c r="V5" i="29" s="1"/>
  <c r="Q6" i="29"/>
  <c r="V6" i="29" s="1"/>
  <c r="Q7" i="29"/>
  <c r="V7" i="29" s="1"/>
  <c r="Q9" i="29"/>
  <c r="V9" i="29" s="1"/>
  <c r="Q11" i="29"/>
  <c r="V11" i="29" s="1"/>
  <c r="Q13" i="29"/>
  <c r="V13" i="29" s="1"/>
  <c r="Q3" i="29"/>
  <c r="V3" i="29" s="1"/>
  <c r="L3" i="29"/>
  <c r="P3" i="29" s="1"/>
  <c r="W3" i="29" s="1"/>
  <c r="AG3" i="29" s="1"/>
  <c r="L4" i="29"/>
  <c r="P4" i="29" s="1"/>
  <c r="W4" i="29" s="1"/>
  <c r="AG4" i="29" s="1"/>
  <c r="L5" i="29"/>
  <c r="P5" i="29" s="1"/>
  <c r="W5" i="29" s="1"/>
  <c r="AG5" i="29" s="1"/>
  <c r="L6" i="29"/>
  <c r="P6" i="29" s="1"/>
  <c r="W6" i="29" s="1"/>
  <c r="AG6" i="29" s="1"/>
  <c r="L7" i="29"/>
  <c r="P7" i="29" s="1"/>
  <c r="W7" i="29" s="1"/>
  <c r="AG7" i="29" s="1"/>
  <c r="L8" i="29"/>
  <c r="P8" i="29" s="1"/>
  <c r="W8" i="29" s="1"/>
  <c r="AG8" i="29" s="1"/>
  <c r="L9" i="29"/>
  <c r="P9" i="29" s="1"/>
  <c r="W9" i="29" s="1"/>
  <c r="AG9" i="29" s="1"/>
  <c r="L10" i="29"/>
  <c r="P10" i="29" s="1"/>
  <c r="W10" i="29" s="1"/>
  <c r="AG10" i="29" s="1"/>
  <c r="L11" i="29"/>
  <c r="P11" i="29" s="1"/>
  <c r="W11" i="29" s="1"/>
  <c r="AG11" i="29" s="1"/>
  <c r="L12" i="29"/>
  <c r="P12" i="29" s="1"/>
  <c r="W12" i="29" s="1"/>
  <c r="AG12" i="29" s="1"/>
  <c r="L13" i="29"/>
  <c r="P13" i="29" s="1"/>
  <c r="W13" i="29" s="1"/>
  <c r="AG13" i="29" s="1"/>
  <c r="L14" i="29"/>
  <c r="P14" i="29" s="1"/>
  <c r="W14" i="29" s="1"/>
  <c r="AG14" i="29" s="1"/>
  <c r="V38" i="29"/>
  <c r="V44" i="29"/>
  <c r="V56" i="29"/>
  <c r="V83" i="29"/>
  <c r="V86" i="29"/>
  <c r="V103" i="29"/>
  <c r="U125" i="29"/>
  <c r="AB125" i="29" s="1"/>
  <c r="AL125" i="29" s="1"/>
  <c r="U103" i="29"/>
  <c r="AB103" i="29" s="1"/>
  <c r="AL103" i="29" s="1"/>
  <c r="U88" i="29"/>
  <c r="AB88" i="29" s="1"/>
  <c r="AL88" i="29" s="1"/>
  <c r="U86" i="29"/>
  <c r="AB86" i="29" s="1"/>
  <c r="AL86" i="29" s="1"/>
  <c r="U65" i="29"/>
  <c r="AB65" i="29" s="1"/>
  <c r="AL65" i="29" s="1"/>
  <c r="U58" i="29"/>
  <c r="AB58" i="29" s="1"/>
  <c r="AL58" i="29" s="1"/>
  <c r="U46" i="29"/>
  <c r="AB46" i="29" s="1"/>
  <c r="AL46" i="29" s="1"/>
  <c r="U44" i="29"/>
  <c r="AB44" i="29" s="1"/>
  <c r="AL44" i="29" s="1"/>
  <c r="U41" i="29"/>
  <c r="AB41" i="29" s="1"/>
  <c r="AL41" i="29" s="1"/>
  <c r="U38" i="29"/>
  <c r="AB38" i="29" s="1"/>
  <c r="AL38" i="29" s="1"/>
  <c r="U31" i="29"/>
  <c r="AB31" i="29" s="1"/>
  <c r="AL31" i="29" s="1"/>
  <c r="T125" i="29"/>
  <c r="AA125" i="29" s="1"/>
  <c r="AK125" i="29" s="1"/>
  <c r="T103" i="29"/>
  <c r="AA103" i="29" s="1"/>
  <c r="AK103" i="29" s="1"/>
  <c r="T88" i="29"/>
  <c r="AA88" i="29" s="1"/>
  <c r="AK88" i="29" s="1"/>
  <c r="T86" i="29"/>
  <c r="AA86" i="29" s="1"/>
  <c r="AK86" i="29" s="1"/>
  <c r="T65" i="29"/>
  <c r="AA65" i="29" s="1"/>
  <c r="AK65" i="29" s="1"/>
  <c r="T58" i="29"/>
  <c r="AA58" i="29" s="1"/>
  <c r="AK58" i="29" s="1"/>
  <c r="T46" i="29"/>
  <c r="AA46" i="29" s="1"/>
  <c r="AK46" i="29" s="1"/>
  <c r="T44" i="29"/>
  <c r="AA44" i="29" s="1"/>
  <c r="AK44" i="29" s="1"/>
  <c r="T41" i="29"/>
  <c r="AA41" i="29" s="1"/>
  <c r="AK41" i="29" s="1"/>
  <c r="T38" i="29"/>
  <c r="AA38" i="29" s="1"/>
  <c r="AK38" i="29" s="1"/>
  <c r="T31" i="29"/>
  <c r="AA31" i="29" s="1"/>
  <c r="AK31" i="29" s="1"/>
  <c r="T14" i="29"/>
  <c r="AA14" i="29" s="1"/>
  <c r="AK14" i="29" s="1"/>
  <c r="V125" i="29"/>
  <c r="V58" i="29"/>
  <c r="V46" i="29"/>
  <c r="U123" i="29"/>
  <c r="AB123" i="29" s="1"/>
  <c r="AL123" i="29" s="1"/>
  <c r="U118" i="29"/>
  <c r="AB118" i="29" s="1"/>
  <c r="AL118" i="29" s="1"/>
  <c r="U110" i="29"/>
  <c r="AB110" i="29" s="1"/>
  <c r="AL110" i="29" s="1"/>
  <c r="U101" i="29"/>
  <c r="AB101" i="29" s="1"/>
  <c r="AL101" i="29" s="1"/>
  <c r="U97" i="29"/>
  <c r="AB97" i="29" s="1"/>
  <c r="AL97" i="29" s="1"/>
  <c r="U94" i="29"/>
  <c r="AB94" i="29" s="1"/>
  <c r="AL94" i="29" s="1"/>
  <c r="U84" i="29"/>
  <c r="AB84" i="29" s="1"/>
  <c r="AL84" i="29" s="1"/>
  <c r="U83" i="29"/>
  <c r="AB83" i="29" s="1"/>
  <c r="AL83" i="29" s="1"/>
  <c r="U78" i="29"/>
  <c r="AB78" i="29" s="1"/>
  <c r="AL78" i="29" s="1"/>
  <c r="U68" i="29"/>
  <c r="AB68" i="29" s="1"/>
  <c r="AL68" i="29" s="1"/>
  <c r="U64" i="29"/>
  <c r="AB64" i="29" s="1"/>
  <c r="AL64" i="29" s="1"/>
  <c r="U63" i="29"/>
  <c r="AB63" i="29" s="1"/>
  <c r="AL63" i="29" s="1"/>
  <c r="U60" i="29"/>
  <c r="AB60" i="29" s="1"/>
  <c r="AL60" i="29" s="1"/>
  <c r="U59" i="29"/>
  <c r="AB59" i="29" s="1"/>
  <c r="AL59" i="29" s="1"/>
  <c r="U57" i="29"/>
  <c r="AB57" i="29" s="1"/>
  <c r="AL57" i="29" s="1"/>
  <c r="U56" i="29"/>
  <c r="AB56" i="29" s="1"/>
  <c r="AL56" i="29" s="1"/>
  <c r="U55" i="29"/>
  <c r="AB55" i="29" s="1"/>
  <c r="AL55" i="29" s="1"/>
  <c r="U54" i="29"/>
  <c r="AB54" i="29" s="1"/>
  <c r="AL54" i="29" s="1"/>
  <c r="U53" i="29"/>
  <c r="AB53" i="29" s="1"/>
  <c r="AL53" i="29" s="1"/>
  <c r="U45" i="29"/>
  <c r="AB45" i="29" s="1"/>
  <c r="AL45" i="29" s="1"/>
  <c r="U35" i="29"/>
  <c r="AB35" i="29" s="1"/>
  <c r="AL35" i="29" s="1"/>
  <c r="U27" i="29"/>
  <c r="AB27" i="29" s="1"/>
  <c r="AL27" i="29" s="1"/>
  <c r="U26" i="29"/>
  <c r="AB26" i="29" s="1"/>
  <c r="AL26" i="29" s="1"/>
  <c r="U23" i="29"/>
  <c r="AB23" i="29" s="1"/>
  <c r="AL23" i="29" s="1"/>
  <c r="T123" i="29"/>
  <c r="AA123" i="29" s="1"/>
  <c r="AK123" i="29" s="1"/>
  <c r="T118" i="29"/>
  <c r="AA118" i="29" s="1"/>
  <c r="AK118" i="29" s="1"/>
  <c r="T110" i="29"/>
  <c r="AA110" i="29" s="1"/>
  <c r="AK110" i="29" s="1"/>
  <c r="T101" i="29"/>
  <c r="AA101" i="29" s="1"/>
  <c r="AK101" i="29" s="1"/>
  <c r="T97" i="29"/>
  <c r="AA97" i="29" s="1"/>
  <c r="AK97" i="29" s="1"/>
  <c r="T94" i="29"/>
  <c r="AA94" i="29" s="1"/>
  <c r="AK94" i="29" s="1"/>
  <c r="T84" i="29"/>
  <c r="AA84" i="29" s="1"/>
  <c r="AK84" i="29" s="1"/>
  <c r="T83" i="29"/>
  <c r="AA83" i="29" s="1"/>
  <c r="AK83" i="29" s="1"/>
  <c r="T78" i="29"/>
  <c r="AA78" i="29" s="1"/>
  <c r="AK78" i="29" s="1"/>
  <c r="T68" i="29"/>
  <c r="AA68" i="29" s="1"/>
  <c r="AK68" i="29" s="1"/>
  <c r="T64" i="29"/>
  <c r="AA64" i="29" s="1"/>
  <c r="AK64" i="29" s="1"/>
  <c r="T63" i="29"/>
  <c r="AA63" i="29" s="1"/>
  <c r="AK63" i="29" s="1"/>
  <c r="T60" i="29"/>
  <c r="AA60" i="29" s="1"/>
  <c r="AK60" i="29" s="1"/>
  <c r="T59" i="29"/>
  <c r="AA59" i="29" s="1"/>
  <c r="AK59" i="29" s="1"/>
  <c r="T57" i="29"/>
  <c r="AA57" i="29" s="1"/>
  <c r="AK57" i="29" s="1"/>
  <c r="T56" i="29"/>
  <c r="AA56" i="29" s="1"/>
  <c r="AK56" i="29" s="1"/>
  <c r="T55" i="29"/>
  <c r="AA55" i="29" s="1"/>
  <c r="AK55" i="29" s="1"/>
  <c r="T54" i="29"/>
  <c r="AA54" i="29" s="1"/>
  <c r="AK54" i="29" s="1"/>
  <c r="T53" i="29"/>
  <c r="AA53" i="29" s="1"/>
  <c r="AK53" i="29" s="1"/>
  <c r="T45" i="29"/>
  <c r="AA45" i="29" s="1"/>
  <c r="AK45" i="29" s="1"/>
  <c r="T35" i="29"/>
  <c r="AA35" i="29" s="1"/>
  <c r="AK35" i="29" s="1"/>
  <c r="T27" i="29"/>
  <c r="AA27" i="29" s="1"/>
  <c r="AK27" i="29" s="1"/>
  <c r="T26" i="29"/>
  <c r="AA26" i="29" s="1"/>
  <c r="AK26" i="29" s="1"/>
  <c r="T23" i="29"/>
  <c r="AA23" i="29" s="1"/>
  <c r="AK23" i="29" s="1"/>
  <c r="T11" i="29"/>
  <c r="AA11" i="29" s="1"/>
  <c r="AK11" i="29" s="1"/>
  <c r="V101" i="29"/>
  <c r="V97" i="29"/>
  <c r="V78" i="29"/>
  <c r="V60" i="29"/>
  <c r="V57" i="29"/>
  <c r="V54" i="29"/>
  <c r="V35" i="29"/>
  <c r="V26" i="29"/>
  <c r="U102" i="29"/>
  <c r="AB102" i="29" s="1"/>
  <c r="AL102" i="29" s="1"/>
  <c r="U100" i="29"/>
  <c r="AB100" i="29" s="1"/>
  <c r="AL100" i="29" s="1"/>
  <c r="U96" i="29"/>
  <c r="AB96" i="29" s="1"/>
  <c r="AL96" i="29" s="1"/>
  <c r="U95" i="29"/>
  <c r="AB95" i="29" s="1"/>
  <c r="AL95" i="29" s="1"/>
  <c r="U89" i="29"/>
  <c r="AB89" i="29" s="1"/>
  <c r="AL89" i="29" s="1"/>
  <c r="U37" i="29"/>
  <c r="AB37" i="29" s="1"/>
  <c r="AL37" i="29" s="1"/>
  <c r="U34" i="29"/>
  <c r="AB34" i="29" s="1"/>
  <c r="AL34" i="29" s="1"/>
  <c r="T102" i="29"/>
  <c r="AA102" i="29" s="1"/>
  <c r="AK102" i="29" s="1"/>
  <c r="T100" i="29"/>
  <c r="AA100" i="29" s="1"/>
  <c r="AK100" i="29" s="1"/>
  <c r="T96" i="29"/>
  <c r="AA96" i="29" s="1"/>
  <c r="AK96" i="29" s="1"/>
  <c r="T95" i="29"/>
  <c r="AA95" i="29" s="1"/>
  <c r="AK95" i="29" s="1"/>
  <c r="T89" i="29"/>
  <c r="AA89" i="29" s="1"/>
  <c r="AK89" i="29" s="1"/>
  <c r="T37" i="29"/>
  <c r="AA37" i="29" s="1"/>
  <c r="AK37" i="29" s="1"/>
  <c r="T34" i="29"/>
  <c r="AA34" i="29" s="1"/>
  <c r="AK34" i="29" s="1"/>
  <c r="S102" i="29"/>
  <c r="Z102" i="29" s="1"/>
  <c r="AJ102" i="29" s="1"/>
  <c r="S100" i="29"/>
  <c r="Z100" i="29" s="1"/>
  <c r="AJ100" i="29" s="1"/>
  <c r="S96" i="29"/>
  <c r="Z96" i="29" s="1"/>
  <c r="AJ96" i="29" s="1"/>
  <c r="S95" i="29"/>
  <c r="Z95" i="29" s="1"/>
  <c r="AJ95" i="29" s="1"/>
  <c r="S89" i="29"/>
  <c r="Z89" i="29" s="1"/>
  <c r="AJ89" i="29" s="1"/>
  <c r="S37" i="29"/>
  <c r="Z37" i="29" s="1"/>
  <c r="AJ37" i="29" s="1"/>
  <c r="S34" i="29"/>
  <c r="Z34" i="29" s="1"/>
  <c r="AJ34" i="29" s="1"/>
  <c r="T124" i="29"/>
  <c r="AA124" i="29" s="1"/>
  <c r="AK124" i="29" s="1"/>
  <c r="T99" i="29"/>
  <c r="AA99" i="29" s="1"/>
  <c r="AK99" i="29" s="1"/>
  <c r="T85" i="29"/>
  <c r="AA85" i="29" s="1"/>
  <c r="AK85" i="29" s="1"/>
  <c r="V67" i="29"/>
  <c r="T120" i="29"/>
  <c r="AA120" i="29" s="1"/>
  <c r="AK120" i="29" s="1"/>
  <c r="T67" i="29"/>
  <c r="AA67" i="29" s="1"/>
  <c r="AK67" i="29" s="1"/>
  <c r="T52" i="29"/>
  <c r="AA52" i="29" s="1"/>
  <c r="AK52" i="29" s="1"/>
  <c r="T39" i="29"/>
  <c r="AA39" i="29" s="1"/>
  <c r="AK39" i="29" s="1"/>
  <c r="T24" i="29"/>
  <c r="AA24" i="29" s="1"/>
  <c r="AK24" i="29" s="1"/>
  <c r="Z4" i="29"/>
  <c r="AJ4" i="29" s="1"/>
  <c r="Z5" i="29"/>
  <c r="AJ5" i="29" s="1"/>
  <c r="Z6" i="29"/>
  <c r="AJ6" i="29" s="1"/>
  <c r="Z7" i="29"/>
  <c r="AJ7" i="29" s="1"/>
  <c r="Z8" i="29"/>
  <c r="AJ8" i="29" s="1"/>
  <c r="Z9" i="29"/>
  <c r="AJ9" i="29" s="1"/>
  <c r="Z10" i="29"/>
  <c r="AJ10" i="29" s="1"/>
  <c r="Z11" i="29"/>
  <c r="AJ11" i="29" s="1"/>
  <c r="Z12" i="29"/>
  <c r="AJ12" i="29" s="1"/>
  <c r="Z13" i="29"/>
  <c r="AJ13" i="29" s="1"/>
  <c r="Z14" i="29"/>
  <c r="AJ14" i="29" s="1"/>
  <c r="Z15" i="29"/>
  <c r="AJ15" i="29" s="1"/>
  <c r="Z16" i="29"/>
  <c r="AJ16" i="29" s="1"/>
  <c r="Z3" i="29"/>
  <c r="AJ3" i="29" s="1"/>
  <c r="Y16" i="29"/>
  <c r="AI16" i="29" s="1"/>
  <c r="Y15" i="29"/>
  <c r="AI15" i="29" s="1"/>
  <c r="Y14" i="29"/>
  <c r="AI14" i="29" s="1"/>
  <c r="Y13" i="29"/>
  <c r="AI13" i="29" s="1"/>
  <c r="Y12" i="29"/>
  <c r="AI12" i="29" s="1"/>
  <c r="Y11" i="29"/>
  <c r="AI11" i="29" s="1"/>
  <c r="Y10" i="29"/>
  <c r="AI10" i="29" s="1"/>
  <c r="Y9" i="29"/>
  <c r="AI9" i="29" s="1"/>
  <c r="Y8" i="29"/>
  <c r="AI8" i="29" s="1"/>
  <c r="Y7" i="29"/>
  <c r="AI7" i="29" s="1"/>
  <c r="Y6" i="29"/>
  <c r="AI6" i="29" s="1"/>
  <c r="Y5" i="29"/>
  <c r="AI5" i="29" s="1"/>
  <c r="Y4" i="29"/>
  <c r="AI4" i="29" s="1"/>
  <c r="Y3" i="29"/>
  <c r="AI3" i="29" s="1"/>
  <c r="T9" i="29"/>
  <c r="AA9" i="29" s="1"/>
  <c r="AK9" i="29" s="1"/>
  <c r="T10" i="29"/>
  <c r="AA10" i="29" s="1"/>
  <c r="AK10" i="29" s="1"/>
  <c r="T12" i="29"/>
  <c r="AA12" i="29" s="1"/>
  <c r="AK12" i="29" s="1"/>
  <c r="T13" i="29"/>
  <c r="AA13" i="29" s="1"/>
  <c r="AK13" i="29" s="1"/>
  <c r="T15" i="29"/>
  <c r="AA15" i="29" s="1"/>
  <c r="AK15" i="29" s="1"/>
  <c r="T16" i="29"/>
  <c r="AA16" i="29" s="1"/>
  <c r="AK16" i="29" s="1"/>
  <c r="AB15" i="29"/>
  <c r="AL15" i="29" s="1"/>
  <c r="AB16" i="29"/>
  <c r="AL16" i="29" s="1"/>
  <c r="AB10" i="29"/>
  <c r="AL10" i="29" s="1"/>
  <c r="AB12" i="29"/>
  <c r="AL12" i="29" s="1"/>
  <c r="AB13" i="29"/>
  <c r="AL13" i="29" s="1"/>
  <c r="AB14" i="29"/>
  <c r="AL14" i="29" s="1"/>
  <c r="AB8" i="29"/>
  <c r="AL8" i="29" s="1"/>
  <c r="Q8" i="29"/>
  <c r="Q10" i="29"/>
  <c r="V10" i="29" s="1"/>
  <c r="Q12" i="29"/>
  <c r="V12" i="29" s="1"/>
  <c r="Q14" i="29"/>
  <c r="V14" i="29" s="1"/>
  <c r="Q15" i="29"/>
  <c r="V15" i="29" s="1"/>
  <c r="P15" i="29"/>
  <c r="W15" i="29" s="1"/>
  <c r="AG15" i="29" s="1"/>
  <c r="T8" i="29"/>
  <c r="AA8" i="29" s="1"/>
  <c r="AK8" i="29" s="1"/>
  <c r="AB7" i="29"/>
  <c r="AL7" i="29" s="1"/>
  <c r="T7" i="29"/>
  <c r="AA7" i="29" s="1"/>
  <c r="AK7" i="29" s="1"/>
  <c r="AB6" i="29"/>
  <c r="AL6" i="29" s="1"/>
  <c r="T6" i="29"/>
  <c r="AA6" i="29" s="1"/>
  <c r="AK6" i="29" s="1"/>
  <c r="AB5" i="29"/>
  <c r="AL5" i="29" s="1"/>
  <c r="T5" i="29"/>
  <c r="AA5" i="29" s="1"/>
  <c r="AK5" i="29" s="1"/>
  <c r="AB4" i="29"/>
  <c r="AL4" i="29" s="1"/>
  <c r="T4" i="29"/>
  <c r="AA4" i="29" s="1"/>
  <c r="AK4" i="29" s="1"/>
  <c r="Q4" i="29"/>
  <c r="V4" i="29" s="1"/>
  <c r="U3" i="29"/>
  <c r="AB3" i="29" s="1"/>
  <c r="AL3" i="29" s="1"/>
  <c r="T3" i="29"/>
  <c r="AA3" i="29" s="1"/>
  <c r="AK3" i="29" s="1"/>
  <c r="B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53" i="27"/>
  <c r="B54" i="27"/>
  <c r="B55" i="27"/>
  <c r="B56" i="27"/>
  <c r="B57" i="27"/>
  <c r="B58" i="27"/>
  <c r="B59" i="27"/>
  <c r="B60" i="27"/>
  <c r="B61" i="27"/>
  <c r="B62" i="27"/>
  <c r="B63" i="27"/>
  <c r="B64" i="27"/>
  <c r="B65" i="27"/>
  <c r="B66" i="27"/>
  <c r="B67" i="27"/>
  <c r="B68" i="27"/>
  <c r="B69" i="27"/>
  <c r="B70" i="27"/>
  <c r="B71" i="27"/>
  <c r="B72" i="27"/>
  <c r="B73" i="27"/>
  <c r="B74" i="27"/>
  <c r="B75" i="27"/>
  <c r="B76" i="27"/>
  <c r="B77" i="27"/>
  <c r="B78" i="27"/>
  <c r="B79" i="27"/>
  <c r="B80" i="27"/>
  <c r="B81" i="27"/>
  <c r="B82" i="27"/>
  <c r="B83" i="27"/>
  <c r="B84" i="27"/>
  <c r="B85" i="27"/>
  <c r="B86" i="27"/>
  <c r="B87" i="27"/>
  <c r="B88" i="27"/>
  <c r="B89" i="27"/>
  <c r="B90" i="27"/>
  <c r="B91" i="27"/>
  <c r="B92" i="27"/>
  <c r="B93" i="27"/>
  <c r="B94" i="27"/>
  <c r="B95" i="27"/>
  <c r="B96" i="27"/>
  <c r="B97" i="27"/>
  <c r="B98" i="27"/>
  <c r="B99" i="27"/>
  <c r="B100" i="27"/>
  <c r="B101" i="27"/>
  <c r="B102" i="27"/>
  <c r="B103" i="27"/>
  <c r="B104" i="27"/>
  <c r="B105" i="27"/>
  <c r="B106" i="27"/>
  <c r="B107" i="27"/>
  <c r="B108" i="27"/>
  <c r="B109" i="27"/>
  <c r="B110" i="27"/>
  <c r="B111" i="27"/>
  <c r="B112" i="27"/>
  <c r="B113" i="27"/>
  <c r="B114" i="27"/>
  <c r="B115" i="27"/>
  <c r="B116" i="27"/>
  <c r="A2" i="27"/>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G106" i="30" l="1"/>
  <c r="G107" i="30"/>
  <c r="B106" i="30"/>
  <c r="H107" i="30"/>
  <c r="C106" i="30"/>
  <c r="M107" i="30"/>
  <c r="C107" i="30"/>
  <c r="I106" i="30"/>
  <c r="P107" i="30"/>
  <c r="K106" i="30"/>
  <c r="B107" i="30"/>
  <c r="M106" i="30"/>
  <c r="K107" i="30"/>
  <c r="P106" i="30"/>
  <c r="H106" i="30"/>
  <c r="I107" i="30"/>
  <c r="I161" i="30"/>
  <c r="H128" i="30"/>
  <c r="P160" i="30"/>
  <c r="K114" i="30"/>
  <c r="I115" i="30"/>
  <c r="I116" i="30"/>
  <c r="H151" i="30"/>
  <c r="I149" i="30"/>
  <c r="I144" i="30"/>
  <c r="B150" i="30"/>
  <c r="K125" i="30"/>
  <c r="M125" i="30"/>
  <c r="C109" i="30"/>
  <c r="K137" i="30"/>
  <c r="H144" i="30"/>
  <c r="P166" i="30"/>
  <c r="I156" i="30"/>
  <c r="H149" i="30"/>
  <c r="G82" i="30"/>
  <c r="P143" i="30"/>
  <c r="I157" i="30"/>
  <c r="K130" i="30"/>
  <c r="P139" i="30"/>
  <c r="K140" i="30"/>
  <c r="P120" i="30"/>
  <c r="G117" i="30"/>
  <c r="B126" i="30"/>
  <c r="P114" i="30"/>
  <c r="M123" i="30"/>
  <c r="K108" i="30"/>
  <c r="B90" i="30"/>
  <c r="I129" i="30"/>
  <c r="M151" i="30"/>
  <c r="P161" i="30"/>
  <c r="M142" i="30"/>
  <c r="P109" i="30"/>
  <c r="P117" i="30"/>
  <c r="P137" i="30"/>
  <c r="P135" i="30"/>
  <c r="G109" i="30"/>
  <c r="G130" i="30"/>
  <c r="P147" i="30"/>
  <c r="P140" i="30"/>
  <c r="P144" i="30"/>
  <c r="C131" i="30"/>
  <c r="M164" i="30"/>
  <c r="B137" i="30"/>
  <c r="P167" i="30"/>
  <c r="C90" i="30"/>
  <c r="B155" i="30"/>
  <c r="B131" i="30"/>
  <c r="B108" i="30"/>
  <c r="I155" i="30"/>
  <c r="B139" i="30"/>
  <c r="G140" i="30"/>
  <c r="C152" i="30"/>
  <c r="C123" i="30"/>
  <c r="G128" i="30"/>
  <c r="I113" i="30"/>
  <c r="B125" i="30"/>
  <c r="K161" i="30"/>
  <c r="G154" i="30"/>
  <c r="H163" i="30"/>
  <c r="K156" i="30"/>
  <c r="C72" i="30"/>
  <c r="C79" i="30"/>
  <c r="B92" i="30"/>
  <c r="B91" i="30"/>
  <c r="B100" i="30"/>
  <c r="B80" i="30"/>
  <c r="B104" i="30"/>
  <c r="C92" i="30"/>
  <c r="C100" i="30"/>
  <c r="C104" i="30"/>
  <c r="K143" i="30"/>
  <c r="G151" i="30"/>
  <c r="P164" i="30"/>
  <c r="B158" i="30"/>
  <c r="C150" i="30"/>
  <c r="H111" i="30"/>
  <c r="K126" i="30"/>
  <c r="H122" i="30"/>
  <c r="I123" i="30"/>
  <c r="P132" i="30"/>
  <c r="I160" i="30"/>
  <c r="K165" i="30"/>
  <c r="M160" i="30"/>
  <c r="G142" i="30"/>
  <c r="H90" i="30"/>
  <c r="H108" i="30"/>
  <c r="P134" i="30"/>
  <c r="H166" i="30"/>
  <c r="K160" i="30"/>
  <c r="H88" i="30"/>
  <c r="G90" i="30"/>
  <c r="P108" i="30"/>
  <c r="G125" i="30"/>
  <c r="M159" i="30"/>
  <c r="I145" i="30"/>
  <c r="P138" i="30"/>
  <c r="P155" i="30"/>
  <c r="K148" i="30"/>
  <c r="K129" i="30"/>
  <c r="M119" i="30"/>
  <c r="K146" i="30"/>
  <c r="I130" i="30"/>
  <c r="P131" i="30"/>
  <c r="I124" i="30"/>
  <c r="B114" i="30"/>
  <c r="H82" i="30"/>
  <c r="K167" i="30"/>
  <c r="M110" i="30"/>
  <c r="M166" i="30"/>
  <c r="K149" i="30"/>
  <c r="H133" i="30"/>
  <c r="B82" i="30"/>
  <c r="K151" i="30"/>
  <c r="M145" i="30"/>
  <c r="I146" i="30"/>
  <c r="K155" i="30"/>
  <c r="M156" i="30"/>
  <c r="M135" i="30"/>
  <c r="C136" i="30"/>
  <c r="G132" i="30"/>
  <c r="C143" i="30"/>
  <c r="C117" i="30"/>
  <c r="C113" i="30"/>
  <c r="B161" i="30"/>
  <c r="C157" i="30"/>
  <c r="B115" i="30"/>
  <c r="G116" i="30"/>
  <c r="B145" i="30"/>
  <c r="B111" i="30"/>
  <c r="C156" i="30"/>
  <c r="C129" i="30"/>
  <c r="C147" i="30"/>
  <c r="I120" i="30"/>
  <c r="P168" i="30"/>
  <c r="B110" i="30"/>
  <c r="P118" i="30"/>
  <c r="B160" i="30"/>
  <c r="I117" i="30"/>
  <c r="B72" i="30"/>
  <c r="B79" i="30"/>
  <c r="C91" i="30"/>
  <c r="C80" i="30"/>
  <c r="B78" i="30"/>
  <c r="C105" i="30"/>
  <c r="B103" i="30"/>
  <c r="B73" i="30"/>
  <c r="B98" i="30"/>
  <c r="G147" i="30"/>
  <c r="K121" i="30"/>
  <c r="G122" i="30"/>
  <c r="C158" i="30"/>
  <c r="H127" i="30"/>
  <c r="K158" i="30"/>
  <c r="K138" i="30"/>
  <c r="I139" i="30"/>
  <c r="H148" i="30"/>
  <c r="C142" i="30"/>
  <c r="K111" i="30"/>
  <c r="I126" i="30"/>
  <c r="I114" i="30"/>
  <c r="H115" i="30"/>
  <c r="H116" i="30"/>
  <c r="M167" i="30"/>
  <c r="I111" i="30"/>
  <c r="H126" i="30"/>
  <c r="H114" i="30"/>
  <c r="M115" i="30"/>
  <c r="P116" i="30"/>
  <c r="I150" i="30"/>
  <c r="Q150" i="30" s="1"/>
  <c r="M124" i="30"/>
  <c r="H153" i="30"/>
  <c r="P154" i="30"/>
  <c r="B109" i="30"/>
  <c r="C141" i="30"/>
  <c r="M128" i="30"/>
  <c r="I135" i="30"/>
  <c r="I162" i="30"/>
  <c r="G138" i="30"/>
  <c r="I147" i="30"/>
  <c r="I140" i="30"/>
  <c r="K166" i="30"/>
  <c r="M112" i="30"/>
  <c r="H136" i="30"/>
  <c r="H150" i="30"/>
  <c r="I90" i="30"/>
  <c r="G134" i="30"/>
  <c r="K157" i="30"/>
  <c r="P113" i="30"/>
  <c r="I167" i="30"/>
  <c r="M161" i="30"/>
  <c r="I154" i="30"/>
  <c r="B151" i="30"/>
  <c r="C160" i="30"/>
  <c r="H164" i="30"/>
  <c r="B143" i="30"/>
  <c r="G164" i="30"/>
  <c r="C148" i="30"/>
  <c r="B124" i="30"/>
  <c r="B121" i="30"/>
  <c r="B167" i="30"/>
  <c r="H119" i="30"/>
  <c r="C121" i="30"/>
  <c r="G137" i="30"/>
  <c r="B152" i="30"/>
  <c r="B116" i="30"/>
  <c r="M137" i="30"/>
  <c r="C135" i="30"/>
  <c r="K127" i="30"/>
  <c r="I121" i="30"/>
  <c r="M144" i="30"/>
  <c r="M150" i="30"/>
  <c r="I142" i="30"/>
  <c r="H125" i="30"/>
  <c r="M141" i="30"/>
  <c r="B75" i="30"/>
  <c r="B99" i="30"/>
  <c r="C118" i="30"/>
  <c r="P146" i="30"/>
  <c r="P127" i="30"/>
  <c r="H123" i="30"/>
  <c r="P82" i="30"/>
  <c r="C134" i="30"/>
  <c r="I159" i="30"/>
  <c r="M153" i="30"/>
  <c r="H154" i="30"/>
  <c r="G163" i="30"/>
  <c r="H117" i="30"/>
  <c r="K112" i="30"/>
  <c r="I143" i="30"/>
  <c r="G161" i="30"/>
  <c r="I138" i="30"/>
  <c r="H139" i="30"/>
  <c r="P148" i="30"/>
  <c r="H129" i="30"/>
  <c r="H143" i="30"/>
  <c r="K145" i="30"/>
  <c r="H138" i="30"/>
  <c r="G139" i="30"/>
  <c r="M148" i="30"/>
  <c r="M113" i="30"/>
  <c r="P152" i="30"/>
  <c r="H134" i="30"/>
  <c r="B118" i="30"/>
  <c r="P149" i="30"/>
  <c r="H157" i="30"/>
  <c r="C166" i="30"/>
  <c r="K159" i="30"/>
  <c r="H161" i="30"/>
  <c r="M162" i="30"/>
  <c r="B119" i="30"/>
  <c r="C146" i="30"/>
  <c r="H137" i="30"/>
  <c r="H142" i="30"/>
  <c r="C125" i="30"/>
  <c r="M114" i="30"/>
  <c r="G131" i="30"/>
  <c r="H124" i="30"/>
  <c r="B146" i="30"/>
  <c r="K120" i="30"/>
  <c r="P136" i="30"/>
  <c r="P150" i="30"/>
  <c r="G133" i="30"/>
  <c r="P165" i="30"/>
  <c r="P141" i="30"/>
  <c r="G152" i="30"/>
  <c r="B154" i="30"/>
  <c r="B113" i="30"/>
  <c r="C159" i="30"/>
  <c r="C153" i="30"/>
  <c r="C132" i="30"/>
  <c r="C144" i="30"/>
  <c r="K163" i="30"/>
  <c r="C138" i="30"/>
  <c r="C115" i="30"/>
  <c r="B163" i="30"/>
  <c r="B129" i="30"/>
  <c r="G121" i="30"/>
  <c r="B147" i="30"/>
  <c r="B112" i="30"/>
  <c r="M111" i="30"/>
  <c r="C162" i="30"/>
  <c r="I88" i="30"/>
  <c r="G115" i="30"/>
  <c r="G156" i="30"/>
  <c r="H118" i="30"/>
  <c r="M120" i="30"/>
  <c r="K150" i="30"/>
  <c r="B138" i="30"/>
  <c r="K153" i="30"/>
  <c r="M109" i="30"/>
  <c r="M127" i="30"/>
  <c r="K122" i="30"/>
  <c r="K132" i="30"/>
  <c r="K136" i="30"/>
  <c r="G162" i="30"/>
  <c r="K133" i="30"/>
  <c r="P151" i="30"/>
  <c r="M154" i="30"/>
  <c r="H156" i="30"/>
  <c r="H121" i="30"/>
  <c r="M88" i="30"/>
  <c r="I108" i="30"/>
  <c r="I137" i="30"/>
  <c r="K110" i="30"/>
  <c r="I125" i="30"/>
  <c r="G129" i="30"/>
  <c r="C88" i="30"/>
  <c r="C140" i="30"/>
  <c r="B128" i="30"/>
  <c r="B133" i="30"/>
  <c r="B156" i="30"/>
  <c r="H167" i="30"/>
  <c r="G148" i="30"/>
  <c r="H160" i="30"/>
  <c r="G165" i="30"/>
  <c r="B88" i="30"/>
  <c r="C76" i="30"/>
  <c r="B105" i="30"/>
  <c r="B81" i="30"/>
  <c r="B96" i="30"/>
  <c r="B130" i="30"/>
  <c r="M117" i="30"/>
  <c r="K118" i="30"/>
  <c r="I132" i="30"/>
  <c r="G158" i="30"/>
  <c r="M157" i="30"/>
  <c r="C151" i="30"/>
  <c r="P124" i="30"/>
  <c r="G167" i="30"/>
  <c r="I148" i="30"/>
  <c r="C126" i="30"/>
  <c r="H120" i="30"/>
  <c r="M121" i="30"/>
  <c r="H158" i="30"/>
  <c r="P115" i="30"/>
  <c r="C137" i="30"/>
  <c r="B153" i="30"/>
  <c r="C130" i="30"/>
  <c r="M143" i="30"/>
  <c r="B77" i="30"/>
  <c r="M134" i="30"/>
  <c r="K109" i="30"/>
  <c r="K124" i="30"/>
  <c r="H113" i="30"/>
  <c r="M118" i="30"/>
  <c r="M126" i="30"/>
  <c r="B122" i="30"/>
  <c r="M132" i="30"/>
  <c r="P159" i="30"/>
  <c r="M146" i="30"/>
  <c r="C119" i="30"/>
  <c r="I168" i="30"/>
  <c r="M90" i="30"/>
  <c r="C82" i="30"/>
  <c r="I136" i="30"/>
  <c r="P142" i="30"/>
  <c r="G157" i="30"/>
  <c r="G127" i="30"/>
  <c r="H130" i="30"/>
  <c r="H140" i="30"/>
  <c r="G149" i="30"/>
  <c r="P157" i="30"/>
  <c r="G144" i="30"/>
  <c r="C112" i="30"/>
  <c r="C120" i="30"/>
  <c r="G112" i="30"/>
  <c r="C161" i="30"/>
  <c r="C149" i="30"/>
  <c r="B168" i="30"/>
  <c r="G145" i="30"/>
  <c r="B136" i="30"/>
  <c r="M158" i="30"/>
  <c r="P123" i="30"/>
  <c r="G143" i="30"/>
  <c r="B94" i="30"/>
  <c r="B101" i="30"/>
  <c r="C81" i="30"/>
  <c r="C96" i="30"/>
  <c r="P90" i="30"/>
  <c r="H168" i="30"/>
  <c r="H135" i="30"/>
  <c r="I119" i="30"/>
  <c r="C124" i="30"/>
  <c r="I165" i="30"/>
  <c r="C116" i="30"/>
  <c r="M147" i="30"/>
  <c r="C75" i="30"/>
  <c r="C74" i="30"/>
  <c r="B71" i="30"/>
  <c r="C70" i="30"/>
  <c r="P125" i="30"/>
  <c r="H159" i="30"/>
  <c r="I153" i="30"/>
  <c r="H155" i="30"/>
  <c r="K113" i="30"/>
  <c r="K164" i="30"/>
  <c r="K82" i="30"/>
  <c r="G111" i="30"/>
  <c r="G108" i="30"/>
  <c r="C122" i="30"/>
  <c r="I127" i="30"/>
  <c r="C102" i="30"/>
  <c r="B95" i="30"/>
  <c r="B117" i="30"/>
  <c r="B162" i="30"/>
  <c r="M82" i="30"/>
  <c r="M163" i="30"/>
  <c r="G88" i="30"/>
  <c r="B134" i="30"/>
  <c r="P112" i="30"/>
  <c r="G155" i="30"/>
  <c r="G110" i="30"/>
  <c r="C155" i="30"/>
  <c r="G136" i="30"/>
  <c r="C128" i="30"/>
  <c r="P130" i="30"/>
  <c r="B97" i="30"/>
  <c r="P163" i="30"/>
  <c r="I112" i="30"/>
  <c r="P128" i="30"/>
  <c r="B142" i="30"/>
  <c r="P121" i="30"/>
  <c r="K134" i="30"/>
  <c r="C114" i="30"/>
  <c r="G126" i="30"/>
  <c r="P162" i="30"/>
  <c r="M133" i="30"/>
  <c r="P126" i="30"/>
  <c r="K115" i="30"/>
  <c r="H165" i="30"/>
  <c r="M152" i="30"/>
  <c r="I164" i="30"/>
  <c r="I133" i="30"/>
  <c r="K119" i="30"/>
  <c r="M138" i="30"/>
  <c r="P156" i="30"/>
  <c r="P111" i="30"/>
  <c r="K88" i="30"/>
  <c r="M116" i="30"/>
  <c r="B120" i="30"/>
  <c r="B127" i="30"/>
  <c r="G135" i="30"/>
  <c r="C163" i="30"/>
  <c r="I128" i="30"/>
  <c r="K168" i="30"/>
  <c r="C111" i="30"/>
  <c r="C164" i="30"/>
  <c r="G141" i="30"/>
  <c r="K139" i="30"/>
  <c r="H152" i="30"/>
  <c r="C94" i="30"/>
  <c r="C101" i="30"/>
  <c r="C73" i="30"/>
  <c r="B70" i="30"/>
  <c r="M129" i="30"/>
  <c r="G146" i="30"/>
  <c r="G160" i="30"/>
  <c r="H141" i="30"/>
  <c r="H131" i="30"/>
  <c r="K90" i="30"/>
  <c r="K154" i="30"/>
  <c r="M122" i="30"/>
  <c r="B132" i="30"/>
  <c r="G120" i="30"/>
  <c r="P153" i="30"/>
  <c r="P122" i="30"/>
  <c r="I118" i="30"/>
  <c r="H110" i="30"/>
  <c r="H147" i="30"/>
  <c r="B159" i="30"/>
  <c r="G113" i="30"/>
  <c r="I122" i="30"/>
  <c r="M136" i="30"/>
  <c r="B157" i="30"/>
  <c r="C78" i="30"/>
  <c r="C95" i="30"/>
  <c r="K141" i="30"/>
  <c r="I134" i="30"/>
  <c r="G118" i="30"/>
  <c r="P133" i="30"/>
  <c r="P129" i="30"/>
  <c r="H162" i="30"/>
  <c r="I141" i="30"/>
  <c r="M130" i="30"/>
  <c r="I131" i="30"/>
  <c r="H112" i="30"/>
  <c r="I110" i="30"/>
  <c r="Q110" i="30" s="1"/>
  <c r="I109" i="30"/>
  <c r="M168" i="30"/>
  <c r="H145" i="30"/>
  <c r="M155" i="30"/>
  <c r="K128" i="30"/>
  <c r="K152" i="30"/>
  <c r="K123" i="30"/>
  <c r="K131" i="30"/>
  <c r="I166" i="30"/>
  <c r="K142" i="30"/>
  <c r="K117" i="30"/>
  <c r="B148" i="30"/>
  <c r="C154" i="30"/>
  <c r="C127" i="30"/>
  <c r="M139" i="30"/>
  <c r="C108" i="30"/>
  <c r="B123" i="30"/>
  <c r="B140" i="30"/>
  <c r="G159" i="30"/>
  <c r="K162" i="30"/>
  <c r="M165" i="30"/>
  <c r="B102" i="30"/>
  <c r="B74" i="30"/>
  <c r="C71" i="30"/>
  <c r="C98" i="30"/>
  <c r="K144" i="30"/>
  <c r="B166" i="30"/>
  <c r="H109" i="30"/>
  <c r="I152" i="30"/>
  <c r="C165" i="30"/>
  <c r="B135" i="30"/>
  <c r="K116" i="30"/>
  <c r="C103" i="30"/>
  <c r="C77" i="30"/>
  <c r="G166" i="30"/>
  <c r="K147" i="30"/>
  <c r="P110" i="30"/>
  <c r="P119" i="30"/>
  <c r="M108" i="30"/>
  <c r="I82" i="30"/>
  <c r="M149" i="30"/>
  <c r="I163" i="30"/>
  <c r="G123" i="30"/>
  <c r="B165" i="30"/>
  <c r="B144" i="30"/>
  <c r="C139" i="30"/>
  <c r="H132" i="30"/>
  <c r="B93" i="30"/>
  <c r="G150" i="30"/>
  <c r="K135" i="30"/>
  <c r="G114" i="30"/>
  <c r="P158" i="30"/>
  <c r="C145" i="30"/>
  <c r="B76" i="30"/>
  <c r="B141" i="30"/>
  <c r="G153" i="30"/>
  <c r="C133" i="30"/>
  <c r="I158" i="30"/>
  <c r="M131" i="30"/>
  <c r="B164" i="30"/>
  <c r="C97" i="30"/>
  <c r="P88" i="30"/>
  <c r="G119" i="30"/>
  <c r="I151" i="30"/>
  <c r="C93" i="30"/>
  <c r="G124" i="30"/>
  <c r="C167" i="30"/>
  <c r="H146" i="30"/>
  <c r="C99" i="30"/>
  <c r="G168" i="30"/>
  <c r="C110" i="30"/>
  <c r="C168" i="30"/>
  <c r="M140" i="30"/>
  <c r="P145" i="30"/>
  <c r="B149" i="30"/>
  <c r="N8" i="30"/>
  <c r="L8" i="30"/>
  <c r="Y8" i="30" s="1"/>
  <c r="AG8" i="30" s="1"/>
  <c r="J8" i="30"/>
  <c r="E8" i="30"/>
  <c r="J85" i="30"/>
  <c r="E85" i="30"/>
  <c r="N85" i="30"/>
  <c r="L85" i="30"/>
  <c r="Y85" i="30" s="1"/>
  <c r="AG85" i="30" s="1"/>
  <c r="L38" i="30"/>
  <c r="Y38" i="30" s="1"/>
  <c r="AG38" i="30" s="1"/>
  <c r="J38" i="30"/>
  <c r="X38" i="30" s="1"/>
  <c r="E38" i="30"/>
  <c r="N38" i="30"/>
  <c r="N23" i="30"/>
  <c r="L23" i="30"/>
  <c r="Y23" i="30" s="1"/>
  <c r="AG23" i="30" s="1"/>
  <c r="J23" i="30"/>
  <c r="X23" i="30" s="1"/>
  <c r="E23" i="30"/>
  <c r="E9" i="30"/>
  <c r="N9" i="30"/>
  <c r="L9" i="30"/>
  <c r="J9" i="30"/>
  <c r="J179" i="30"/>
  <c r="X179" i="30" s="1"/>
  <c r="E179" i="30"/>
  <c r="N179" i="30"/>
  <c r="L179" i="30"/>
  <c r="Y179" i="30" s="1"/>
  <c r="AG179" i="30" s="1"/>
  <c r="L29" i="30"/>
  <c r="Y29" i="30" s="1"/>
  <c r="AG29" i="30" s="1"/>
  <c r="J29" i="30"/>
  <c r="X29" i="30" s="1"/>
  <c r="E29" i="30"/>
  <c r="N29" i="30"/>
  <c r="N31" i="30"/>
  <c r="L31" i="30"/>
  <c r="Y31" i="30" s="1"/>
  <c r="AG31" i="30" s="1"/>
  <c r="J31" i="30"/>
  <c r="X31" i="30" s="1"/>
  <c r="E31" i="30"/>
  <c r="N188" i="30"/>
  <c r="L188" i="30"/>
  <c r="Y188" i="30" s="1"/>
  <c r="AG188" i="30" s="1"/>
  <c r="J188" i="30"/>
  <c r="E188" i="30"/>
  <c r="E53" i="30"/>
  <c r="N53" i="30"/>
  <c r="L53" i="30"/>
  <c r="Y53" i="30" s="1"/>
  <c r="AG53" i="30" s="1"/>
  <c r="J53" i="30"/>
  <c r="X53" i="30" s="1"/>
  <c r="N49" i="30"/>
  <c r="L49" i="30"/>
  <c r="Y49" i="30" s="1"/>
  <c r="AG49" i="30" s="1"/>
  <c r="J49" i="30"/>
  <c r="E49" i="30"/>
  <c r="L66" i="30"/>
  <c r="Y66" i="30" s="1"/>
  <c r="AG66" i="30" s="1"/>
  <c r="N66" i="30"/>
  <c r="J66" i="30"/>
  <c r="X66" i="30" s="1"/>
  <c r="E66" i="30"/>
  <c r="N39" i="30"/>
  <c r="L39" i="30"/>
  <c r="J39" i="30"/>
  <c r="X39" i="30" s="1"/>
  <c r="E39" i="30"/>
  <c r="L186" i="30"/>
  <c r="Y186" i="30" s="1"/>
  <c r="AG186" i="30" s="1"/>
  <c r="AQ186" i="30" s="1"/>
  <c r="E186" i="30"/>
  <c r="N186" i="30"/>
  <c r="J186" i="30"/>
  <c r="X186" i="30" s="1"/>
  <c r="L19" i="30"/>
  <c r="Y19" i="30" s="1"/>
  <c r="AG19" i="30" s="1"/>
  <c r="J19" i="30"/>
  <c r="X19" i="30" s="1"/>
  <c r="E19" i="30"/>
  <c r="N19" i="30"/>
  <c r="J68" i="30"/>
  <c r="X68" i="30" s="1"/>
  <c r="E68" i="30"/>
  <c r="N68" i="30"/>
  <c r="L68" i="30"/>
  <c r="Y68" i="30" s="1"/>
  <c r="AG68" i="30" s="1"/>
  <c r="N30" i="30"/>
  <c r="L30" i="30"/>
  <c r="Y30" i="30" s="1"/>
  <c r="AG30" i="30" s="1"/>
  <c r="J30" i="30"/>
  <c r="E30" i="30"/>
  <c r="N86" i="30"/>
  <c r="L86" i="30"/>
  <c r="Y86" i="30" s="1"/>
  <c r="AG86" i="30" s="1"/>
  <c r="J86" i="30"/>
  <c r="X86" i="30" s="1"/>
  <c r="E86" i="30"/>
  <c r="N40" i="30"/>
  <c r="L40" i="30"/>
  <c r="Y40" i="30" s="1"/>
  <c r="AG40" i="30" s="1"/>
  <c r="J40" i="30"/>
  <c r="E40" i="30"/>
  <c r="E64" i="30"/>
  <c r="N64" i="30"/>
  <c r="L64" i="30"/>
  <c r="J64" i="30"/>
  <c r="X64" i="30" s="1"/>
  <c r="L10" i="30"/>
  <c r="J10" i="30"/>
  <c r="X10" i="30" s="1"/>
  <c r="E10" i="30"/>
  <c r="N10" i="30"/>
  <c r="N184" i="30"/>
  <c r="L184" i="30"/>
  <c r="Y184" i="30" s="1"/>
  <c r="AG184" i="30" s="1"/>
  <c r="J184" i="30"/>
  <c r="X184" i="30" s="1"/>
  <c r="E184" i="30"/>
  <c r="N17" i="30"/>
  <c r="L17" i="30"/>
  <c r="Y17" i="30" s="1"/>
  <c r="AG17" i="30" s="1"/>
  <c r="J17" i="30"/>
  <c r="E17" i="30"/>
  <c r="N47" i="30"/>
  <c r="L47" i="30"/>
  <c r="Y47" i="30" s="1"/>
  <c r="AG47" i="30" s="1"/>
  <c r="J47" i="30"/>
  <c r="X47" i="30" s="1"/>
  <c r="E47" i="30"/>
  <c r="L32" i="30"/>
  <c r="Y32" i="30" s="1"/>
  <c r="AG32" i="30" s="1"/>
  <c r="J32" i="30"/>
  <c r="X32" i="30" s="1"/>
  <c r="E32" i="30"/>
  <c r="N32" i="30"/>
  <c r="E65" i="30"/>
  <c r="J65" i="30"/>
  <c r="X65" i="30" s="1"/>
  <c r="N65" i="30"/>
  <c r="L65" i="30"/>
  <c r="Y65" i="30" s="1"/>
  <c r="AG65" i="30" s="1"/>
  <c r="E182" i="30"/>
  <c r="N182" i="30"/>
  <c r="L182" i="30"/>
  <c r="Y182" i="30" s="1"/>
  <c r="AG182" i="30" s="1"/>
  <c r="J182" i="30"/>
  <c r="L60" i="30"/>
  <c r="Y60" i="30" s="1"/>
  <c r="AG60" i="30" s="1"/>
  <c r="J60" i="30"/>
  <c r="X60" i="30" s="1"/>
  <c r="E60" i="30"/>
  <c r="N60" i="30"/>
  <c r="E185" i="30"/>
  <c r="N185" i="30"/>
  <c r="L185" i="30"/>
  <c r="Y185" i="30" s="1"/>
  <c r="AG185" i="30" s="1"/>
  <c r="J185" i="30"/>
  <c r="E54" i="30"/>
  <c r="N54" i="30"/>
  <c r="L54" i="30"/>
  <c r="Y54" i="30" s="1"/>
  <c r="AG54" i="30" s="1"/>
  <c r="J54" i="30"/>
  <c r="X54" i="30" s="1"/>
  <c r="L56" i="30"/>
  <c r="Y56" i="30" s="1"/>
  <c r="AG56" i="30" s="1"/>
  <c r="J56" i="30"/>
  <c r="X56" i="30" s="1"/>
  <c r="E56" i="30"/>
  <c r="N56" i="30"/>
  <c r="N33" i="30"/>
  <c r="L33" i="30"/>
  <c r="J33" i="30"/>
  <c r="X33" i="30" s="1"/>
  <c r="E33" i="30"/>
  <c r="E24" i="30"/>
  <c r="N24" i="30"/>
  <c r="L24" i="30"/>
  <c r="Y24" i="30" s="1"/>
  <c r="AG24" i="30" s="1"/>
  <c r="J24" i="30"/>
  <c r="E83" i="30"/>
  <c r="N83" i="30"/>
  <c r="L83" i="30"/>
  <c r="Y83" i="30" s="1"/>
  <c r="AG83" i="30" s="1"/>
  <c r="J83" i="30"/>
  <c r="X83" i="30" s="1"/>
  <c r="N42" i="30"/>
  <c r="L42" i="30"/>
  <c r="Y42" i="30" s="1"/>
  <c r="AG42" i="30" s="1"/>
  <c r="J42" i="30"/>
  <c r="X42" i="30" s="1"/>
  <c r="E42" i="30"/>
  <c r="N34" i="30"/>
  <c r="L34" i="30"/>
  <c r="Y34" i="30" s="1"/>
  <c r="AG34" i="30" s="1"/>
  <c r="J34" i="30"/>
  <c r="X34" i="30" s="1"/>
  <c r="E34" i="30"/>
  <c r="E20" i="30"/>
  <c r="N20" i="30"/>
  <c r="L20" i="30"/>
  <c r="Y20" i="30" s="1"/>
  <c r="AG20" i="30" s="1"/>
  <c r="J20" i="30"/>
  <c r="E183" i="30"/>
  <c r="N183" i="30"/>
  <c r="L183" i="30"/>
  <c r="Y183" i="30" s="1"/>
  <c r="AG183" i="30" s="1"/>
  <c r="J183" i="30"/>
  <c r="X183" i="30" s="1"/>
  <c r="N11" i="30"/>
  <c r="L11" i="30"/>
  <c r="Y11" i="30" s="1"/>
  <c r="AG11" i="30" s="1"/>
  <c r="J11" i="30"/>
  <c r="X11" i="30" s="1"/>
  <c r="E11" i="30"/>
  <c r="N67" i="30"/>
  <c r="L67" i="30"/>
  <c r="J67" i="30"/>
  <c r="X67" i="30" s="1"/>
  <c r="E67" i="30"/>
  <c r="L25" i="30"/>
  <c r="J25" i="30"/>
  <c r="X25" i="30" s="1"/>
  <c r="E25" i="30"/>
  <c r="N25" i="30"/>
  <c r="E51" i="30"/>
  <c r="N51" i="30"/>
  <c r="L51" i="30"/>
  <c r="Y51" i="30" s="1"/>
  <c r="AG51" i="30" s="1"/>
  <c r="J51" i="30"/>
  <c r="X51" i="30" s="1"/>
  <c r="N177" i="30"/>
  <c r="L177" i="30"/>
  <c r="Y177" i="30" s="1"/>
  <c r="AG177" i="30" s="1"/>
  <c r="J177" i="30"/>
  <c r="X177" i="30" s="1"/>
  <c r="E177" i="30"/>
  <c r="N22" i="30"/>
  <c r="L22" i="30"/>
  <c r="J22" i="30"/>
  <c r="X22" i="30" s="1"/>
  <c r="E22" i="30"/>
  <c r="N15" i="30"/>
  <c r="L15" i="30"/>
  <c r="Y15" i="30" s="1"/>
  <c r="AG15" i="30" s="1"/>
  <c r="J15" i="30"/>
  <c r="X15" i="30" s="1"/>
  <c r="E15" i="30"/>
  <c r="N26" i="30"/>
  <c r="L26" i="30"/>
  <c r="Y26" i="30" s="1"/>
  <c r="AG26" i="30" s="1"/>
  <c r="J26" i="30"/>
  <c r="X26" i="30" s="1"/>
  <c r="E26" i="30"/>
  <c r="N57" i="30"/>
  <c r="L57" i="30"/>
  <c r="Y57" i="30" s="1"/>
  <c r="AG57" i="30" s="1"/>
  <c r="J57" i="30"/>
  <c r="E57" i="30"/>
  <c r="N170" i="30"/>
  <c r="L170" i="30"/>
  <c r="J170" i="30"/>
  <c r="X170" i="30" s="1"/>
  <c r="E170" i="30"/>
  <c r="L84" i="30"/>
  <c r="Y84" i="30" s="1"/>
  <c r="AG84" i="30" s="1"/>
  <c r="N84" i="30"/>
  <c r="J84" i="30"/>
  <c r="X84" i="30" s="1"/>
  <c r="E84" i="30"/>
  <c r="L6" i="30"/>
  <c r="J6" i="30"/>
  <c r="X6" i="30" s="1"/>
  <c r="E6" i="30"/>
  <c r="N6" i="30"/>
  <c r="N55" i="30"/>
  <c r="L55" i="30"/>
  <c r="Y55" i="30" s="1"/>
  <c r="AG55" i="30" s="1"/>
  <c r="J55" i="30"/>
  <c r="X55" i="30" s="1"/>
  <c r="E55" i="30"/>
  <c r="N50" i="30"/>
  <c r="J50" i="30"/>
  <c r="X50" i="30" s="1"/>
  <c r="E50" i="30"/>
  <c r="L50" i="30"/>
  <c r="Y50" i="30" s="1"/>
  <c r="AG50" i="30" s="1"/>
  <c r="E28" i="30"/>
  <c r="N28" i="30"/>
  <c r="L28" i="30"/>
  <c r="Y28" i="30" s="1"/>
  <c r="AG28" i="30" s="1"/>
  <c r="J28" i="30"/>
  <c r="N61" i="30"/>
  <c r="L61" i="30"/>
  <c r="Y61" i="30" s="1"/>
  <c r="AG61" i="30" s="1"/>
  <c r="J61" i="30"/>
  <c r="X61" i="30" s="1"/>
  <c r="E61" i="30"/>
  <c r="N174" i="30"/>
  <c r="L174" i="30"/>
  <c r="Y174" i="30" s="1"/>
  <c r="AG174" i="30" s="1"/>
  <c r="J174" i="30"/>
  <c r="E174" i="30"/>
  <c r="N7" i="30"/>
  <c r="L7" i="30"/>
  <c r="J7" i="30"/>
  <c r="X7" i="30" s="1"/>
  <c r="E7" i="30"/>
  <c r="E87" i="30"/>
  <c r="N87" i="30"/>
  <c r="L87" i="30"/>
  <c r="Y87" i="30" s="1"/>
  <c r="AG87" i="30" s="1"/>
  <c r="J87" i="30"/>
  <c r="N176" i="30"/>
  <c r="L176" i="30"/>
  <c r="Y176" i="30" s="1"/>
  <c r="AG176" i="30" s="1"/>
  <c r="J176" i="30"/>
  <c r="X176" i="30" s="1"/>
  <c r="E176" i="30"/>
  <c r="N89" i="30"/>
  <c r="L89" i="30"/>
  <c r="J89" i="30"/>
  <c r="X89" i="30" s="1"/>
  <c r="E89" i="30"/>
  <c r="L48" i="30"/>
  <c r="J48" i="30"/>
  <c r="X48" i="30" s="1"/>
  <c r="E48" i="30"/>
  <c r="N48" i="30"/>
  <c r="E37" i="30"/>
  <c r="N37" i="30"/>
  <c r="L37" i="30"/>
  <c r="Y37" i="30" s="1"/>
  <c r="AG37" i="30" s="1"/>
  <c r="J37" i="30"/>
  <c r="E171" i="30"/>
  <c r="N171" i="30"/>
  <c r="L171" i="30"/>
  <c r="Y171" i="30" s="1"/>
  <c r="AG171" i="30" s="1"/>
  <c r="J171" i="30"/>
  <c r="X171" i="30" s="1"/>
  <c r="E16" i="30"/>
  <c r="N16" i="30"/>
  <c r="L16" i="30"/>
  <c r="Y16" i="30" s="1"/>
  <c r="AG16" i="30" s="1"/>
  <c r="J16" i="30"/>
  <c r="X16" i="30" s="1"/>
  <c r="N4" i="30"/>
  <c r="L4" i="30"/>
  <c r="Y4" i="30" s="1"/>
  <c r="AG4" i="30" s="1"/>
  <c r="J4" i="30"/>
  <c r="X4" i="30" s="1"/>
  <c r="E4" i="30"/>
  <c r="L13" i="30"/>
  <c r="Y13" i="30" s="1"/>
  <c r="AG13" i="30" s="1"/>
  <c r="J13" i="30"/>
  <c r="X13" i="30" s="1"/>
  <c r="E13" i="30"/>
  <c r="N13" i="30"/>
  <c r="L63" i="30"/>
  <c r="N63" i="30"/>
  <c r="J63" i="30"/>
  <c r="X63" i="30" s="1"/>
  <c r="E63" i="30"/>
  <c r="N58" i="30"/>
  <c r="L58" i="30"/>
  <c r="Y58" i="30" s="1"/>
  <c r="AG58" i="30" s="1"/>
  <c r="J58" i="30"/>
  <c r="X58" i="30" s="1"/>
  <c r="E58" i="30"/>
  <c r="E35" i="30"/>
  <c r="N35" i="30"/>
  <c r="L35" i="30"/>
  <c r="Y35" i="30" s="1"/>
  <c r="AG35" i="30" s="1"/>
  <c r="J35" i="30"/>
  <c r="X35" i="30" s="1"/>
  <c r="N181" i="30"/>
  <c r="L181" i="30"/>
  <c r="Y181" i="30" s="1"/>
  <c r="AG181" i="30" s="1"/>
  <c r="J181" i="30"/>
  <c r="X181" i="30" s="1"/>
  <c r="E181" i="30"/>
  <c r="N43" i="30"/>
  <c r="J43" i="30"/>
  <c r="X43" i="30" s="1"/>
  <c r="L43" i="30"/>
  <c r="Y43" i="30" s="1"/>
  <c r="AG43" i="30" s="1"/>
  <c r="E43" i="30"/>
  <c r="E5" i="30"/>
  <c r="N5" i="30"/>
  <c r="L5" i="30"/>
  <c r="Y5" i="30" s="1"/>
  <c r="AG5" i="30" s="1"/>
  <c r="J5" i="30"/>
  <c r="N27" i="30"/>
  <c r="L27" i="30"/>
  <c r="Y27" i="30" s="1"/>
  <c r="AG27" i="30" s="1"/>
  <c r="J27" i="30"/>
  <c r="X27" i="30" s="1"/>
  <c r="E27" i="30"/>
  <c r="L175" i="30"/>
  <c r="J175" i="30"/>
  <c r="X175" i="30" s="1"/>
  <c r="E175" i="30"/>
  <c r="N175" i="30"/>
  <c r="N180" i="30"/>
  <c r="L180" i="30"/>
  <c r="Y180" i="30" s="1"/>
  <c r="AG180" i="30" s="1"/>
  <c r="AQ180" i="30" s="1"/>
  <c r="J180" i="30"/>
  <c r="X180" i="30" s="1"/>
  <c r="E180" i="30"/>
  <c r="L44" i="30"/>
  <c r="J44" i="30"/>
  <c r="X44" i="30" s="1"/>
  <c r="E44" i="30"/>
  <c r="N44" i="30"/>
  <c r="E59" i="30"/>
  <c r="N59" i="30"/>
  <c r="L59" i="30"/>
  <c r="Y59" i="30" s="1"/>
  <c r="AG59" i="30" s="1"/>
  <c r="J59" i="30"/>
  <c r="X59" i="30" s="1"/>
  <c r="E45" i="30"/>
  <c r="N45" i="30"/>
  <c r="L45" i="30"/>
  <c r="Y45" i="30" s="1"/>
  <c r="AG45" i="30" s="1"/>
  <c r="J45" i="30"/>
  <c r="X45" i="30" s="1"/>
  <c r="O3" i="30"/>
  <c r="AI3" i="30" s="1"/>
  <c r="AS3" i="30" s="1"/>
  <c r="N3" i="30"/>
  <c r="L3" i="30"/>
  <c r="Y3" i="30" s="1"/>
  <c r="J3" i="30"/>
  <c r="X3" i="30" s="1"/>
  <c r="E3" i="30"/>
  <c r="L46" i="30"/>
  <c r="Y46" i="30" s="1"/>
  <c r="AG46" i="30" s="1"/>
  <c r="J46" i="30"/>
  <c r="X46" i="30" s="1"/>
  <c r="N46" i="30"/>
  <c r="E46" i="30"/>
  <c r="N36" i="30"/>
  <c r="L36" i="30"/>
  <c r="Y36" i="30" s="1"/>
  <c r="AG36" i="30" s="1"/>
  <c r="J36" i="30"/>
  <c r="X36" i="30" s="1"/>
  <c r="E36" i="30"/>
  <c r="L21" i="30"/>
  <c r="Y21" i="30" s="1"/>
  <c r="AG21" i="30" s="1"/>
  <c r="J21" i="30"/>
  <c r="X21" i="30" s="1"/>
  <c r="E21" i="30"/>
  <c r="N21" i="30"/>
  <c r="L69" i="30"/>
  <c r="J69" i="30"/>
  <c r="X69" i="30" s="1"/>
  <c r="E69" i="30"/>
  <c r="N69" i="30"/>
  <c r="N178" i="30"/>
  <c r="L178" i="30"/>
  <c r="Y178" i="30" s="1"/>
  <c r="AG178" i="30" s="1"/>
  <c r="J178" i="30"/>
  <c r="X178" i="30" s="1"/>
  <c r="E178" i="30"/>
  <c r="E41" i="30"/>
  <c r="N41" i="30"/>
  <c r="L41" i="30"/>
  <c r="Y41" i="30" s="1"/>
  <c r="AG41" i="30" s="1"/>
  <c r="J41" i="30"/>
  <c r="X41" i="30" s="1"/>
  <c r="E18" i="30"/>
  <c r="N18" i="30"/>
  <c r="L18" i="30"/>
  <c r="Y18" i="30" s="1"/>
  <c r="AG18" i="30" s="1"/>
  <c r="J18" i="30"/>
  <c r="X18" i="30" s="1"/>
  <c r="N169" i="30"/>
  <c r="L169" i="30"/>
  <c r="Y169" i="30" s="1"/>
  <c r="AG169" i="30" s="1"/>
  <c r="J169" i="30"/>
  <c r="X169" i="30" s="1"/>
  <c r="E169" i="30"/>
  <c r="N187" i="30"/>
  <c r="L187" i="30"/>
  <c r="J187" i="30"/>
  <c r="X187" i="30" s="1"/>
  <c r="E187" i="30"/>
  <c r="N52" i="30"/>
  <c r="J52" i="30"/>
  <c r="X52" i="30" s="1"/>
  <c r="E52" i="30"/>
  <c r="L52" i="30"/>
  <c r="Y52" i="30" s="1"/>
  <c r="AG52" i="30" s="1"/>
  <c r="E12" i="30"/>
  <c r="N12" i="30"/>
  <c r="L12" i="30"/>
  <c r="Y12" i="30" s="1"/>
  <c r="AG12" i="30" s="1"/>
  <c r="J12" i="30"/>
  <c r="N172" i="30"/>
  <c r="L172" i="30"/>
  <c r="Y172" i="30" s="1"/>
  <c r="AG172" i="30" s="1"/>
  <c r="J172" i="30"/>
  <c r="X172" i="30" s="1"/>
  <c r="E172" i="30"/>
  <c r="N62" i="30"/>
  <c r="L62" i="30"/>
  <c r="Y62" i="30" s="1"/>
  <c r="AG62" i="30" s="1"/>
  <c r="J62" i="30"/>
  <c r="X62" i="30" s="1"/>
  <c r="E62" i="30"/>
  <c r="N14" i="30"/>
  <c r="L14" i="30"/>
  <c r="J14" i="30"/>
  <c r="X14" i="30" s="1"/>
  <c r="E14" i="30"/>
  <c r="L173" i="30"/>
  <c r="Y173" i="30" s="1"/>
  <c r="AG173" i="30" s="1"/>
  <c r="J173" i="30"/>
  <c r="X173" i="30" s="1"/>
  <c r="E173" i="30"/>
  <c r="N173" i="30"/>
  <c r="B18" i="30"/>
  <c r="C18" i="30"/>
  <c r="C19" i="30"/>
  <c r="B19" i="30"/>
  <c r="B37" i="30"/>
  <c r="C37" i="30"/>
  <c r="B171" i="30"/>
  <c r="C171" i="30"/>
  <c r="B22" i="30"/>
  <c r="C22" i="30"/>
  <c r="B32" i="30"/>
  <c r="C32" i="30"/>
  <c r="B15" i="30"/>
  <c r="C15" i="30"/>
  <c r="B68" i="30"/>
  <c r="C68" i="30"/>
  <c r="B59" i="30"/>
  <c r="C59" i="30"/>
  <c r="B65" i="30"/>
  <c r="C65" i="30"/>
  <c r="B26" i="30"/>
  <c r="C26" i="30"/>
  <c r="B182" i="30"/>
  <c r="C182" i="30"/>
  <c r="B45" i="30"/>
  <c r="C45" i="30"/>
  <c r="B57" i="30"/>
  <c r="C57" i="30"/>
  <c r="B170" i="30"/>
  <c r="C170" i="30"/>
  <c r="B60" i="30"/>
  <c r="C60" i="30"/>
  <c r="C3" i="30"/>
  <c r="B3" i="30"/>
  <c r="C69" i="30"/>
  <c r="B69" i="30"/>
  <c r="B8" i="30"/>
  <c r="C8" i="30"/>
  <c r="B51" i="30"/>
  <c r="C51" i="30"/>
  <c r="B177" i="30"/>
  <c r="C177" i="30"/>
  <c r="C44" i="30"/>
  <c r="B44" i="30"/>
  <c r="C38" i="30"/>
  <c r="B38" i="30"/>
  <c r="B23" i="30"/>
  <c r="C23" i="30"/>
  <c r="B9" i="30"/>
  <c r="C9" i="30"/>
  <c r="B179" i="30"/>
  <c r="C179" i="30"/>
  <c r="C29" i="30"/>
  <c r="B29" i="30"/>
  <c r="B31" i="30"/>
  <c r="C31" i="30"/>
  <c r="B188" i="30"/>
  <c r="C188" i="30"/>
  <c r="B53" i="30"/>
  <c r="C53" i="30"/>
  <c r="B49" i="30"/>
  <c r="C49" i="30"/>
  <c r="B66" i="30"/>
  <c r="C66" i="30"/>
  <c r="B39" i="30"/>
  <c r="C39" i="30"/>
  <c r="C186" i="30"/>
  <c r="B186" i="30"/>
  <c r="B41" i="30"/>
  <c r="C41" i="30"/>
  <c r="B172" i="30"/>
  <c r="C172" i="30"/>
  <c r="B184" i="30"/>
  <c r="C184" i="30"/>
  <c r="B17" i="30"/>
  <c r="C17" i="30"/>
  <c r="B46" i="30"/>
  <c r="C46" i="30"/>
  <c r="B30" i="30"/>
  <c r="C30" i="30"/>
  <c r="B16" i="30"/>
  <c r="C16" i="30"/>
  <c r="B185" i="30"/>
  <c r="C185" i="30"/>
  <c r="C84" i="30"/>
  <c r="B84" i="30"/>
  <c r="B36" i="30"/>
  <c r="C36" i="30"/>
  <c r="B4" i="30"/>
  <c r="C4" i="30"/>
  <c r="B86" i="30"/>
  <c r="C86" i="30"/>
  <c r="B54" i="30"/>
  <c r="C54" i="30"/>
  <c r="B40" i="30"/>
  <c r="C40" i="30"/>
  <c r="B64" i="30"/>
  <c r="C64" i="30"/>
  <c r="B10" i="30"/>
  <c r="C10" i="30"/>
  <c r="B12" i="30"/>
  <c r="C12" i="30"/>
  <c r="C56" i="30"/>
  <c r="B56" i="30"/>
  <c r="B42" i="30"/>
  <c r="C42" i="30"/>
  <c r="B67" i="30"/>
  <c r="C67" i="30"/>
  <c r="C25" i="30"/>
  <c r="B25" i="30"/>
  <c r="C21" i="30"/>
  <c r="B21" i="30"/>
  <c r="B169" i="30"/>
  <c r="C169" i="30"/>
  <c r="B62" i="30"/>
  <c r="C62" i="30"/>
  <c r="B47" i="30"/>
  <c r="C47" i="30"/>
  <c r="B33" i="30"/>
  <c r="C33" i="30"/>
  <c r="B83" i="30"/>
  <c r="C83" i="30"/>
  <c r="B34" i="30"/>
  <c r="C34" i="30"/>
  <c r="B183" i="30"/>
  <c r="C183" i="30"/>
  <c r="B6" i="30"/>
  <c r="C6" i="30"/>
  <c r="C55" i="30"/>
  <c r="B55" i="30"/>
  <c r="B50" i="30"/>
  <c r="C50" i="30"/>
  <c r="B28" i="30"/>
  <c r="C28" i="30"/>
  <c r="B61" i="30"/>
  <c r="C61" i="30"/>
  <c r="B174" i="30"/>
  <c r="C174" i="30"/>
  <c r="B7" i="30"/>
  <c r="C7" i="30"/>
  <c r="B87" i="30"/>
  <c r="C87" i="30"/>
  <c r="B176" i="30"/>
  <c r="C176" i="30"/>
  <c r="B89" i="30"/>
  <c r="C89" i="30"/>
  <c r="C48" i="30"/>
  <c r="B48" i="30"/>
  <c r="B178" i="30"/>
  <c r="C178" i="30"/>
  <c r="B187" i="30"/>
  <c r="C187" i="30"/>
  <c r="B85" i="30"/>
  <c r="C85" i="30"/>
  <c r="B24" i="30"/>
  <c r="C24" i="30"/>
  <c r="B20" i="30"/>
  <c r="C20" i="30"/>
  <c r="B11" i="30"/>
  <c r="C11" i="30"/>
  <c r="C13" i="30"/>
  <c r="B13" i="30"/>
  <c r="C63" i="30"/>
  <c r="B63" i="30"/>
  <c r="B58" i="30"/>
  <c r="C58" i="30"/>
  <c r="B35" i="30"/>
  <c r="C35" i="30"/>
  <c r="B181" i="30"/>
  <c r="C181" i="30"/>
  <c r="B43" i="30"/>
  <c r="C43" i="30"/>
  <c r="B5" i="30"/>
  <c r="C5" i="30"/>
  <c r="B27" i="30"/>
  <c r="C27" i="30"/>
  <c r="C175" i="30"/>
  <c r="B175" i="30"/>
  <c r="C180" i="30"/>
  <c r="B180" i="30"/>
  <c r="B52" i="30"/>
  <c r="C52" i="30"/>
  <c r="B14" i="30"/>
  <c r="C14" i="30"/>
  <c r="C173" i="30"/>
  <c r="B173" i="30"/>
  <c r="S9" i="41"/>
  <c r="R9" i="41"/>
  <c r="Q9" i="41"/>
  <c r="S6" i="41"/>
  <c r="R6" i="41"/>
  <c r="Q6" i="41"/>
  <c r="S8" i="41"/>
  <c r="R8" i="41"/>
  <c r="Q8" i="41"/>
  <c r="S5" i="41"/>
  <c r="R5" i="41"/>
  <c r="Q5" i="41"/>
  <c r="S7" i="41"/>
  <c r="R7" i="41"/>
  <c r="Q7" i="41"/>
  <c r="S4" i="41"/>
  <c r="R4" i="41"/>
  <c r="Q4" i="41"/>
  <c r="P16" i="36"/>
  <c r="Q16" i="36"/>
  <c r="R16" i="36"/>
  <c r="G8" i="30"/>
  <c r="G51" i="30"/>
  <c r="G17" i="30"/>
  <c r="G47" i="30"/>
  <c r="G22" i="30"/>
  <c r="G65" i="30"/>
  <c r="G57" i="30"/>
  <c r="G23" i="30"/>
  <c r="G53" i="30"/>
  <c r="G46" i="30"/>
  <c r="G185" i="30"/>
  <c r="G4" i="30"/>
  <c r="G86" i="30"/>
  <c r="G54" i="30"/>
  <c r="G40" i="30"/>
  <c r="G64" i="30"/>
  <c r="G10" i="30"/>
  <c r="G19" i="30"/>
  <c r="G184" i="30"/>
  <c r="G37" i="30"/>
  <c r="G85" i="30"/>
  <c r="G171" i="30"/>
  <c r="G44" i="30"/>
  <c r="G15" i="30"/>
  <c r="G182" i="30"/>
  <c r="G60" i="30"/>
  <c r="G9" i="30"/>
  <c r="G31" i="30"/>
  <c r="G66" i="30"/>
  <c r="G186" i="30"/>
  <c r="G16" i="30"/>
  <c r="G36" i="30"/>
  <c r="G56" i="30"/>
  <c r="G33" i="30"/>
  <c r="G24" i="30"/>
  <c r="G83" i="30"/>
  <c r="G42" i="30"/>
  <c r="G34" i="30"/>
  <c r="G20" i="30"/>
  <c r="G183" i="30"/>
  <c r="G11" i="30"/>
  <c r="G67" i="30"/>
  <c r="G25" i="30"/>
  <c r="G32" i="30"/>
  <c r="G68" i="30"/>
  <c r="G26" i="30"/>
  <c r="G170" i="30"/>
  <c r="G179" i="30"/>
  <c r="G29" i="30"/>
  <c r="G49" i="30"/>
  <c r="G39" i="30"/>
  <c r="G30" i="30"/>
  <c r="G84" i="30"/>
  <c r="G6" i="30"/>
  <c r="G55" i="30"/>
  <c r="G50" i="30"/>
  <c r="G28" i="30"/>
  <c r="G61" i="30"/>
  <c r="G174" i="30"/>
  <c r="G7" i="30"/>
  <c r="G87" i="30"/>
  <c r="G176" i="30"/>
  <c r="G89" i="30"/>
  <c r="G48" i="30"/>
  <c r="G177" i="30"/>
  <c r="G13" i="30"/>
  <c r="G63" i="30"/>
  <c r="G58" i="30"/>
  <c r="G35" i="30"/>
  <c r="G181" i="30"/>
  <c r="G43" i="30"/>
  <c r="G5" i="30"/>
  <c r="G27" i="30"/>
  <c r="G175" i="30"/>
  <c r="G180" i="30"/>
  <c r="G59" i="30"/>
  <c r="G45" i="30"/>
  <c r="G38" i="30"/>
  <c r="G188" i="30"/>
  <c r="H30" i="30"/>
  <c r="G79" i="30"/>
  <c r="G93" i="30"/>
  <c r="G81" i="30"/>
  <c r="G104" i="30"/>
  <c r="G80" i="30"/>
  <c r="G99" i="30"/>
  <c r="G96" i="30"/>
  <c r="G70" i="30"/>
  <c r="G77" i="30"/>
  <c r="G102" i="30"/>
  <c r="G100" i="30"/>
  <c r="G98" i="30"/>
  <c r="G72" i="30"/>
  <c r="G97" i="30"/>
  <c r="G73" i="30"/>
  <c r="G95" i="30"/>
  <c r="G105" i="30"/>
  <c r="G94" i="30"/>
  <c r="G74" i="30"/>
  <c r="G91" i="30"/>
  <c r="G78" i="30"/>
  <c r="G92" i="30"/>
  <c r="G71" i="30"/>
  <c r="G76" i="30"/>
  <c r="G101" i="30"/>
  <c r="G103" i="30"/>
  <c r="G75" i="30"/>
  <c r="G21" i="30"/>
  <c r="G69" i="30"/>
  <c r="G178" i="30"/>
  <c r="G41" i="30"/>
  <c r="G18" i="30"/>
  <c r="G169" i="30"/>
  <c r="G187" i="30"/>
  <c r="G52" i="30"/>
  <c r="G12" i="30"/>
  <c r="G172" i="30"/>
  <c r="G62" i="30"/>
  <c r="G14" i="30"/>
  <c r="G173" i="30"/>
  <c r="G3" i="30"/>
  <c r="R14" i="36"/>
  <c r="R18" i="36"/>
  <c r="R13" i="36"/>
  <c r="Q13" i="36"/>
  <c r="P13" i="36"/>
  <c r="R6" i="36"/>
  <c r="Q6" i="36"/>
  <c r="P6" i="36"/>
  <c r="P19" i="30"/>
  <c r="P8" i="30"/>
  <c r="P184" i="30"/>
  <c r="P51" i="30"/>
  <c r="P37" i="30"/>
  <c r="P17" i="30"/>
  <c r="P85" i="30"/>
  <c r="P177" i="30"/>
  <c r="P171" i="30"/>
  <c r="P47" i="30"/>
  <c r="P22" i="30"/>
  <c r="P44" i="30"/>
  <c r="P32" i="30"/>
  <c r="P15" i="30"/>
  <c r="P68" i="30"/>
  <c r="P59" i="30"/>
  <c r="P65" i="30"/>
  <c r="P26" i="30"/>
  <c r="P182" i="30"/>
  <c r="P45" i="30"/>
  <c r="P57" i="30"/>
  <c r="P170" i="30"/>
  <c r="P60" i="30"/>
  <c r="P3" i="30"/>
  <c r="P38" i="30"/>
  <c r="P23" i="30"/>
  <c r="P9" i="30"/>
  <c r="P179" i="30"/>
  <c r="P29" i="30"/>
  <c r="P31" i="30"/>
  <c r="P188" i="30"/>
  <c r="P53" i="30"/>
  <c r="P49" i="30"/>
  <c r="P66" i="30"/>
  <c r="P39" i="30"/>
  <c r="P186" i="30"/>
  <c r="P46" i="30"/>
  <c r="P30" i="30"/>
  <c r="P16" i="30"/>
  <c r="P185" i="30"/>
  <c r="P84" i="30"/>
  <c r="P36" i="30"/>
  <c r="P4" i="30"/>
  <c r="P86" i="30"/>
  <c r="P54" i="30"/>
  <c r="P40" i="30"/>
  <c r="P64" i="30"/>
  <c r="P10" i="30"/>
  <c r="P56" i="30"/>
  <c r="P33" i="30"/>
  <c r="P24" i="30"/>
  <c r="P83" i="30"/>
  <c r="P42" i="30"/>
  <c r="P34" i="30"/>
  <c r="P20" i="30"/>
  <c r="P183" i="30"/>
  <c r="P11" i="30"/>
  <c r="P67" i="30"/>
  <c r="P25" i="30"/>
  <c r="P6" i="30"/>
  <c r="P55" i="30"/>
  <c r="P50" i="30"/>
  <c r="P28" i="30"/>
  <c r="P61" i="30"/>
  <c r="P174" i="30"/>
  <c r="P7" i="30"/>
  <c r="P87" i="30"/>
  <c r="P176" i="30"/>
  <c r="P89" i="30"/>
  <c r="P48" i="30"/>
  <c r="P13" i="30"/>
  <c r="P63" i="30"/>
  <c r="P58" i="30"/>
  <c r="P35" i="30"/>
  <c r="P181" i="30"/>
  <c r="P43" i="30"/>
  <c r="P5" i="30"/>
  <c r="P27" i="30"/>
  <c r="P175" i="30"/>
  <c r="P180" i="30"/>
  <c r="P76" i="30"/>
  <c r="P75" i="30"/>
  <c r="P74" i="30"/>
  <c r="P94" i="30"/>
  <c r="P93" i="30"/>
  <c r="P80" i="30"/>
  <c r="P91" i="30"/>
  <c r="P78" i="30"/>
  <c r="P70" i="30"/>
  <c r="P103" i="30"/>
  <c r="P102" i="30"/>
  <c r="P100" i="30"/>
  <c r="P99" i="30"/>
  <c r="P97" i="30"/>
  <c r="P73" i="30"/>
  <c r="P96" i="30"/>
  <c r="P79" i="30"/>
  <c r="P92" i="30"/>
  <c r="P71" i="30"/>
  <c r="P77" i="30"/>
  <c r="P105" i="30"/>
  <c r="P72" i="30"/>
  <c r="P101" i="30"/>
  <c r="P81" i="30"/>
  <c r="P104" i="30"/>
  <c r="P98" i="30"/>
  <c r="P95" i="30"/>
  <c r="P21" i="30"/>
  <c r="P69" i="30"/>
  <c r="P178" i="30"/>
  <c r="P41" i="30"/>
  <c r="P18" i="30"/>
  <c r="P169" i="30"/>
  <c r="P187" i="30"/>
  <c r="P52" i="30"/>
  <c r="P12" i="30"/>
  <c r="P172" i="30"/>
  <c r="P62" i="30"/>
  <c r="P14" i="30"/>
  <c r="P173" i="30"/>
  <c r="AC59" i="30"/>
  <c r="AA59" i="30"/>
  <c r="AC27" i="30"/>
  <c r="AA27" i="30"/>
  <c r="AC86" i="30"/>
  <c r="AA86" i="30"/>
  <c r="AC170" i="30"/>
  <c r="AA170" i="30"/>
  <c r="AC89" i="30"/>
  <c r="AA89" i="30"/>
  <c r="AC54" i="30"/>
  <c r="AA54" i="30"/>
  <c r="AC61" i="30"/>
  <c r="AA61" i="30"/>
  <c r="AC13" i="30"/>
  <c r="AA13" i="30"/>
  <c r="AC63" i="30"/>
  <c r="AA63" i="30"/>
  <c r="AC55" i="30"/>
  <c r="AA55" i="30"/>
  <c r="AC9" i="30"/>
  <c r="AA9" i="30"/>
  <c r="AC179" i="30"/>
  <c r="AA179" i="30"/>
  <c r="AC34" i="30"/>
  <c r="AA34" i="30"/>
  <c r="AC172" i="30"/>
  <c r="AA172" i="30"/>
  <c r="AC12" i="30"/>
  <c r="AA12" i="30"/>
  <c r="AC169" i="30"/>
  <c r="AA169" i="30"/>
  <c r="AC181" i="30"/>
  <c r="AA181" i="30"/>
  <c r="AC66" i="30"/>
  <c r="AA66" i="30"/>
  <c r="AC176" i="30"/>
  <c r="AA176" i="30"/>
  <c r="AC188" i="30"/>
  <c r="AA188" i="30"/>
  <c r="AC67" i="30"/>
  <c r="AA67" i="30"/>
  <c r="AC16" i="30"/>
  <c r="AA16" i="30"/>
  <c r="AC174" i="30"/>
  <c r="AA174" i="30"/>
  <c r="AC39" i="30"/>
  <c r="AA39" i="30"/>
  <c r="AC65" i="30"/>
  <c r="AA65" i="30"/>
  <c r="AC33" i="30"/>
  <c r="AA33" i="30"/>
  <c r="AC17" i="30"/>
  <c r="AA17" i="30"/>
  <c r="AC187" i="30"/>
  <c r="AA187" i="30"/>
  <c r="AC19" i="30"/>
  <c r="AA19" i="30"/>
  <c r="AC69" i="30"/>
  <c r="AA69" i="30"/>
  <c r="AC51" i="30"/>
  <c r="AA51" i="30"/>
  <c r="AC24" i="30"/>
  <c r="AA24" i="30"/>
  <c r="AC83" i="30"/>
  <c r="AA83" i="30"/>
  <c r="AC43" i="30"/>
  <c r="AA43" i="30"/>
  <c r="AC47" i="30"/>
  <c r="AA47" i="30"/>
  <c r="AC180" i="30"/>
  <c r="AA180" i="30"/>
  <c r="AC87" i="30"/>
  <c r="AA87" i="30"/>
  <c r="AC40" i="30"/>
  <c r="AA40" i="30"/>
  <c r="AC26" i="30"/>
  <c r="AA26" i="30"/>
  <c r="AC85" i="30"/>
  <c r="AA85" i="30"/>
  <c r="AC32" i="30"/>
  <c r="AA32" i="30"/>
  <c r="AC28" i="30"/>
  <c r="AA28" i="30"/>
  <c r="AC52" i="30"/>
  <c r="AA52" i="30"/>
  <c r="AC57" i="30"/>
  <c r="AA57" i="30"/>
  <c r="AC175" i="30"/>
  <c r="AA175" i="30"/>
  <c r="AC171" i="30"/>
  <c r="AA171" i="30"/>
  <c r="AC22" i="30"/>
  <c r="AA22" i="30"/>
  <c r="AC35" i="30"/>
  <c r="AA35" i="30"/>
  <c r="AC177" i="30"/>
  <c r="AA177" i="30"/>
  <c r="AC7" i="30"/>
  <c r="AA7" i="30"/>
  <c r="AC62" i="30"/>
  <c r="AA62" i="30"/>
  <c r="AC84" i="30"/>
  <c r="AA84" i="30"/>
  <c r="AC58" i="30"/>
  <c r="AA58" i="30"/>
  <c r="AC36" i="30"/>
  <c r="AA36" i="30"/>
  <c r="AC46" i="30"/>
  <c r="AA46" i="30"/>
  <c r="AC15" i="30"/>
  <c r="AA15" i="30"/>
  <c r="AC11" i="30"/>
  <c r="AA11" i="30"/>
  <c r="AC182" i="30"/>
  <c r="AA182" i="30"/>
  <c r="AC14" i="30"/>
  <c r="AA14" i="30"/>
  <c r="AC64" i="30"/>
  <c r="AA64" i="30"/>
  <c r="AC29" i="30"/>
  <c r="AA29" i="30"/>
  <c r="AC178" i="30"/>
  <c r="AA178" i="30"/>
  <c r="AC56" i="30"/>
  <c r="AA56" i="30"/>
  <c r="M169" i="30"/>
  <c r="M17" i="30"/>
  <c r="M26" i="30"/>
  <c r="M31" i="30"/>
  <c r="M36" i="30"/>
  <c r="M42" i="30"/>
  <c r="M49" i="30"/>
  <c r="M61" i="30"/>
  <c r="M181" i="30"/>
  <c r="M187" i="30"/>
  <c r="M85" i="30"/>
  <c r="M92" i="30"/>
  <c r="M97" i="30"/>
  <c r="M102" i="30"/>
  <c r="M29" i="30"/>
  <c r="M4" i="30"/>
  <c r="M11" i="30"/>
  <c r="M176" i="30"/>
  <c r="M27" i="30"/>
  <c r="M34" i="30"/>
  <c r="M174" i="30"/>
  <c r="M43" i="30"/>
  <c r="M52" i="30"/>
  <c r="M177" i="30"/>
  <c r="M182" i="30"/>
  <c r="M188" i="30"/>
  <c r="M86" i="30"/>
  <c r="M93" i="30"/>
  <c r="M75" i="30"/>
  <c r="M103" i="30"/>
  <c r="M173" i="30"/>
  <c r="M5" i="30"/>
  <c r="M12" i="30"/>
  <c r="M20" i="30"/>
  <c r="M18" i="30"/>
  <c r="M171" i="30"/>
  <c r="M37" i="30"/>
  <c r="M45" i="30"/>
  <c r="M53" i="30"/>
  <c r="M54" i="30"/>
  <c r="M183" i="30"/>
  <c r="M65" i="30"/>
  <c r="M87" i="30"/>
  <c r="M94" i="30"/>
  <c r="M76" i="30"/>
  <c r="M78" i="30"/>
  <c r="M3" i="30"/>
  <c r="M44" i="30"/>
  <c r="M6" i="30"/>
  <c r="M13" i="30"/>
  <c r="M21" i="30"/>
  <c r="M19" i="30"/>
  <c r="M32" i="30"/>
  <c r="M38" i="30"/>
  <c r="M46" i="30"/>
  <c r="M56" i="30"/>
  <c r="M55" i="30"/>
  <c r="M63" i="30"/>
  <c r="M66" i="30"/>
  <c r="M69" i="30"/>
  <c r="M72" i="30"/>
  <c r="M77" i="30"/>
  <c r="M79" i="30"/>
  <c r="M25" i="30"/>
  <c r="M7" i="30"/>
  <c r="M14" i="30"/>
  <c r="M22" i="30"/>
  <c r="M170" i="30"/>
  <c r="M172" i="30"/>
  <c r="M39" i="30"/>
  <c r="M47" i="30"/>
  <c r="M57" i="30"/>
  <c r="M62" i="30"/>
  <c r="M64" i="30"/>
  <c r="M67" i="30"/>
  <c r="M89" i="30"/>
  <c r="M95" i="30"/>
  <c r="M98" i="30"/>
  <c r="M104" i="30"/>
  <c r="M8" i="30"/>
  <c r="M15" i="30"/>
  <c r="M23" i="30"/>
  <c r="M30" i="30"/>
  <c r="M33" i="30"/>
  <c r="M40" i="30"/>
  <c r="M50" i="30"/>
  <c r="M58" i="30"/>
  <c r="M178" i="30"/>
  <c r="M184" i="30"/>
  <c r="M68" i="30"/>
  <c r="M70" i="30"/>
  <c r="M96" i="30"/>
  <c r="M99" i="30"/>
  <c r="M80" i="30"/>
  <c r="M175" i="30"/>
  <c r="M48" i="30"/>
  <c r="M180" i="30"/>
  <c r="M84" i="30"/>
  <c r="M101" i="30"/>
  <c r="M9" i="30"/>
  <c r="M16" i="30"/>
  <c r="M24" i="30"/>
  <c r="M28" i="30"/>
  <c r="M35" i="30"/>
  <c r="M41" i="30"/>
  <c r="M51" i="30"/>
  <c r="M59" i="30"/>
  <c r="M179" i="30"/>
  <c r="M185" i="30"/>
  <c r="M83" i="30"/>
  <c r="M71" i="30"/>
  <c r="M73" i="30"/>
  <c r="M100" i="30"/>
  <c r="M81" i="30"/>
  <c r="M10" i="30"/>
  <c r="M60" i="30"/>
  <c r="M186" i="30"/>
  <c r="M91" i="30"/>
  <c r="M74" i="30"/>
  <c r="M105" i="30"/>
  <c r="K78" i="30"/>
  <c r="K100" i="30"/>
  <c r="K94" i="30"/>
  <c r="K71" i="30"/>
  <c r="K93" i="30"/>
  <c r="I102" i="30"/>
  <c r="K91" i="30"/>
  <c r="K80" i="30"/>
  <c r="K96" i="30"/>
  <c r="I104" i="30"/>
  <c r="I95" i="30"/>
  <c r="H102" i="30"/>
  <c r="P5" i="41" s="1"/>
  <c r="I100" i="30"/>
  <c r="H105" i="30"/>
  <c r="I80" i="30"/>
  <c r="I96" i="30"/>
  <c r="H104" i="30"/>
  <c r="H95" i="30"/>
  <c r="K77" i="30"/>
  <c r="I77" i="30"/>
  <c r="I78" i="30"/>
  <c r="H72" i="30"/>
  <c r="K98" i="30"/>
  <c r="I93" i="30"/>
  <c r="H100" i="30"/>
  <c r="I71" i="30"/>
  <c r="K92" i="30"/>
  <c r="I91" i="30"/>
  <c r="H80" i="30"/>
  <c r="H96" i="30"/>
  <c r="H92" i="30"/>
  <c r="H70" i="30"/>
  <c r="K76" i="30"/>
  <c r="I97" i="30"/>
  <c r="H71" i="30"/>
  <c r="K102" i="30"/>
  <c r="K74" i="30"/>
  <c r="K101" i="30"/>
  <c r="H77" i="30"/>
  <c r="I94" i="30"/>
  <c r="I105" i="30"/>
  <c r="K95" i="30"/>
  <c r="K73" i="30"/>
  <c r="K104" i="30"/>
  <c r="K103" i="30"/>
  <c r="H93" i="30"/>
  <c r="H97" i="30"/>
  <c r="I74" i="30"/>
  <c r="I101" i="30"/>
  <c r="K99" i="30"/>
  <c r="K70" i="30"/>
  <c r="I98" i="30"/>
  <c r="H78" i="30"/>
  <c r="H94" i="30"/>
  <c r="I103" i="30"/>
  <c r="K75" i="30"/>
  <c r="I81" i="30"/>
  <c r="I73" i="30"/>
  <c r="H91" i="30"/>
  <c r="I99" i="30"/>
  <c r="H98" i="30"/>
  <c r="K79" i="30"/>
  <c r="K72" i="30"/>
  <c r="H76" i="30"/>
  <c r="H103" i="30"/>
  <c r="I75" i="30"/>
  <c r="I92" i="30"/>
  <c r="H81" i="30"/>
  <c r="H73" i="30"/>
  <c r="K105" i="30"/>
  <c r="H74" i="30"/>
  <c r="H101" i="30"/>
  <c r="H99" i="30"/>
  <c r="I70" i="30"/>
  <c r="I79" i="30"/>
  <c r="I72" i="30"/>
  <c r="I76" i="30"/>
  <c r="K97" i="30"/>
  <c r="H75" i="30"/>
  <c r="H79" i="30"/>
  <c r="K81" i="30"/>
  <c r="H26" i="30"/>
  <c r="K26" i="30"/>
  <c r="I26" i="30"/>
  <c r="Q26" i="30" s="1"/>
  <c r="K38" i="30"/>
  <c r="I38" i="30"/>
  <c r="Q38" i="30" s="1"/>
  <c r="H38" i="30"/>
  <c r="H9" i="30"/>
  <c r="K9" i="30"/>
  <c r="I9" i="30"/>
  <c r="Q9" i="30" s="1"/>
  <c r="H31" i="30"/>
  <c r="K31" i="30"/>
  <c r="I31" i="30"/>
  <c r="Q31" i="30" s="1"/>
  <c r="K188" i="30"/>
  <c r="I188" i="30"/>
  <c r="Q188" i="30" s="1"/>
  <c r="H188" i="30"/>
  <c r="H49" i="30"/>
  <c r="K49" i="30"/>
  <c r="I49" i="30"/>
  <c r="Q49" i="30" s="1"/>
  <c r="H59" i="30"/>
  <c r="K59" i="30"/>
  <c r="I59" i="30"/>
  <c r="Q59" i="30" s="1"/>
  <c r="H57" i="30"/>
  <c r="K57" i="30"/>
  <c r="I57" i="30"/>
  <c r="Q57" i="30" s="1"/>
  <c r="K23" i="30"/>
  <c r="I23" i="30"/>
  <c r="Q23" i="30" s="1"/>
  <c r="H23" i="30"/>
  <c r="I179" i="30"/>
  <c r="Q179" i="30" s="1"/>
  <c r="H179" i="30"/>
  <c r="K179" i="30"/>
  <c r="K29" i="30"/>
  <c r="I29" i="30"/>
  <c r="Q29" i="30" s="1"/>
  <c r="H29" i="30"/>
  <c r="H53" i="30"/>
  <c r="K53" i="30"/>
  <c r="I53" i="30"/>
  <c r="Q53" i="30" s="1"/>
  <c r="K66" i="30"/>
  <c r="I66" i="30"/>
  <c r="Q66" i="30" s="1"/>
  <c r="H66" i="30"/>
  <c r="H39" i="30"/>
  <c r="K39" i="30"/>
  <c r="I39" i="30"/>
  <c r="Q39" i="30" s="1"/>
  <c r="K186" i="30"/>
  <c r="I186" i="30"/>
  <c r="Q186" i="30" s="1"/>
  <c r="H186" i="30"/>
  <c r="K46" i="30"/>
  <c r="I46" i="30"/>
  <c r="Q46" i="30" s="1"/>
  <c r="H46" i="30"/>
  <c r="K30" i="30"/>
  <c r="I30" i="30"/>
  <c r="Q30" i="30" s="1"/>
  <c r="H16" i="30"/>
  <c r="K16" i="30"/>
  <c r="I16" i="30"/>
  <c r="Q16" i="30" s="1"/>
  <c r="I185" i="30"/>
  <c r="Q185" i="30" s="1"/>
  <c r="H185" i="30"/>
  <c r="K185" i="30"/>
  <c r="K84" i="30"/>
  <c r="I84" i="30"/>
  <c r="Q84" i="30" s="1"/>
  <c r="H84" i="30"/>
  <c r="H36" i="30"/>
  <c r="K36" i="30"/>
  <c r="I36" i="30"/>
  <c r="Q36" i="30" s="1"/>
  <c r="K4" i="30"/>
  <c r="I4" i="30"/>
  <c r="Q4" i="30" s="1"/>
  <c r="H4" i="30"/>
  <c r="K86" i="30"/>
  <c r="I86" i="30"/>
  <c r="Q86" i="30" s="1"/>
  <c r="H86" i="30"/>
  <c r="H54" i="30"/>
  <c r="K54" i="30"/>
  <c r="I54" i="30"/>
  <c r="O54" i="30" s="1"/>
  <c r="K40" i="30"/>
  <c r="I40" i="30"/>
  <c r="Q40" i="30" s="1"/>
  <c r="H40" i="30"/>
  <c r="I64" i="30"/>
  <c r="Q64" i="30" s="1"/>
  <c r="H64" i="30"/>
  <c r="K64" i="30"/>
  <c r="K10" i="30"/>
  <c r="I10" i="30"/>
  <c r="Q10" i="30" s="1"/>
  <c r="H10" i="30"/>
  <c r="K32" i="30"/>
  <c r="I32" i="30"/>
  <c r="Q32" i="30" s="1"/>
  <c r="H32" i="30"/>
  <c r="K182" i="30"/>
  <c r="I182" i="30"/>
  <c r="Q182" i="30" s="1"/>
  <c r="H182" i="30"/>
  <c r="H24" i="30"/>
  <c r="K24" i="30"/>
  <c r="I24" i="30"/>
  <c r="Q24" i="30" s="1"/>
  <c r="K34" i="30"/>
  <c r="I34" i="30"/>
  <c r="Q34" i="30" s="1"/>
  <c r="H34" i="30"/>
  <c r="K25" i="30"/>
  <c r="I25" i="30"/>
  <c r="Q25" i="30" s="1"/>
  <c r="H25" i="30"/>
  <c r="K50" i="30"/>
  <c r="I50" i="30"/>
  <c r="Q50" i="30" s="1"/>
  <c r="H50" i="30"/>
  <c r="H61" i="30"/>
  <c r="K61" i="30"/>
  <c r="I61" i="30"/>
  <c r="Q61" i="30" s="1"/>
  <c r="K174" i="30"/>
  <c r="I174" i="30"/>
  <c r="Q174" i="30" s="1"/>
  <c r="H174" i="30"/>
  <c r="H7" i="30"/>
  <c r="K7" i="30"/>
  <c r="I7" i="30"/>
  <c r="Q7" i="30" s="1"/>
  <c r="I87" i="30"/>
  <c r="Q87" i="30" s="1"/>
  <c r="H87" i="30"/>
  <c r="K87" i="30"/>
  <c r="K176" i="30"/>
  <c r="I176" i="30"/>
  <c r="Q176" i="30" s="1"/>
  <c r="H176" i="30"/>
  <c r="I89" i="30"/>
  <c r="Q89" i="30" s="1"/>
  <c r="H89" i="30"/>
  <c r="K89" i="30"/>
  <c r="K48" i="30"/>
  <c r="I48" i="30"/>
  <c r="Q48" i="30" s="1"/>
  <c r="H48" i="30"/>
  <c r="K68" i="30"/>
  <c r="I68" i="30"/>
  <c r="Q68" i="30" s="1"/>
  <c r="H68" i="30"/>
  <c r="I83" i="30"/>
  <c r="Q83" i="30" s="1"/>
  <c r="H83" i="30"/>
  <c r="K83" i="30"/>
  <c r="H20" i="30"/>
  <c r="K20" i="30"/>
  <c r="I20" i="30"/>
  <c r="Q20" i="30" s="1"/>
  <c r="K11" i="30"/>
  <c r="I11" i="30"/>
  <c r="Q11" i="30" s="1"/>
  <c r="H11" i="30"/>
  <c r="I67" i="30"/>
  <c r="Q67" i="30" s="1"/>
  <c r="H67" i="30"/>
  <c r="K67" i="30"/>
  <c r="H28" i="30"/>
  <c r="K28" i="30"/>
  <c r="I28" i="30"/>
  <c r="Q28" i="30" s="1"/>
  <c r="K13" i="30"/>
  <c r="I13" i="30"/>
  <c r="Q13" i="30" s="1"/>
  <c r="H13" i="30"/>
  <c r="K63" i="30"/>
  <c r="I63" i="30"/>
  <c r="Q63" i="30" s="1"/>
  <c r="H63" i="30"/>
  <c r="K58" i="30"/>
  <c r="I58" i="30"/>
  <c r="Q58" i="30" s="1"/>
  <c r="H58" i="30"/>
  <c r="H35" i="30"/>
  <c r="I35" i="30"/>
  <c r="Q35" i="30" s="1"/>
  <c r="K35" i="30"/>
  <c r="I181" i="30"/>
  <c r="Q181" i="30" s="1"/>
  <c r="H181" i="30"/>
  <c r="K181" i="30"/>
  <c r="K43" i="30"/>
  <c r="I43" i="30"/>
  <c r="Q43" i="30" s="1"/>
  <c r="H43" i="30"/>
  <c r="H5" i="30"/>
  <c r="K5" i="30"/>
  <c r="I5" i="30"/>
  <c r="Q5" i="30" s="1"/>
  <c r="K27" i="30"/>
  <c r="I27" i="30"/>
  <c r="Q27" i="30" s="1"/>
  <c r="H27" i="30"/>
  <c r="K175" i="30"/>
  <c r="I175" i="30"/>
  <c r="Q175" i="30" s="1"/>
  <c r="H175" i="30"/>
  <c r="K180" i="30"/>
  <c r="I180" i="30"/>
  <c r="Q180" i="30" s="1"/>
  <c r="H180" i="30"/>
  <c r="H3" i="30"/>
  <c r="K3" i="30"/>
  <c r="I3" i="30"/>
  <c r="Q3" i="30" s="1"/>
  <c r="K33" i="30"/>
  <c r="I33" i="30"/>
  <c r="Q33" i="30" s="1"/>
  <c r="H33" i="30"/>
  <c r="H42" i="30"/>
  <c r="K42" i="30"/>
  <c r="I42" i="30"/>
  <c r="Q42" i="30" s="1"/>
  <c r="K6" i="30"/>
  <c r="I6" i="30"/>
  <c r="Q6" i="30" s="1"/>
  <c r="H6" i="30"/>
  <c r="K21" i="30"/>
  <c r="I21" i="30"/>
  <c r="Q21" i="30" s="1"/>
  <c r="H21" i="30"/>
  <c r="K69" i="30"/>
  <c r="I69" i="30"/>
  <c r="Q69" i="30" s="1"/>
  <c r="H69" i="30"/>
  <c r="K178" i="30"/>
  <c r="I178" i="30"/>
  <c r="Q178" i="30" s="1"/>
  <c r="H178" i="30"/>
  <c r="H41" i="30"/>
  <c r="K41" i="30"/>
  <c r="I41" i="30"/>
  <c r="Q41" i="30" s="1"/>
  <c r="H18" i="30"/>
  <c r="K18" i="30"/>
  <c r="I18" i="30"/>
  <c r="Q18" i="30" s="1"/>
  <c r="H169" i="30"/>
  <c r="K169" i="30"/>
  <c r="I169" i="30"/>
  <c r="Q169" i="30" s="1"/>
  <c r="I187" i="30"/>
  <c r="Q187" i="30" s="1"/>
  <c r="H187" i="30"/>
  <c r="K187" i="30"/>
  <c r="K52" i="30"/>
  <c r="I52" i="30"/>
  <c r="Q52" i="30" s="1"/>
  <c r="H52" i="30"/>
  <c r="H12" i="30"/>
  <c r="K12" i="30"/>
  <c r="I12" i="30"/>
  <c r="Q12" i="30" s="1"/>
  <c r="H172" i="30"/>
  <c r="K172" i="30"/>
  <c r="I172" i="30"/>
  <c r="Q172" i="30" s="1"/>
  <c r="I62" i="30"/>
  <c r="Q62" i="30" s="1"/>
  <c r="H62" i="30"/>
  <c r="K62" i="30"/>
  <c r="H14" i="30"/>
  <c r="K14" i="30"/>
  <c r="I14" i="30"/>
  <c r="Q14" i="30" s="1"/>
  <c r="K173" i="30"/>
  <c r="I173" i="30"/>
  <c r="Q173" i="30" s="1"/>
  <c r="H173" i="30"/>
  <c r="H45" i="30"/>
  <c r="K45" i="30"/>
  <c r="I45" i="30"/>
  <c r="Q45" i="30" s="1"/>
  <c r="K56" i="30"/>
  <c r="I56" i="30"/>
  <c r="Q56" i="30" s="1"/>
  <c r="H56" i="30"/>
  <c r="I183" i="30"/>
  <c r="Q183" i="30" s="1"/>
  <c r="H183" i="30"/>
  <c r="K183" i="30"/>
  <c r="K55" i="30"/>
  <c r="I55" i="30"/>
  <c r="Q55" i="30" s="1"/>
  <c r="H55" i="30"/>
  <c r="K19" i="30"/>
  <c r="I19" i="30"/>
  <c r="Q19" i="30" s="1"/>
  <c r="H19" i="30"/>
  <c r="K8" i="30"/>
  <c r="I8" i="30"/>
  <c r="Q8" i="30" s="1"/>
  <c r="H8" i="30"/>
  <c r="K184" i="30"/>
  <c r="I184" i="30"/>
  <c r="Q184" i="30" s="1"/>
  <c r="H184" i="30"/>
  <c r="H51" i="30"/>
  <c r="I51" i="30"/>
  <c r="Q51" i="30" s="1"/>
  <c r="K51" i="30"/>
  <c r="H37" i="30"/>
  <c r="K37" i="30"/>
  <c r="I37" i="30"/>
  <c r="Q37" i="30" s="1"/>
  <c r="H17" i="30"/>
  <c r="K17" i="30"/>
  <c r="I17" i="30"/>
  <c r="Q17" i="30" s="1"/>
  <c r="I85" i="30"/>
  <c r="Q85" i="30" s="1"/>
  <c r="H85" i="30"/>
  <c r="K85" i="30"/>
  <c r="K177" i="30"/>
  <c r="I177" i="30"/>
  <c r="Q177" i="30" s="1"/>
  <c r="H177" i="30"/>
  <c r="H171" i="30"/>
  <c r="K171" i="30"/>
  <c r="I171" i="30"/>
  <c r="Q171" i="30" s="1"/>
  <c r="H47" i="30"/>
  <c r="K47" i="30"/>
  <c r="I47" i="30"/>
  <c r="Q47" i="30" s="1"/>
  <c r="H22" i="30"/>
  <c r="K22" i="30"/>
  <c r="I22" i="30"/>
  <c r="Q22" i="30" s="1"/>
  <c r="K44" i="30"/>
  <c r="I44" i="30"/>
  <c r="Q44" i="30" s="1"/>
  <c r="H44" i="30"/>
  <c r="K15" i="30"/>
  <c r="I15" i="30"/>
  <c r="Q15" i="30" s="1"/>
  <c r="H15" i="30"/>
  <c r="I65" i="30"/>
  <c r="Q65" i="30" s="1"/>
  <c r="H65" i="30"/>
  <c r="K65" i="30"/>
  <c r="H170" i="30"/>
  <c r="K170" i="30"/>
  <c r="I170" i="30"/>
  <c r="Q170" i="30" s="1"/>
  <c r="K60" i="30"/>
  <c r="I60" i="30"/>
  <c r="Q60" i="30" s="1"/>
  <c r="H60" i="30"/>
  <c r="Y7" i="30"/>
  <c r="AG7" i="30" s="1"/>
  <c r="Y63" i="30"/>
  <c r="AG63" i="30" s="1"/>
  <c r="Y187" i="30"/>
  <c r="AG187" i="30" s="1"/>
  <c r="X40" i="30"/>
  <c r="Y69" i="30"/>
  <c r="AG69" i="30" s="1"/>
  <c r="Y33" i="30"/>
  <c r="AG33" i="30" s="1"/>
  <c r="X17" i="30"/>
  <c r="X85" i="30"/>
  <c r="X174" i="30"/>
  <c r="X20" i="30"/>
  <c r="X5" i="30"/>
  <c r="X37" i="30"/>
  <c r="X182" i="30"/>
  <c r="X57" i="30"/>
  <c r="X87" i="30"/>
  <c r="Y9" i="30"/>
  <c r="AG9" i="30" s="1"/>
  <c r="X9" i="30"/>
  <c r="X8" i="30"/>
  <c r="X185" i="30"/>
  <c r="X12" i="30"/>
  <c r="X24" i="30"/>
  <c r="X188" i="30"/>
  <c r="X49" i="30"/>
  <c r="Y6" i="30"/>
  <c r="AG6" i="30" s="1"/>
  <c r="X28" i="30"/>
  <c r="X30" i="30"/>
  <c r="AE184" i="30"/>
  <c r="AC184" i="30"/>
  <c r="AE48" i="30"/>
  <c r="AC48" i="30"/>
  <c r="AE37" i="30"/>
  <c r="AC37" i="30"/>
  <c r="AE23" i="30"/>
  <c r="AC23" i="30"/>
  <c r="AE68" i="30"/>
  <c r="AC68" i="30"/>
  <c r="AE31" i="30"/>
  <c r="AC31" i="30"/>
  <c r="AE38" i="30"/>
  <c r="AC38" i="30"/>
  <c r="AE60" i="30"/>
  <c r="AC60" i="30"/>
  <c r="AE45" i="30"/>
  <c r="AC45" i="30"/>
  <c r="AE30" i="30"/>
  <c r="AC30" i="30"/>
  <c r="AE10" i="30"/>
  <c r="AC10" i="30"/>
  <c r="AE53" i="30"/>
  <c r="AC53" i="30"/>
  <c r="AE42" i="30"/>
  <c r="AC42" i="30"/>
  <c r="AE18" i="30"/>
  <c r="AC18" i="30"/>
  <c r="AE186" i="30"/>
  <c r="AC186" i="30"/>
  <c r="AE49" i="30"/>
  <c r="AC49" i="30"/>
  <c r="AE6" i="30"/>
  <c r="AC6" i="30"/>
  <c r="AE173" i="30"/>
  <c r="AC173" i="30"/>
  <c r="AE44" i="30"/>
  <c r="AC44" i="30"/>
  <c r="AE41" i="30"/>
  <c r="AC41" i="30"/>
  <c r="AE185" i="30"/>
  <c r="AC185" i="30"/>
  <c r="AE25" i="30"/>
  <c r="AC25" i="30"/>
  <c r="AE183" i="30"/>
  <c r="AC183" i="30"/>
  <c r="AE50" i="30"/>
  <c r="AC50" i="30"/>
  <c r="AE8" i="30"/>
  <c r="AC8" i="30"/>
  <c r="AE20" i="30"/>
  <c r="AC20" i="30"/>
  <c r="AE21" i="30"/>
  <c r="AC21" i="30"/>
  <c r="V50" i="30"/>
  <c r="AD50" i="30" s="1"/>
  <c r="AN50" i="30" s="1"/>
  <c r="V3" i="30"/>
  <c r="AD3" i="30" s="1"/>
  <c r="AN3" i="30" s="1"/>
  <c r="V89" i="30"/>
  <c r="AD89" i="30" s="1"/>
  <c r="AN89" i="30" s="1"/>
  <c r="V11" i="30"/>
  <c r="AD11" i="30" s="1"/>
  <c r="AN11" i="30" s="1"/>
  <c r="V87" i="30"/>
  <c r="AD87" i="30" s="1"/>
  <c r="AN87" i="30" s="1"/>
  <c r="V44" i="30"/>
  <c r="AD44" i="30" s="1"/>
  <c r="AN44" i="30" s="1"/>
  <c r="V45" i="30"/>
  <c r="AD45" i="30" s="1"/>
  <c r="AN45" i="30" s="1"/>
  <c r="V53" i="30"/>
  <c r="AD53" i="30" s="1"/>
  <c r="AN53" i="30" s="1"/>
  <c r="V171" i="30"/>
  <c r="AD171" i="30" s="1"/>
  <c r="AN171" i="30" s="1"/>
  <c r="V176" i="30"/>
  <c r="AD176" i="30" s="1"/>
  <c r="AN176" i="30" s="1"/>
  <c r="V170" i="30"/>
  <c r="AD170" i="30" s="1"/>
  <c r="AN170" i="30" s="1"/>
  <c r="V10" i="30"/>
  <c r="AD10" i="30" s="1"/>
  <c r="AN10" i="30" s="1"/>
  <c r="V175" i="30"/>
  <c r="AD175" i="30" s="1"/>
  <c r="AN175" i="30" s="1"/>
  <c r="V40" i="30"/>
  <c r="AD40" i="30" s="1"/>
  <c r="AN40" i="30" s="1"/>
  <c r="V67" i="30"/>
  <c r="AD67" i="30" s="1"/>
  <c r="AN67" i="30" s="1"/>
  <c r="V27" i="30"/>
  <c r="AD27" i="30" s="1"/>
  <c r="AN27" i="30" s="1"/>
  <c r="V62" i="30"/>
  <c r="AD62" i="30" s="1"/>
  <c r="AN62" i="30" s="1"/>
  <c r="V54" i="30"/>
  <c r="AD54" i="30" s="1"/>
  <c r="AN54" i="30" s="1"/>
  <c r="V173" i="30"/>
  <c r="AD173" i="30" s="1"/>
  <c r="AN173" i="30" s="1"/>
  <c r="V22" i="30"/>
  <c r="AD22" i="30" s="1"/>
  <c r="AN22" i="30" s="1"/>
  <c r="V25" i="30"/>
  <c r="AD25" i="30" s="1"/>
  <c r="AN25" i="30" s="1"/>
  <c r="V64" i="30"/>
  <c r="AD64" i="30" s="1"/>
  <c r="AN64" i="30" s="1"/>
  <c r="V39" i="30"/>
  <c r="AD39" i="30" s="1"/>
  <c r="AN39" i="30" s="1"/>
  <c r="V14" i="30"/>
  <c r="AD14" i="30" s="1"/>
  <c r="AN14" i="30" s="1"/>
  <c r="AD66" i="30"/>
  <c r="AN66" i="30" s="1"/>
  <c r="AE171" i="30"/>
  <c r="AE29" i="30"/>
  <c r="AE187" i="30"/>
  <c r="AE34" i="30"/>
  <c r="AE13" i="30"/>
  <c r="AE64" i="30"/>
  <c r="AE12" i="30"/>
  <c r="AE179" i="30"/>
  <c r="AE17" i="30"/>
  <c r="AE174" i="30"/>
  <c r="AH35" i="30"/>
  <c r="AR35" i="30" s="1"/>
  <c r="AE54" i="30"/>
  <c r="AE33" i="30"/>
  <c r="AE67" i="30"/>
  <c r="AE180" i="30"/>
  <c r="AE175" i="30"/>
  <c r="AE55" i="30"/>
  <c r="AE36" i="30"/>
  <c r="AH36" i="30"/>
  <c r="AR36" i="30" s="1"/>
  <c r="AE43" i="30"/>
  <c r="AH33" i="30"/>
  <c r="AR33" i="30" s="1"/>
  <c r="AE65" i="30"/>
  <c r="AE40" i="30"/>
  <c r="AE170" i="30"/>
  <c r="AE169" i="30"/>
  <c r="AE16" i="30"/>
  <c r="AE63" i="30"/>
  <c r="AE9" i="30"/>
  <c r="AE58" i="30"/>
  <c r="AE172" i="30"/>
  <c r="AE86" i="30"/>
  <c r="AE26" i="30"/>
  <c r="AE59" i="30"/>
  <c r="AE24" i="30"/>
  <c r="AE66" i="30"/>
  <c r="AE177" i="30"/>
  <c r="AE61" i="30"/>
  <c r="AH32" i="30"/>
  <c r="AR32" i="30" s="1"/>
  <c r="AE178" i="30"/>
  <c r="AE39" i="30"/>
  <c r="AE32" i="30"/>
  <c r="AE28" i="30"/>
  <c r="AE69" i="30"/>
  <c r="AE11" i="30"/>
  <c r="AE182" i="30"/>
  <c r="AE181" i="30"/>
  <c r="AE87" i="30"/>
  <c r="AE47" i="30"/>
  <c r="AH42" i="30"/>
  <c r="AR42" i="30" s="1"/>
  <c r="AE27" i="30"/>
  <c r="AE7" i="30"/>
  <c r="AH12" i="30"/>
  <c r="AR12" i="30" s="1"/>
  <c r="AE46" i="30"/>
  <c r="AH46" i="30"/>
  <c r="AR46" i="30" s="1"/>
  <c r="AE15" i="30"/>
  <c r="AE35" i="30"/>
  <c r="AE19" i="30"/>
  <c r="AE176" i="30"/>
  <c r="AE188" i="30"/>
  <c r="AE85" i="30"/>
  <c r="AE57" i="30"/>
  <c r="X8" i="29"/>
  <c r="AH8" i="29" s="1"/>
  <c r="V8" i="29"/>
  <c r="AB9" i="29"/>
  <c r="AL9" i="29" s="1"/>
  <c r="AB11" i="29"/>
  <c r="AL11" i="29" s="1"/>
  <c r="X13" i="29"/>
  <c r="AH13" i="29" s="1"/>
  <c r="X5" i="29"/>
  <c r="AH5" i="29" s="1"/>
  <c r="X6" i="29"/>
  <c r="AH6" i="29" s="1"/>
  <c r="X14" i="29"/>
  <c r="AH14" i="29" s="1"/>
  <c r="X7" i="29"/>
  <c r="AH7" i="29" s="1"/>
  <c r="X15" i="29"/>
  <c r="AH15" i="29" s="1"/>
  <c r="X16" i="29"/>
  <c r="AH16" i="29" s="1"/>
  <c r="X9" i="29"/>
  <c r="AH9" i="29" s="1"/>
  <c r="X10" i="29"/>
  <c r="AH10" i="29" s="1"/>
  <c r="X3" i="29"/>
  <c r="AH3" i="29" s="1"/>
  <c r="X11" i="29"/>
  <c r="AH11" i="29" s="1"/>
  <c r="X4" i="29"/>
  <c r="AH4" i="29" s="1"/>
  <c r="X12" i="29"/>
  <c r="AH12" i="29" s="1"/>
  <c r="Q123" i="30" l="1"/>
  <c r="O123" i="30"/>
  <c r="AI123" i="30" s="1"/>
  <c r="Q135" i="30"/>
  <c r="O135" i="30"/>
  <c r="AI135" i="30" s="1"/>
  <c r="Q133" i="30"/>
  <c r="O133" i="30"/>
  <c r="AI133" i="30" s="1"/>
  <c r="Q130" i="30"/>
  <c r="O130" i="30"/>
  <c r="AI130" i="30" s="1"/>
  <c r="Q128" i="30"/>
  <c r="O128" i="30"/>
  <c r="AI128" i="30" s="1"/>
  <c r="O140" i="30"/>
  <c r="AI140" i="30" s="1"/>
  <c r="Q140" i="30"/>
  <c r="Q129" i="30"/>
  <c r="O129" i="30"/>
  <c r="AI129" i="30" s="1"/>
  <c r="Q112" i="30"/>
  <c r="O112" i="30"/>
  <c r="AI112" i="30" s="1"/>
  <c r="O136" i="30"/>
  <c r="AI136" i="30" s="1"/>
  <c r="Q136" i="30"/>
  <c r="Q147" i="30"/>
  <c r="O147" i="30"/>
  <c r="AI147" i="30" s="1"/>
  <c r="Q139" i="30"/>
  <c r="O139" i="30"/>
  <c r="AI139" i="30" s="1"/>
  <c r="Q146" i="30"/>
  <c r="O146" i="30"/>
  <c r="AI146" i="30" s="1"/>
  <c r="O148" i="30"/>
  <c r="AI148" i="30" s="1"/>
  <c r="Q148" i="30"/>
  <c r="Q88" i="30"/>
  <c r="O88" i="30"/>
  <c r="AI88" i="30" s="1"/>
  <c r="Q117" i="30"/>
  <c r="O117" i="30"/>
  <c r="AI117" i="30" s="1"/>
  <c r="O116" i="30"/>
  <c r="AI116" i="30" s="1"/>
  <c r="Q116" i="30"/>
  <c r="Q158" i="30"/>
  <c r="O158" i="30"/>
  <c r="AI158" i="30" s="1"/>
  <c r="O163" i="30"/>
  <c r="AI163" i="30" s="1"/>
  <c r="Q163" i="30"/>
  <c r="Q127" i="30"/>
  <c r="O127" i="30"/>
  <c r="AI127" i="30" s="1"/>
  <c r="O153" i="30"/>
  <c r="AI153" i="30" s="1"/>
  <c r="Q153" i="30"/>
  <c r="Q125" i="30"/>
  <c r="O125" i="30"/>
  <c r="AI125" i="30" s="1"/>
  <c r="O121" i="30"/>
  <c r="AI121" i="30" s="1"/>
  <c r="Q121" i="30"/>
  <c r="Q90" i="30"/>
  <c r="O90" i="30"/>
  <c r="AI90" i="30" s="1"/>
  <c r="Q162" i="30"/>
  <c r="O162" i="30"/>
  <c r="AI162" i="30" s="1"/>
  <c r="O160" i="30"/>
  <c r="AI160" i="30" s="1"/>
  <c r="Q160" i="30"/>
  <c r="Q155" i="30"/>
  <c r="O155" i="30"/>
  <c r="AI155" i="30" s="1"/>
  <c r="O157" i="30"/>
  <c r="AI157" i="30" s="1"/>
  <c r="Q157" i="30"/>
  <c r="Q115" i="30"/>
  <c r="O115" i="30"/>
  <c r="AI115" i="30" s="1"/>
  <c r="Q152" i="30"/>
  <c r="O152" i="30"/>
  <c r="AI152" i="30" s="1"/>
  <c r="O106" i="30"/>
  <c r="AI106" i="30" s="1"/>
  <c r="Q106" i="30"/>
  <c r="O141" i="30"/>
  <c r="AI141" i="30" s="1"/>
  <c r="Q141" i="30"/>
  <c r="O109" i="30"/>
  <c r="AI109" i="30" s="1"/>
  <c r="Q109" i="30"/>
  <c r="O165" i="30"/>
  <c r="AI165" i="30" s="1"/>
  <c r="Q165" i="30"/>
  <c r="Q168" i="30"/>
  <c r="O168" i="30"/>
  <c r="AI168" i="30" s="1"/>
  <c r="O142" i="30"/>
  <c r="AI142" i="30" s="1"/>
  <c r="Q142" i="30"/>
  <c r="Q118" i="30"/>
  <c r="O118" i="30"/>
  <c r="AI118" i="30" s="1"/>
  <c r="O166" i="30"/>
  <c r="AI166" i="30" s="1"/>
  <c r="Q166" i="30"/>
  <c r="O122" i="30"/>
  <c r="AI122" i="30" s="1"/>
  <c r="Q122" i="30"/>
  <c r="Q164" i="30"/>
  <c r="O164" i="30"/>
  <c r="AI164" i="30" s="1"/>
  <c r="Q114" i="30"/>
  <c r="O114" i="30"/>
  <c r="AI114" i="30" s="1"/>
  <c r="Q124" i="30"/>
  <c r="O124" i="30"/>
  <c r="AI124" i="30" s="1"/>
  <c r="Q151" i="30"/>
  <c r="O151" i="30"/>
  <c r="AI151" i="30" s="1"/>
  <c r="O82" i="30"/>
  <c r="AI82" i="30" s="1"/>
  <c r="Q82" i="30"/>
  <c r="Q137" i="30"/>
  <c r="O137" i="30"/>
  <c r="AI137" i="30" s="1"/>
  <c r="O138" i="30"/>
  <c r="AI138" i="30" s="1"/>
  <c r="Q138" i="30"/>
  <c r="O159" i="30"/>
  <c r="AI159" i="30" s="1"/>
  <c r="Q159" i="30"/>
  <c r="O154" i="30"/>
  <c r="AI154" i="30" s="1"/>
  <c r="Q154" i="30"/>
  <c r="O126" i="30"/>
  <c r="AI126" i="30" s="1"/>
  <c r="Q126" i="30"/>
  <c r="Q145" i="30"/>
  <c r="O145" i="30"/>
  <c r="AI145" i="30" s="1"/>
  <c r="Q113" i="30"/>
  <c r="O113" i="30"/>
  <c r="AI113" i="30" s="1"/>
  <c r="Q149" i="30"/>
  <c r="O149" i="30"/>
  <c r="AI149" i="30" s="1"/>
  <c r="O119" i="30"/>
  <c r="AI119" i="30" s="1"/>
  <c r="Q119" i="30"/>
  <c r="O108" i="30"/>
  <c r="AI108" i="30" s="1"/>
  <c r="Q108" i="30"/>
  <c r="Q132" i="30"/>
  <c r="O132" i="30"/>
  <c r="AI132" i="30" s="1"/>
  <c r="Q111" i="30"/>
  <c r="O111" i="30"/>
  <c r="AI111" i="30" s="1"/>
  <c r="Q107" i="30"/>
  <c r="O107" i="30"/>
  <c r="AI107" i="30" s="1"/>
  <c r="Q134" i="30"/>
  <c r="O134" i="30"/>
  <c r="AI134" i="30" s="1"/>
  <c r="O131" i="30"/>
  <c r="AI131" i="30" s="1"/>
  <c r="Q131" i="30"/>
  <c r="Q143" i="30"/>
  <c r="O143" i="30"/>
  <c r="AI143" i="30" s="1"/>
  <c r="O167" i="30"/>
  <c r="AI167" i="30" s="1"/>
  <c r="Q167" i="30"/>
  <c r="O120" i="30"/>
  <c r="AI120" i="30" s="1"/>
  <c r="Q120" i="30"/>
  <c r="O156" i="30"/>
  <c r="AI156" i="30" s="1"/>
  <c r="Q156" i="30"/>
  <c r="O144" i="30"/>
  <c r="AI144" i="30" s="1"/>
  <c r="Q144" i="30"/>
  <c r="Q161" i="30"/>
  <c r="O161" i="30"/>
  <c r="AI161" i="30" s="1"/>
  <c r="O179" i="30"/>
  <c r="AI179" i="30" s="1"/>
  <c r="AS179" i="30" s="1"/>
  <c r="O173" i="30"/>
  <c r="AI173" i="30" s="1"/>
  <c r="AS173" i="30" s="1"/>
  <c r="O10" i="30"/>
  <c r="O64" i="30"/>
  <c r="O45" i="30"/>
  <c r="AI45" i="30" s="1"/>
  <c r="AS45" i="30" s="1"/>
  <c r="O23" i="30"/>
  <c r="AI23" i="30" s="1"/>
  <c r="AS23" i="30" s="1"/>
  <c r="O50" i="30"/>
  <c r="AI50" i="30" s="1"/>
  <c r="AS50" i="30" s="1"/>
  <c r="O65" i="30"/>
  <c r="AI65" i="30" s="1"/>
  <c r="O5" i="30"/>
  <c r="AI5" i="30" s="1"/>
  <c r="AS5" i="30" s="1"/>
  <c r="O34" i="30"/>
  <c r="AI34" i="30" s="1"/>
  <c r="AS34" i="30" s="1"/>
  <c r="O16" i="30"/>
  <c r="Q74" i="30"/>
  <c r="O74" i="30"/>
  <c r="AI74" i="30" s="1"/>
  <c r="AS74" i="30" s="1"/>
  <c r="Q94" i="30"/>
  <c r="O94" i="30"/>
  <c r="AI94" i="30" s="1"/>
  <c r="AS94" i="30" s="1"/>
  <c r="Q93" i="30"/>
  <c r="O93" i="30"/>
  <c r="AI93" i="30" s="1"/>
  <c r="AS93" i="30" s="1"/>
  <c r="Q96" i="30"/>
  <c r="O96" i="30"/>
  <c r="AI96" i="30" s="1"/>
  <c r="AS96" i="30" s="1"/>
  <c r="O187" i="30"/>
  <c r="AI187" i="30" s="1"/>
  <c r="AS187" i="30" s="1"/>
  <c r="O63" i="30"/>
  <c r="AI63" i="30" s="1"/>
  <c r="AS63" i="30" s="1"/>
  <c r="O174" i="30"/>
  <c r="AI174" i="30" s="1"/>
  <c r="AS174" i="30" s="1"/>
  <c r="O55" i="30"/>
  <c r="O57" i="30"/>
  <c r="AI57" i="30" s="1"/>
  <c r="AS57" i="30" s="1"/>
  <c r="O11" i="30"/>
  <c r="AI11" i="30" s="1"/>
  <c r="AS11" i="30" s="1"/>
  <c r="O83" i="30"/>
  <c r="AI83" i="30" s="1"/>
  <c r="AS83" i="30" s="1"/>
  <c r="O17" i="30"/>
  <c r="Q103" i="30"/>
  <c r="O103" i="30"/>
  <c r="AI103" i="30" s="1"/>
  <c r="AS103" i="30" s="1"/>
  <c r="Q80" i="30"/>
  <c r="O80" i="30"/>
  <c r="AI80" i="30" s="1"/>
  <c r="AS80" i="30" s="1"/>
  <c r="O172" i="30"/>
  <c r="AI172" i="30" s="1"/>
  <c r="AS172" i="30" s="1"/>
  <c r="O18" i="30"/>
  <c r="AI18" i="30" s="1"/>
  <c r="AS18" i="30" s="1"/>
  <c r="O44" i="30"/>
  <c r="AI44" i="30" s="1"/>
  <c r="AS44" i="30" s="1"/>
  <c r="O37" i="30"/>
  <c r="AI37" i="30" s="1"/>
  <c r="AS37" i="30" s="1"/>
  <c r="O176" i="30"/>
  <c r="O28" i="30"/>
  <c r="AI28" i="30" s="1"/>
  <c r="AS28" i="30" s="1"/>
  <c r="O183" i="30"/>
  <c r="AI183" i="30" s="1"/>
  <c r="AS183" i="30" s="1"/>
  <c r="O20" i="30"/>
  <c r="O185" i="30"/>
  <c r="AI185" i="30" s="1"/>
  <c r="AS185" i="30" s="1"/>
  <c r="O184" i="30"/>
  <c r="AI184" i="30" s="1"/>
  <c r="AS184" i="30" s="1"/>
  <c r="O86" i="30"/>
  <c r="O68" i="30"/>
  <c r="AI68" i="30" s="1"/>
  <c r="AS68" i="30" s="1"/>
  <c r="O9" i="30"/>
  <c r="O38" i="30"/>
  <c r="O85" i="30"/>
  <c r="AI85" i="30" s="1"/>
  <c r="AS85" i="30" s="1"/>
  <c r="Q105" i="30"/>
  <c r="O105" i="30"/>
  <c r="AI105" i="30" s="1"/>
  <c r="AS105" i="30" s="1"/>
  <c r="Q102" i="30"/>
  <c r="O102" i="30"/>
  <c r="AI102" i="30" s="1"/>
  <c r="T5" i="41" s="1"/>
  <c r="O181" i="30"/>
  <c r="AI181" i="30" s="1"/>
  <c r="AS181" i="30" s="1"/>
  <c r="O15" i="30"/>
  <c r="O39" i="30"/>
  <c r="AI39" i="30" s="1"/>
  <c r="AS39" i="30" s="1"/>
  <c r="Q101" i="30"/>
  <c r="O101" i="30"/>
  <c r="AI101" i="30" s="1"/>
  <c r="AS101" i="30" s="1"/>
  <c r="O22" i="30"/>
  <c r="AI22" i="30" s="1"/>
  <c r="AS22" i="30" s="1"/>
  <c r="Q76" i="30"/>
  <c r="O76" i="30"/>
  <c r="AI76" i="30" s="1"/>
  <c r="AS76" i="30" s="1"/>
  <c r="Q78" i="30"/>
  <c r="O78" i="30"/>
  <c r="AI78" i="30" s="1"/>
  <c r="AS78" i="30" s="1"/>
  <c r="Q100" i="30"/>
  <c r="O100" i="30"/>
  <c r="AI100" i="30" s="1"/>
  <c r="AS100" i="30" s="1"/>
  <c r="O52" i="30"/>
  <c r="AI52" i="30" s="1"/>
  <c r="AS52" i="30" s="1"/>
  <c r="O21" i="30"/>
  <c r="AI21" i="30" s="1"/>
  <c r="AS21" i="30" s="1"/>
  <c r="O36" i="30"/>
  <c r="O175" i="30"/>
  <c r="AI175" i="30" s="1"/>
  <c r="AS175" i="30" s="1"/>
  <c r="O27" i="30"/>
  <c r="AI27" i="30" s="1"/>
  <c r="AS27" i="30" s="1"/>
  <c r="O43" i="30"/>
  <c r="AI43" i="30" s="1"/>
  <c r="AS43" i="30" s="1"/>
  <c r="O13" i="30"/>
  <c r="AI13" i="30" s="1"/>
  <c r="AS13" i="30" s="1"/>
  <c r="O4" i="30"/>
  <c r="AI4" i="30" s="1"/>
  <c r="O7" i="30"/>
  <c r="AI7" i="30" s="1"/>
  <c r="AS7" i="30" s="1"/>
  <c r="O170" i="30"/>
  <c r="O25" i="30"/>
  <c r="AI25" i="30" s="1"/>
  <c r="AS25" i="30" s="1"/>
  <c r="O67" i="30"/>
  <c r="AI67" i="30" s="1"/>
  <c r="AS67" i="30" s="1"/>
  <c r="O33" i="30"/>
  <c r="AI33" i="30" s="1"/>
  <c r="AS33" i="30" s="1"/>
  <c r="O182" i="30"/>
  <c r="O32" i="30"/>
  <c r="AI32" i="30" s="1"/>
  <c r="AS32" i="30" s="1"/>
  <c r="O47" i="30"/>
  <c r="AI47" i="30" s="1"/>
  <c r="AS47" i="30" s="1"/>
  <c r="O186" i="30"/>
  <c r="AI186" i="30" s="1"/>
  <c r="AS186" i="30" s="1"/>
  <c r="O31" i="30"/>
  <c r="AI31" i="30" s="1"/>
  <c r="AS31" i="30" s="1"/>
  <c r="Q81" i="30"/>
  <c r="O81" i="30"/>
  <c r="AI81" i="30" s="1"/>
  <c r="AS81" i="30" s="1"/>
  <c r="Q72" i="30"/>
  <c r="O72" i="30"/>
  <c r="Q99" i="30"/>
  <c r="O99" i="30"/>
  <c r="AI99" i="30" s="1"/>
  <c r="T4" i="41" s="1"/>
  <c r="Q98" i="30"/>
  <c r="O98" i="30"/>
  <c r="AI98" i="30" s="1"/>
  <c r="AS98" i="30" s="1"/>
  <c r="Q91" i="30"/>
  <c r="O91" i="30"/>
  <c r="AI91" i="30" s="1"/>
  <c r="Q77" i="30"/>
  <c r="O77" i="30"/>
  <c r="O62" i="30"/>
  <c r="AI62" i="30" s="1"/>
  <c r="AS62" i="30" s="1"/>
  <c r="O178" i="30"/>
  <c r="O58" i="30"/>
  <c r="O171" i="30"/>
  <c r="AI171" i="30" s="1"/>
  <c r="AS171" i="30" s="1"/>
  <c r="O48" i="30"/>
  <c r="AI48" i="30" s="1"/>
  <c r="AS48" i="30" s="1"/>
  <c r="O89" i="30"/>
  <c r="AI89" i="30" s="1"/>
  <c r="AS89" i="30" s="1"/>
  <c r="O177" i="30"/>
  <c r="AI177" i="30" s="1"/>
  <c r="AS177" i="30" s="1"/>
  <c r="O42" i="30"/>
  <c r="AI42" i="30" s="1"/>
  <c r="AS42" i="30" s="1"/>
  <c r="O60" i="30"/>
  <c r="AI60" i="30" s="1"/>
  <c r="AS60" i="30" s="1"/>
  <c r="O40" i="30"/>
  <c r="O49" i="30"/>
  <c r="AI49" i="30" s="1"/>
  <c r="AS49" i="30" s="1"/>
  <c r="O14" i="30"/>
  <c r="AI14" i="30" s="1"/>
  <c r="AS14" i="30" s="1"/>
  <c r="Q79" i="30"/>
  <c r="O79" i="30"/>
  <c r="AI79" i="30" s="1"/>
  <c r="AS79" i="30" s="1"/>
  <c r="Q92" i="30"/>
  <c r="O92" i="30"/>
  <c r="AI92" i="30" s="1"/>
  <c r="Q95" i="30"/>
  <c r="O95" i="30"/>
  <c r="AI95" i="30" s="1"/>
  <c r="AS95" i="30" s="1"/>
  <c r="O12" i="30"/>
  <c r="AI12" i="30" s="1"/>
  <c r="AS12" i="30" s="1"/>
  <c r="O169" i="30"/>
  <c r="O180" i="30"/>
  <c r="AI180" i="30" s="1"/>
  <c r="AS180" i="30" s="1"/>
  <c r="O87" i="30"/>
  <c r="AI87" i="30" s="1"/>
  <c r="AS87" i="30" s="1"/>
  <c r="O61" i="30"/>
  <c r="AI61" i="30" s="1"/>
  <c r="AS61" i="30" s="1"/>
  <c r="O84" i="30"/>
  <c r="AI84" i="30" s="1"/>
  <c r="AS84" i="30" s="1"/>
  <c r="O26" i="30"/>
  <c r="AI26" i="30" s="1"/>
  <c r="AS26" i="30" s="1"/>
  <c r="O24" i="30"/>
  <c r="AI24" i="30" s="1"/>
  <c r="AS24" i="30" s="1"/>
  <c r="O56" i="30"/>
  <c r="AI56" i="30" s="1"/>
  <c r="AS56" i="30" s="1"/>
  <c r="O19" i="30"/>
  <c r="AI19" i="30" s="1"/>
  <c r="AS19" i="30" s="1"/>
  <c r="O29" i="30"/>
  <c r="Q70" i="30"/>
  <c r="O70" i="30"/>
  <c r="AI70" i="30" s="1"/>
  <c r="AS70" i="30" s="1"/>
  <c r="Q75" i="30"/>
  <c r="O75" i="30"/>
  <c r="AI75" i="30" s="1"/>
  <c r="AS75" i="30" s="1"/>
  <c r="Q73" i="30"/>
  <c r="O73" i="30"/>
  <c r="AI73" i="30" s="1"/>
  <c r="AS73" i="30" s="1"/>
  <c r="Q97" i="30"/>
  <c r="O97" i="30"/>
  <c r="AI97" i="30" s="1"/>
  <c r="AS97" i="30" s="1"/>
  <c r="Q71" i="30"/>
  <c r="O71" i="30"/>
  <c r="AI71" i="30" s="1"/>
  <c r="Q104" i="30"/>
  <c r="O104" i="30"/>
  <c r="AI104" i="30" s="1"/>
  <c r="AS104" i="30" s="1"/>
  <c r="O41" i="30"/>
  <c r="AI41" i="30" s="1"/>
  <c r="AS41" i="30" s="1"/>
  <c r="O69" i="30"/>
  <c r="AI69" i="30" s="1"/>
  <c r="AS69" i="30" s="1"/>
  <c r="O46" i="30"/>
  <c r="AI46" i="30" s="1"/>
  <c r="AS46" i="30" s="1"/>
  <c r="O59" i="30"/>
  <c r="AI59" i="30" s="1"/>
  <c r="AS59" i="30" s="1"/>
  <c r="O35" i="30"/>
  <c r="AI35" i="30" s="1"/>
  <c r="AS35" i="30" s="1"/>
  <c r="O6" i="30"/>
  <c r="AI6" i="30" s="1"/>
  <c r="O51" i="30"/>
  <c r="AI51" i="30" s="1"/>
  <c r="AS51" i="30" s="1"/>
  <c r="O30" i="30"/>
  <c r="AI30" i="30" s="1"/>
  <c r="AS30" i="30" s="1"/>
  <c r="O66" i="30"/>
  <c r="AI66" i="30" s="1"/>
  <c r="AS66" i="30" s="1"/>
  <c r="O53" i="30"/>
  <c r="AI53" i="30" s="1"/>
  <c r="AS53" i="30" s="1"/>
  <c r="O188" i="30"/>
  <c r="O8" i="30"/>
  <c r="AI8" i="30" s="1"/>
  <c r="AS8" i="30" s="1"/>
  <c r="P8" i="41"/>
  <c r="P9" i="41"/>
  <c r="O10" i="36"/>
  <c r="P3" i="41"/>
  <c r="O16" i="36"/>
  <c r="P6" i="41"/>
  <c r="P7" i="41"/>
  <c r="O6" i="36"/>
  <c r="P4" i="41"/>
  <c r="O13" i="36"/>
  <c r="Q18" i="36"/>
  <c r="Q14" i="36"/>
  <c r="O18" i="36"/>
  <c r="O14" i="36"/>
  <c r="O8" i="36"/>
  <c r="Q8" i="36"/>
  <c r="AI86" i="30"/>
  <c r="AS86" i="30" s="1"/>
  <c r="AI72" i="30"/>
  <c r="AS72" i="30" s="1"/>
  <c r="AO181" i="30"/>
  <c r="AJ181" i="30"/>
  <c r="AO172" i="30"/>
  <c r="AJ172" i="30"/>
  <c r="AO65" i="30"/>
  <c r="AJ65" i="30"/>
  <c r="AO67" i="30"/>
  <c r="AJ67" i="30"/>
  <c r="AO64" i="30"/>
  <c r="AJ64" i="30"/>
  <c r="Y14" i="30"/>
  <c r="AG14" i="30" s="1"/>
  <c r="AQ14" i="30" s="1"/>
  <c r="Y89" i="30"/>
  <c r="AG89" i="30" s="1"/>
  <c r="AQ89" i="30" s="1"/>
  <c r="Y175" i="30"/>
  <c r="AG175" i="30" s="1"/>
  <c r="AQ175" i="30" s="1"/>
  <c r="AO11" i="30"/>
  <c r="AJ11" i="30"/>
  <c r="Y67" i="30"/>
  <c r="AG67" i="30" s="1"/>
  <c r="AQ67" i="30" s="1"/>
  <c r="Y10" i="30"/>
  <c r="AG10" i="30" s="1"/>
  <c r="AQ10" i="30" s="1"/>
  <c r="AO50" i="30"/>
  <c r="AJ50" i="30"/>
  <c r="AO60" i="30"/>
  <c r="AJ60" i="30"/>
  <c r="AO9" i="30"/>
  <c r="AJ9" i="30"/>
  <c r="Y48" i="30"/>
  <c r="AG48" i="30" s="1"/>
  <c r="AQ48" i="30" s="1"/>
  <c r="AO188" i="30"/>
  <c r="AJ188" i="30"/>
  <c r="AO66" i="30"/>
  <c r="AJ66" i="30"/>
  <c r="AO63" i="30"/>
  <c r="AJ63" i="30"/>
  <c r="AO187" i="30"/>
  <c r="AJ187" i="30"/>
  <c r="AO21" i="30"/>
  <c r="AJ21" i="30"/>
  <c r="AO186" i="30"/>
  <c r="AJ186" i="30"/>
  <c r="Y64" i="30"/>
  <c r="AG64" i="30" s="1"/>
  <c r="AQ64" i="30" s="1"/>
  <c r="Y39" i="30"/>
  <c r="AG39" i="30" s="1"/>
  <c r="AQ39" i="30" s="1"/>
  <c r="AO7" i="30"/>
  <c r="AJ7" i="30"/>
  <c r="AO183" i="30"/>
  <c r="AJ183" i="30"/>
  <c r="AO44" i="30"/>
  <c r="AJ44" i="30"/>
  <c r="AO10" i="30"/>
  <c r="AJ10" i="30"/>
  <c r="AO38" i="30"/>
  <c r="AJ38" i="30"/>
  <c r="AO37" i="30"/>
  <c r="AJ37" i="30"/>
  <c r="AO176" i="30"/>
  <c r="AJ176" i="30"/>
  <c r="AO27" i="30"/>
  <c r="AJ27" i="30"/>
  <c r="AO28" i="30"/>
  <c r="AJ28" i="30"/>
  <c r="AO24" i="30"/>
  <c r="AJ24" i="30"/>
  <c r="AO16" i="30"/>
  <c r="AJ16" i="30"/>
  <c r="AO36" i="30"/>
  <c r="AJ36" i="30"/>
  <c r="AO174" i="30"/>
  <c r="AJ174" i="30"/>
  <c r="AO29" i="30"/>
  <c r="AJ29" i="30"/>
  <c r="Y44" i="30"/>
  <c r="AG44" i="30" s="1"/>
  <c r="AQ44" i="30" s="1"/>
  <c r="AI77" i="30"/>
  <c r="AS77" i="30" s="1"/>
  <c r="AO57" i="30"/>
  <c r="AJ57" i="30"/>
  <c r="AO182" i="30"/>
  <c r="AJ182" i="30"/>
  <c r="AO13" i="30"/>
  <c r="AJ13" i="30"/>
  <c r="AO41" i="30"/>
  <c r="AJ41" i="30"/>
  <c r="AO53" i="30"/>
  <c r="AJ53" i="30"/>
  <c r="AO23" i="30"/>
  <c r="AJ23" i="30"/>
  <c r="AO85" i="30"/>
  <c r="AJ85" i="30"/>
  <c r="AO177" i="30"/>
  <c r="AJ177" i="30"/>
  <c r="AO43" i="30"/>
  <c r="AJ43" i="30"/>
  <c r="AO54" i="30"/>
  <c r="AO34" i="30"/>
  <c r="AJ34" i="30"/>
  <c r="AO69" i="30"/>
  <c r="AJ69" i="30"/>
  <c r="AO19" i="30"/>
  <c r="AJ19" i="30"/>
  <c r="AO32" i="30"/>
  <c r="AJ32" i="30"/>
  <c r="AO59" i="30"/>
  <c r="AJ59" i="30"/>
  <c r="AO169" i="30"/>
  <c r="AJ169" i="30"/>
  <c r="AO55" i="30"/>
  <c r="AJ55" i="30"/>
  <c r="AO17" i="30"/>
  <c r="AJ17" i="30"/>
  <c r="AO171" i="30"/>
  <c r="AJ171" i="30"/>
  <c r="AO20" i="30"/>
  <c r="AJ20" i="30"/>
  <c r="AO25" i="30"/>
  <c r="AJ25" i="30"/>
  <c r="AO173" i="30"/>
  <c r="AJ173" i="30"/>
  <c r="AO18" i="30"/>
  <c r="AJ18" i="30"/>
  <c r="AO30" i="30"/>
  <c r="AJ30" i="30"/>
  <c r="AO31" i="30"/>
  <c r="AJ31" i="30"/>
  <c r="AO48" i="30"/>
  <c r="AJ48" i="30"/>
  <c r="Y170" i="30"/>
  <c r="AG170" i="30" s="1"/>
  <c r="AQ170" i="30" s="1"/>
  <c r="U5" i="41"/>
  <c r="AO46" i="30"/>
  <c r="AJ46" i="30"/>
  <c r="AO61" i="30"/>
  <c r="AJ61" i="30"/>
  <c r="AO58" i="30"/>
  <c r="AJ58" i="30"/>
  <c r="AO33" i="30"/>
  <c r="AJ33" i="30"/>
  <c r="AO49" i="30"/>
  <c r="AJ49" i="30"/>
  <c r="AO35" i="30"/>
  <c r="AJ35" i="30"/>
  <c r="AO47" i="30"/>
  <c r="AJ47" i="30"/>
  <c r="AO39" i="30"/>
  <c r="AJ39" i="30"/>
  <c r="AO26" i="30"/>
  <c r="AJ26" i="30"/>
  <c r="AO170" i="30"/>
  <c r="AJ170" i="30"/>
  <c r="AO175" i="30"/>
  <c r="AJ175" i="30"/>
  <c r="AO179" i="30"/>
  <c r="AJ179" i="30"/>
  <c r="Y22" i="30"/>
  <c r="AG22" i="30" s="1"/>
  <c r="AQ22" i="30" s="1"/>
  <c r="AO15" i="30"/>
  <c r="AJ15" i="30"/>
  <c r="AO87" i="30"/>
  <c r="AJ87" i="30"/>
  <c r="AO178" i="30"/>
  <c r="AJ178" i="30"/>
  <c r="AO86" i="30"/>
  <c r="AJ86" i="30"/>
  <c r="AO40" i="30"/>
  <c r="AJ40" i="30"/>
  <c r="AO180" i="30"/>
  <c r="AJ180" i="30"/>
  <c r="AO12" i="30"/>
  <c r="AJ12" i="30"/>
  <c r="AO8" i="30"/>
  <c r="AJ8" i="30"/>
  <c r="AO185" i="30"/>
  <c r="AJ185" i="30"/>
  <c r="AO6" i="30"/>
  <c r="AJ6" i="30"/>
  <c r="AO42" i="30"/>
  <c r="AJ42" i="30"/>
  <c r="AO45" i="30"/>
  <c r="AJ45" i="30"/>
  <c r="AO68" i="30"/>
  <c r="AJ68" i="30"/>
  <c r="AO184" i="30"/>
  <c r="AJ184" i="30"/>
  <c r="Y25" i="30"/>
  <c r="AG25" i="30" s="1"/>
  <c r="AQ25" i="30" s="1"/>
  <c r="AI10" i="30"/>
  <c r="AS10" i="30" s="1"/>
  <c r="AI15" i="30"/>
  <c r="AS15" i="30" s="1"/>
  <c r="AI38" i="30"/>
  <c r="AS38" i="30" s="1"/>
  <c r="AI182" i="30"/>
  <c r="AS182" i="30" s="1"/>
  <c r="AI9" i="30"/>
  <c r="AS9" i="30" s="1"/>
  <c r="AI176" i="30"/>
  <c r="AS176" i="30" s="1"/>
  <c r="AB31" i="30"/>
  <c r="AB26" i="30"/>
  <c r="AB21" i="30"/>
  <c r="AB34" i="30"/>
  <c r="AF34" i="30"/>
  <c r="AP34" i="30" s="1"/>
  <c r="AB30" i="30"/>
  <c r="AF30" i="30"/>
  <c r="AP30" i="30" s="1"/>
  <c r="AB32" i="30"/>
  <c r="AB28" i="30"/>
  <c r="AB15" i="30"/>
  <c r="AF15" i="30"/>
  <c r="AP15" i="30" s="1"/>
  <c r="AB12" i="30"/>
  <c r="AB35" i="30"/>
  <c r="AB33" i="30"/>
  <c r="AF67" i="30"/>
  <c r="AP67" i="30" s="1"/>
  <c r="AB13" i="30"/>
  <c r="AF13" i="30"/>
  <c r="AP13" i="30" s="1"/>
  <c r="AB36" i="30"/>
  <c r="AB45" i="30"/>
  <c r="AF45" i="30"/>
  <c r="AP45" i="30" s="1"/>
  <c r="AB7" i="30"/>
  <c r="AB171" i="30"/>
  <c r="AF171" i="30"/>
  <c r="AP171" i="30" s="1"/>
  <c r="AB37" i="30"/>
  <c r="AB24" i="30"/>
  <c r="AF24" i="30"/>
  <c r="AP24" i="30" s="1"/>
  <c r="AB169" i="30"/>
  <c r="AB176" i="30"/>
  <c r="AF176" i="30"/>
  <c r="AP176" i="30" s="1"/>
  <c r="AB39" i="30"/>
  <c r="AB18" i="30"/>
  <c r="AF18" i="30"/>
  <c r="AP18" i="30" s="1"/>
  <c r="AB42" i="30"/>
  <c r="AF175" i="30"/>
  <c r="AP175" i="30" s="1"/>
  <c r="AB11" i="30"/>
  <c r="AB43" i="30"/>
  <c r="AB41" i="30"/>
  <c r="AF41" i="30"/>
  <c r="AP41" i="30" s="1"/>
  <c r="AB40" i="30"/>
  <c r="AB22" i="30"/>
  <c r="AF25" i="30"/>
  <c r="AP25" i="30" s="1"/>
  <c r="AB46" i="30"/>
  <c r="AF46" i="30"/>
  <c r="AP46" i="30" s="1"/>
  <c r="AF173" i="30"/>
  <c r="AP173" i="30" s="1"/>
  <c r="AB20" i="30"/>
  <c r="AB174" i="30"/>
  <c r="AB29" i="30"/>
  <c r="AF29" i="30"/>
  <c r="AP29" i="30" s="1"/>
  <c r="AB10" i="30"/>
  <c r="AF44" i="30"/>
  <c r="AP44" i="30" s="1"/>
  <c r="AB47" i="30"/>
  <c r="AF47" i="30"/>
  <c r="AP47" i="30" s="1"/>
  <c r="AB6" i="30"/>
  <c r="AF6" i="30"/>
  <c r="P14" i="36" s="1"/>
  <c r="AB14" i="30"/>
  <c r="AF89" i="30"/>
  <c r="AP89" i="30" s="1"/>
  <c r="AF3" i="30"/>
  <c r="AP3" i="30" s="1"/>
  <c r="AB8" i="30"/>
  <c r="AF8" i="30"/>
  <c r="AP8" i="30" s="1"/>
  <c r="AB170" i="30"/>
  <c r="AB38" i="30"/>
  <c r="AB23" i="30"/>
  <c r="AF23" i="30"/>
  <c r="AP23" i="30" s="1"/>
  <c r="AB19" i="30"/>
  <c r="AF19" i="30"/>
  <c r="AP19" i="30" s="1"/>
  <c r="AB27" i="30"/>
  <c r="AB172" i="30"/>
  <c r="AB17" i="30"/>
  <c r="AF17" i="30"/>
  <c r="AP17" i="30" s="1"/>
  <c r="AB16" i="30"/>
  <c r="AF16" i="30"/>
  <c r="AP16" i="30" s="1"/>
  <c r="AB9" i="30"/>
  <c r="AB60" i="30"/>
  <c r="AF48" i="30"/>
  <c r="AP48" i="30" s="1"/>
  <c r="AF180" i="30"/>
  <c r="AP180" i="30" s="1"/>
  <c r="AF64" i="30"/>
  <c r="AP64" i="30" s="1"/>
  <c r="AF186" i="30"/>
  <c r="AP186" i="30" s="1"/>
  <c r="AF22" i="30"/>
  <c r="AP22" i="30" s="1"/>
  <c r="W3" i="30"/>
  <c r="AA3" i="30" s="1"/>
  <c r="AB175" i="30"/>
  <c r="Z3" i="30"/>
  <c r="AH3" i="30" s="1"/>
  <c r="AR3" i="30" s="1"/>
  <c r="AH4" i="30"/>
  <c r="AF60" i="30"/>
  <c r="AP60" i="30" s="1"/>
  <c r="AF10" i="30"/>
  <c r="AP10" i="30" s="1"/>
  <c r="AB44" i="30"/>
  <c r="AG3" i="30"/>
  <c r="AQ3" i="30" s="1"/>
  <c r="AB4" i="30"/>
  <c r="W5" i="30"/>
  <c r="AA5" i="30" s="1"/>
  <c r="AH5" i="30"/>
  <c r="AR5" i="30" s="1"/>
  <c r="AF170" i="30"/>
  <c r="AP170" i="30" s="1"/>
  <c r="AB25" i="30"/>
  <c r="W4" i="30"/>
  <c r="AA4" i="30" s="1"/>
  <c r="AB180" i="30"/>
  <c r="AB5" i="30"/>
  <c r="AB186" i="30"/>
  <c r="AB67" i="30"/>
  <c r="AB64" i="30"/>
  <c r="AB89" i="30"/>
  <c r="AF14" i="30"/>
  <c r="AP14" i="30" s="1"/>
  <c r="AF39" i="30"/>
  <c r="AP39" i="30" s="1"/>
  <c r="AB3" i="30"/>
  <c r="AQ57" i="30"/>
  <c r="AQ31" i="30"/>
  <c r="AQ32" i="30"/>
  <c r="AQ41" i="30"/>
  <c r="AQ176" i="30"/>
  <c r="AQ181" i="30"/>
  <c r="AQ83" i="30"/>
  <c r="AQ21" i="30"/>
  <c r="AQ49" i="30"/>
  <c r="AQ187" i="30"/>
  <c r="AQ28" i="30"/>
  <c r="AQ188" i="30"/>
  <c r="AQ8" i="30"/>
  <c r="AQ43" i="30"/>
  <c r="AQ55" i="30"/>
  <c r="AQ65" i="30"/>
  <c r="AQ30" i="30"/>
  <c r="AQ36" i="30"/>
  <c r="AQ178" i="30"/>
  <c r="AQ24" i="30"/>
  <c r="AQ52" i="30"/>
  <c r="AQ172" i="30"/>
  <c r="AQ29" i="30"/>
  <c r="AQ11" i="30"/>
  <c r="AQ26" i="30"/>
  <c r="AQ46" i="30"/>
  <c r="AQ169" i="30"/>
  <c r="AQ42" i="30"/>
  <c r="AQ182" i="30"/>
  <c r="AQ174" i="30"/>
  <c r="AQ17" i="30"/>
  <c r="AQ45" i="30"/>
  <c r="AQ34" i="30"/>
  <c r="AQ35" i="30"/>
  <c r="AQ23" i="30"/>
  <c r="AQ173" i="30"/>
  <c r="AQ4" i="30"/>
  <c r="AQ177" i="30"/>
  <c r="AQ66" i="30"/>
  <c r="AQ179" i="30"/>
  <c r="AQ58" i="30"/>
  <c r="AQ184" i="30"/>
  <c r="AQ62" i="30"/>
  <c r="AQ68" i="30"/>
  <c r="AQ47" i="30"/>
  <c r="AQ87" i="30"/>
  <c r="AQ54" i="30"/>
  <c r="AQ69" i="30"/>
  <c r="AQ86" i="30"/>
  <c r="AQ15" i="30"/>
  <c r="AQ53" i="30"/>
  <c r="AQ63" i="30"/>
  <c r="AQ6" i="30"/>
  <c r="AQ56" i="30"/>
  <c r="AQ185" i="30"/>
  <c r="AB173" i="30"/>
  <c r="AB48" i="30"/>
  <c r="AQ9" i="30"/>
  <c r="AQ38" i="30"/>
  <c r="AQ40" i="30"/>
  <c r="AQ16" i="30"/>
  <c r="AQ7" i="30"/>
  <c r="AQ20" i="30"/>
  <c r="AQ84" i="30"/>
  <c r="AQ50" i="30"/>
  <c r="AQ61" i="30"/>
  <c r="AQ183" i="30"/>
  <c r="AQ51" i="30"/>
  <c r="AQ33" i="30"/>
  <c r="AQ171" i="30"/>
  <c r="AQ27" i="30"/>
  <c r="AQ13" i="30"/>
  <c r="AQ60" i="30"/>
  <c r="AQ18" i="30"/>
  <c r="AQ59" i="30"/>
  <c r="AQ19" i="30"/>
  <c r="AQ85" i="30"/>
  <c r="AQ12" i="30"/>
  <c r="AQ37" i="30"/>
  <c r="AQ5" i="30"/>
  <c r="AF83" i="30"/>
  <c r="AP83" i="30" s="1"/>
  <c r="AB83" i="30"/>
  <c r="AF183" i="30"/>
  <c r="AP183" i="30" s="1"/>
  <c r="AB183" i="30"/>
  <c r="AF61" i="30"/>
  <c r="AP61" i="30" s="1"/>
  <c r="AB61" i="30"/>
  <c r="AF62" i="30"/>
  <c r="AP62" i="30" s="1"/>
  <c r="AB62" i="30"/>
  <c r="AF85" i="30"/>
  <c r="AP85" i="30" s="1"/>
  <c r="AB85" i="30"/>
  <c r="AF181" i="30"/>
  <c r="AP181" i="30" s="1"/>
  <c r="AB181" i="30"/>
  <c r="AF49" i="30"/>
  <c r="AP49" i="30" s="1"/>
  <c r="AB49" i="30"/>
  <c r="AF178" i="30"/>
  <c r="AP178" i="30" s="1"/>
  <c r="AB178" i="30"/>
  <c r="AF84" i="30"/>
  <c r="AP84" i="30" s="1"/>
  <c r="AB84" i="30"/>
  <c r="AF55" i="30"/>
  <c r="AP55" i="30" s="1"/>
  <c r="AB55" i="30"/>
  <c r="AF59" i="30"/>
  <c r="AP59" i="30" s="1"/>
  <c r="AB59" i="30"/>
  <c r="AF52" i="30"/>
  <c r="AP52" i="30" s="1"/>
  <c r="AB52" i="30"/>
  <c r="AF188" i="30"/>
  <c r="AP188" i="30" s="1"/>
  <c r="AB188" i="30"/>
  <c r="AF187" i="30"/>
  <c r="AP187" i="30" s="1"/>
  <c r="AB187" i="30"/>
  <c r="AF57" i="30"/>
  <c r="AP57" i="30" s="1"/>
  <c r="AB57" i="30"/>
  <c r="AF179" i="30"/>
  <c r="AP179" i="30" s="1"/>
  <c r="AB179" i="30"/>
  <c r="AF182" i="30"/>
  <c r="AP182" i="30" s="1"/>
  <c r="AB182" i="30"/>
  <c r="AF184" i="30"/>
  <c r="AP184" i="30" s="1"/>
  <c r="AB184" i="30"/>
  <c r="AF65" i="30"/>
  <c r="AB65" i="30"/>
  <c r="AF68" i="30"/>
  <c r="AP68" i="30" s="1"/>
  <c r="AB68" i="30"/>
  <c r="AF69" i="30"/>
  <c r="AP69" i="30" s="1"/>
  <c r="AB69" i="30"/>
  <c r="AF66" i="30"/>
  <c r="AP66" i="30" s="1"/>
  <c r="AB66" i="30"/>
  <c r="AF58" i="30"/>
  <c r="AP58" i="30" s="1"/>
  <c r="AB58" i="30"/>
  <c r="AF86" i="30"/>
  <c r="AP86" i="30" s="1"/>
  <c r="AB86" i="30"/>
  <c r="AF54" i="30"/>
  <c r="Q3" i="41" s="1"/>
  <c r="AB54" i="30"/>
  <c r="AF53" i="30"/>
  <c r="AP53" i="30" s="1"/>
  <c r="AB53" i="30"/>
  <c r="AF177" i="30"/>
  <c r="AP177" i="30" s="1"/>
  <c r="AB177" i="30"/>
  <c r="AF87" i="30"/>
  <c r="AP87" i="30" s="1"/>
  <c r="AB87" i="30"/>
  <c r="AF50" i="30"/>
  <c r="AP50" i="30" s="1"/>
  <c r="AB50" i="30"/>
  <c r="AF51" i="30"/>
  <c r="AP51" i="30" s="1"/>
  <c r="AB51" i="30"/>
  <c r="AF63" i="30"/>
  <c r="AP63" i="30" s="1"/>
  <c r="AB63" i="30"/>
  <c r="AF56" i="30"/>
  <c r="AP56" i="30" s="1"/>
  <c r="AB56" i="30"/>
  <c r="AF185" i="30"/>
  <c r="AP185" i="30" s="1"/>
  <c r="AB185" i="30"/>
  <c r="AF40" i="30"/>
  <c r="AP40" i="30" s="1"/>
  <c r="AF7" i="30"/>
  <c r="AP7" i="30" s="1"/>
  <c r="AF169" i="30"/>
  <c r="AP169" i="30" s="1"/>
  <c r="AF4" i="30"/>
  <c r="AF42" i="30"/>
  <c r="AP42" i="30" s="1"/>
  <c r="AF5" i="30"/>
  <c r="AP5" i="30" s="1"/>
  <c r="AF31" i="30"/>
  <c r="AP31" i="30" s="1"/>
  <c r="AF20" i="30"/>
  <c r="AP20" i="30" s="1"/>
  <c r="AF33" i="30"/>
  <c r="AP33" i="30" s="1"/>
  <c r="AF35" i="30"/>
  <c r="AP35" i="30" s="1"/>
  <c r="AF36" i="30"/>
  <c r="AP36" i="30" s="1"/>
  <c r="AF32" i="30"/>
  <c r="AP32" i="30" s="1"/>
  <c r="AF43" i="30"/>
  <c r="AP43" i="30" s="1"/>
  <c r="AF21" i="30"/>
  <c r="AP21" i="30" s="1"/>
  <c r="AF12" i="30"/>
  <c r="AP12" i="30" s="1"/>
  <c r="AF172" i="30"/>
  <c r="AP172" i="30" s="1"/>
  <c r="AF26" i="30"/>
  <c r="AP26" i="30" s="1"/>
  <c r="AF37" i="30"/>
  <c r="AP37" i="30" s="1"/>
  <c r="AF27" i="30"/>
  <c r="AP27" i="30" s="1"/>
  <c r="AF38" i="30"/>
  <c r="AP38" i="30" s="1"/>
  <c r="AF11" i="30"/>
  <c r="AP11" i="30" s="1"/>
  <c r="AF9" i="30"/>
  <c r="AP9" i="30" s="1"/>
  <c r="AF174" i="30"/>
  <c r="AP174" i="30" s="1"/>
  <c r="AF28" i="30"/>
  <c r="AP28" i="30" s="1"/>
  <c r="AE83" i="30"/>
  <c r="AE52" i="30"/>
  <c r="AE51" i="30"/>
  <c r="AE89" i="30"/>
  <c r="AH14" i="30"/>
  <c r="AR14" i="30" s="1"/>
  <c r="AE14" i="30"/>
  <c r="AH22" i="30"/>
  <c r="AR22" i="30" s="1"/>
  <c r="AE22" i="30"/>
  <c r="AE84" i="30"/>
  <c r="AE62" i="30"/>
  <c r="AE56" i="30"/>
  <c r="AH9" i="30"/>
  <c r="AR9" i="30" s="1"/>
  <c r="AH7" i="30"/>
  <c r="AR7" i="30" s="1"/>
  <c r="AI54" i="30" l="1"/>
  <c r="T3" i="41" s="1"/>
  <c r="T10" i="36"/>
  <c r="U3" i="41"/>
  <c r="R10" i="36"/>
  <c r="R3" i="41"/>
  <c r="Q10" i="36"/>
  <c r="U7" i="41"/>
  <c r="T16" i="36"/>
  <c r="U6" i="41"/>
  <c r="T7" i="41"/>
  <c r="T6" i="41"/>
  <c r="S16" i="36"/>
  <c r="T18" i="36"/>
  <c r="U9" i="41"/>
  <c r="U8" i="41"/>
  <c r="T6" i="36"/>
  <c r="U4" i="41"/>
  <c r="AS92" i="30"/>
  <c r="T9" i="41"/>
  <c r="T8" i="41"/>
  <c r="S14" i="36"/>
  <c r="T14" i="36"/>
  <c r="T8" i="36"/>
  <c r="T13" i="36"/>
  <c r="AP54" i="30"/>
  <c r="P10" i="36"/>
  <c r="S10" i="36"/>
  <c r="AS4" i="30"/>
  <c r="S8" i="36"/>
  <c r="AP4" i="30"/>
  <c r="P8" i="36"/>
  <c r="AP6" i="30"/>
  <c r="P18" i="36"/>
  <c r="AS6" i="30"/>
  <c r="S18" i="36"/>
  <c r="AS91" i="30"/>
  <c r="AP65" i="30"/>
  <c r="AR4" i="30"/>
  <c r="R8" i="36"/>
  <c r="AS65" i="30"/>
  <c r="AS71" i="30"/>
  <c r="AS102" i="30"/>
  <c r="S13" i="36"/>
  <c r="AS99" i="30"/>
  <c r="S6" i="36"/>
  <c r="AO22" i="30"/>
  <c r="AJ22" i="30"/>
  <c r="AO14" i="30"/>
  <c r="AJ14" i="30"/>
  <c r="AO89" i="30"/>
  <c r="AJ89" i="30"/>
  <c r="AO56" i="30"/>
  <c r="AJ56" i="30"/>
  <c r="AO51" i="30"/>
  <c r="AJ51" i="30"/>
  <c r="AO62" i="30"/>
  <c r="AJ62" i="30"/>
  <c r="AO52" i="30"/>
  <c r="AJ52" i="30"/>
  <c r="AO84" i="30"/>
  <c r="AJ84" i="30"/>
  <c r="AO83" i="30"/>
  <c r="AJ83" i="30"/>
  <c r="AI64" i="30"/>
  <c r="AS64" i="30" s="1"/>
  <c r="AI178" i="30"/>
  <c r="AS178" i="30" s="1"/>
  <c r="AI36" i="30"/>
  <c r="AS36" i="30" s="1"/>
  <c r="AI170" i="30"/>
  <c r="AS170" i="30" s="1"/>
  <c r="AE5" i="30"/>
  <c r="AC5" i="30"/>
  <c r="AE3" i="30"/>
  <c r="AC3" i="30"/>
  <c r="AE4" i="30"/>
  <c r="AC4" i="30"/>
  <c r="AI58" i="30"/>
  <c r="AS58" i="30" s="1"/>
  <c r="AI40" i="30"/>
  <c r="AS40" i="30" s="1"/>
  <c r="AI29" i="30"/>
  <c r="AS29" i="30" s="1"/>
  <c r="AI16" i="30"/>
  <c r="AS16" i="30" s="1"/>
  <c r="AI17" i="30"/>
  <c r="AS17" i="30" s="1"/>
  <c r="AI169" i="30"/>
  <c r="AS169" i="30" s="1"/>
  <c r="AI188" i="30"/>
  <c r="AS188" i="30" s="1"/>
  <c r="AI55" i="30"/>
  <c r="AS55" i="30" s="1"/>
  <c r="AI20" i="30"/>
  <c r="AS20" i="30" s="1"/>
  <c r="AS54" i="30" l="1"/>
  <c r="AO3" i="30"/>
  <c r="AJ3" i="30"/>
  <c r="AO5" i="30"/>
  <c r="AJ5" i="30"/>
  <c r="AO4" i="30"/>
  <c r="AJ4"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tc={75DBAD9C-6F60-4D42-8D60-160252ED1945}</author>
    <author>tc={C2D63DFC-0885-456E-AA81-FD2DC9070A5F}</author>
    <author>tc={BDC76E51-F4D4-4239-AA64-A07B4212E1C8}</author>
    <author>tc={D0B3FFF7-0F23-4723-A903-E7752D567CFD}</author>
    <author>tc={05FFBDF2-D987-4A39-A252-FDBC8C717E0C}</author>
    <author>tc={3C983FE0-7A6F-49E6-AAC4-F8F27379B3FF}</author>
    <author>tc={6388C701-5B2B-4F67-B7C4-C368DAC1F4CA}</author>
    <author>tc={FD7D3F1B-0A02-4C22-8FA9-42D0B29FE937}</author>
    <author>tc={B75242BA-DD0F-4EFC-842E-678528B0C71C}</author>
    <author>tc={5B15C764-94B9-427F-BC2B-3D27E79E474F}</author>
    <author>tc={54B4FB13-5ED9-40C7-AC34-873359A74C10}</author>
    <author>tc={F32AEE4D-9BD5-497C-83FF-06CF734B5F2A}</author>
    <author>tc={9B1BD2FF-4E79-4327-B369-07886A1D18A4}</author>
    <author>tc={D77A6F3D-AE1A-4DE2-9801-38E5F74CA486}</author>
    <author>tc={F36C7D10-1784-4C9C-837C-C596156C4CC5}</author>
    <author>tc={1F728551-7CCB-4FD4-8D69-48445D409AAF}</author>
    <author>tc={3CDC49D6-5283-4F4B-B100-89598F2DB6F1}</author>
    <author>tc={298BC976-2B29-4275-81E4-98FECC5995D6}</author>
  </authors>
  <commentList>
    <comment ref="R1" authorId="0" shapeId="0" xr:uid="{75DBAD9C-6F60-4D42-8D60-160252ED1945}">
      <text>
        <t>[Threaded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 Only data for modified fields are included</t>
      </text>
    </comment>
    <comment ref="V1" authorId="1" shapeId="0" xr:uid="{C2D63DFC-0885-456E-AA81-FD2DC9070A5F}">
      <text>
        <t>[Threaded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 Only data for fields that were modified are included</t>
      </text>
    </comment>
    <comment ref="AD1" authorId="2" shapeId="0" xr:uid="{BDC76E51-F4D4-4239-AA64-A07B4212E1C8}">
      <text>
        <t>[Threaded comment]
Your version of Excel allows you to read this threaded comment; however, any edits to it will get removed if the file is opened in a newer version of Excel. Learn more: https://go.microsoft.com/fwlink/?linkid=870924
Comment:
    Curation layer contains only one transaction per record. This will contain the latest values for all fields for that record</t>
      </text>
    </comment>
    <comment ref="H2" authorId="3" shapeId="0" xr:uid="{D0B3FFF7-0F23-4723-A903-E7752D567CFD}">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I2" authorId="4" shapeId="0" xr:uid="{05FFBDF2-D987-4A39-A252-FDBC8C717E0C}">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J2" authorId="5" shapeId="0" xr:uid="{3C983FE0-7A6F-49E6-AAC4-F8F27379B3FF}">
      <text>
        <t xml:space="preserve">[Threaded comment]
Your version of Excel allows you to read this threaded comment; however, any edits to it will get removed if the file is opened in a newer version of Excel. Learn more: https://go.microsoft.com/fwlink/?linkid=870924
Comment:
    from nCino dev proc1
</t>
      </text>
    </comment>
    <comment ref="L2" authorId="6" shapeId="0" xr:uid="{6388C701-5B2B-4F67-B7C4-C368DAC1F4CA}">
      <text>
        <t>[Threaded comment]
Your version of Excel allows you to read this threaded comment; however, any edits to it will get removed if the file is opened in a newer version of Excel. Learn more: https://go.microsoft.com/fwlink/?linkid=870924
Comment:
    From nCino dev proc1 files</t>
      </text>
    </comment>
    <comment ref="M2" authorId="7" shapeId="0" xr:uid="{FD7D3F1B-0A02-4C22-8FA9-42D0B29FE937}">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N2" authorId="8" shapeId="0" xr:uid="{B75242BA-DD0F-4EFC-842E-678528B0C71C}">
      <text>
        <t>[Threaded comment]
Your version of Excel allows you to read this threaded comment; however, any edits to it will get removed if the file is opened in a newer version of Excel. Learn more: https://go.microsoft.com/fwlink/?linkid=870924
Comment:
    From nCino dev proc1</t>
      </text>
    </comment>
    <comment ref="O2" authorId="9" shapeId="0" xr:uid="{5B15C764-94B9-427F-BC2B-3D27E79E474F}">
      <text>
        <t>[Threaded comment]
Your version of Excel allows you to read this threaded comment; however, any edits to it will get removed if the file is opened in a newer version of Excel. Learn more: https://go.microsoft.com/fwlink/?linkid=870924
Comment:
    'Id' type fields are marked as primary ids, 'lookup' fields are marked as foreign ids and external ids are identified from the nCino dev proc 1 files</t>
      </text>
    </comment>
    <comment ref="P2" authorId="10" shapeId="0" xr:uid="{54B4FB13-5ED9-40C7-AC34-873359A74C10}">
      <text>
        <t>[Threaded comment]
Your version of Excel allows you to read this threaded comment; however, any edits to it will get removed if the file is opened in a newer version of Excel. Learn more: https://go.microsoft.com/fwlink/?linkid=870924
Comment:
    From master workbook data model</t>
      </text>
    </comment>
    <comment ref="Q2" authorId="11" shapeId="0" xr:uid="{F32AEE4D-9BD5-497C-83FF-06CF734B5F2A}">
      <text>
        <t>[Threaded comment]
Your version of Excel allows you to read this threaded comment; however, any edits to it will get removed if the file is opened in a newer version of Excel. Learn more: https://go.microsoft.com/fwlink/?linkid=870924
Comment:
    Contains formulas for derived fields, and object names for foreign ids</t>
      </text>
    </comment>
    <comment ref="R2" authorId="12" shapeId="0" xr:uid="{9B1BD2FF-4E79-4327-B369-07886A1D18A4}">
      <text>
        <t>[Threaded comment]
Your version of Excel allows you to read this threaded comment; however, any edits to it will get removed if the file is opened in a newer version of Excel. Learn more: https://go.microsoft.com/fwlink/?linkid=870924
Comment:
    Same as source API name</t>
      </text>
    </comment>
    <comment ref="S2" authorId="13" shapeId="0" xr:uid="{D77A6F3D-AE1A-4DE2-9801-38E5F74CA486}">
      <text>
        <t>[Threaded comment]
Your version of Excel allows you to read this threaded comment; however, any edits to it will get removed if the file is opened in a newer version of Excel. Learn more: https://go.microsoft.com/fwlink/?linkid=870924
Comment:
    Same as source field API name</t>
      </text>
    </comment>
    <comment ref="T2" authorId="14" shapeId="0" xr:uid="{F36C7D10-1784-4C9C-837C-C596156C4CC5}">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 ref="U2" authorId="15" shapeId="0" xr:uid="{1F728551-7CCB-4FD4-8D69-48445D409AAF}">
      <text>
        <t>[Threaded comment]
Your version of Excel allows you to read this threaded comment; however, any edits to it will get removed if the file is opened in a newer version of Excel. Learn more: https://go.microsoft.com/fwlink/?linkid=870924
Comment:
    Header field, primary keys and lastModified fields are 'N', all other fields are 'Y'</t>
      </text>
    </comment>
    <comment ref="AN2" authorId="16" shapeId="0" xr:uid="{3CDC49D6-5283-4F4B-B100-89598F2DB6F1}">
      <text>
        <t>[Threaded comment]
Your version of Excel allows you to read this threaded comment; however, any edits to it will get removed if the file is opened in a newer version of Excel. Learn more: https://go.microsoft.com/fwlink/?linkid=870924
Comment:
    Update to readable names</t>
      </text>
    </comment>
    <comment ref="AO2" authorId="17" shapeId="0" xr:uid="{298BC976-2B29-4275-81E4-98FECC5995D6}">
      <text>
        <t>[Threaded comment]
Your version of Excel allows you to read this threaded comment; however, any edits to it will get removed if the file is opened in a newer version of Excel. Learn more: https://go.microsoft.com/fwlink/?linkid=870924
Comment:
    Update to readable names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tc={1C9397B3-EA89-408E-8ED4-E99FB99BD142}</author>
    <author>tc={AB355BA6-B1F5-4D33-BA46-5FAE40FC63C2}</author>
    <author>tc={EDEBAF58-9654-46DC-B061-D9166B88FA9A}</author>
    <author>tc={47A40B08-B05C-45BB-A18D-85E85512AB86}</author>
    <author>tc={29E65250-EEED-4561-A156-F586E4DB1C07}</author>
    <author>tc={BDCA8750-528C-4197-AF67-0B48CC4651E5}</author>
    <author>tc={B7250ADE-511E-40E7-A6B9-6605B1FD661A}</author>
    <author>tc={4E41CA57-73A4-44AF-BA25-1A0C41FE7A39}</author>
    <author>tc={5E01DF49-0C3C-45A6-BF79-0FA1E34A4793}</author>
  </authors>
  <commentList>
    <comment ref="A1" authorId="0" shapeId="0" xr:uid="{1C9397B3-EA89-408E-8ED4-E99FB99BD142}">
      <text>
        <t>[Threaded comment]
Your version of Excel allows you to read this threaded comment; however, any edits to it will get removed if the file is opened in a newer version of Excel. Learn more: https://go.microsoft.com/fwlink/?linkid=870924
Comment:
    For downstream, our source is nCINO system, details for here can be found in the nCINO data model. The data is extracted by Kafka as an event message in JSON file format</t>
      </text>
    </comment>
    <comment ref="L1" authorId="1" shapeId="0" xr:uid="{AB355BA6-B1F5-4D33-BA46-5FAE40FC63C2}">
      <text>
        <t>[Threaded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t>
      </text>
    </comment>
    <comment ref="P1" authorId="2" shapeId="0" xr:uid="{EDEBAF58-9654-46DC-B061-D9166B88FA9A}">
      <text>
        <t>[Threaded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t>
      </text>
    </comment>
    <comment ref="W1" authorId="3" shapeId="0" xr:uid="{47A40B08-B05C-45BB-A18D-85E85512AB86}">
      <text>
        <t>[Threaded comment]
Your version of Excel allows you to read this threaded comment; however, any edits to it will get removed if the file is opened in a newer version of Excel. Learn more: https://go.microsoft.com/fwlink/?linkid=870924
Comment:
    Curation layer contains mapping tables for the legacy system and nCINO IDs.</t>
      </text>
    </comment>
    <comment ref="L2" authorId="4" shapeId="0" xr:uid="{29E65250-EEED-4561-A156-F586E4DB1C07}">
      <text>
        <t>[Threaded comment]
Your version of Excel allows you to read this threaded comment; however, any edits to it will get removed if the file is opened in a newer version of Excel. Learn more: https://go.microsoft.com/fwlink/?linkid=870924
Comment:
    Same as source</t>
      </text>
    </comment>
    <comment ref="M2" authorId="5" shapeId="0" xr:uid="{BDCA8750-528C-4197-AF67-0B48CC4651E5}">
      <text>
        <t>[Threaded comment]
Your version of Excel allows you to read this threaded comment; however, any edits to it will get removed if the file is opened in a newer version of Excel. Learn more: https://go.microsoft.com/fwlink/?linkid=870924
Comment:
    Same as source</t>
      </text>
    </comment>
    <comment ref="N2" authorId="6" shapeId="0" xr:uid="{B7250ADE-511E-40E7-A6B9-6605B1FD661A}">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 ref="O2" authorId="7" shapeId="0" xr:uid="{4E41CA57-73A4-44AF-BA25-1A0C41FE7A39}">
      <text>
        <t>[Threaded comment]
Your version of Excel allows you to read this threaded comment; however, any edits to it will get removed if the file is opened in a newer version of Excel. Learn more: https://go.microsoft.com/fwlink/?linkid=870924
Comment:
    All fields are nullable</t>
      </text>
    </comment>
    <comment ref="V2" authorId="8" shapeId="0" xr:uid="{5E01DF49-0C3C-45A6-BF79-0FA1E34A4793}">
      <text>
        <t>[Threaded comment]
Your version of Excel allows you to read this threaded comment; however, any edits to it will get removed if the file is opened in a newer version of Excel. Learn more: https://go.microsoft.com/fwlink/?linkid=870924
Comment:
     Validations rules within Raw layer: ID are in correct format, reference data values are in list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tc={C74C64BF-EA09-48A0-A0E6-F08E24DE7D49}</author>
  </authors>
  <commentList>
    <comment ref="D2" authorId="0" shapeId="0" xr:uid="{C74C64BF-EA09-48A0-A0E6-F08E24DE7D49}">
      <text>
        <t>[Threaded comment]
Your version of Excel allows you to read this threaded comment; however, any edits to it will get removed if the file is opened in a newer version of Excel. Learn more: https://go.microsoft.com/fwlink/?linkid=870924
Comment:
    All data types will be string</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A41A6D-C8C2-43FC-976E-A606FA0AF3D3}" keepAlive="1" name="Query - Table 1" description="Connection to the 'Table 1' query in the workbook." type="5" refreshedVersion="0" background="1" saveData="1">
    <dbPr connection="Provider=Microsoft.Mashup.OleDb.1;Data Source=$Workbook$;Location=&quot;Table 1&quot;;Extended Properties=&quot;&quot;" command="SELECT * FROM [Table 1]"/>
  </connection>
</connections>
</file>

<file path=xl/sharedStrings.xml><?xml version="1.0" encoding="utf-8"?>
<sst xmlns="http://schemas.openxmlformats.org/spreadsheetml/2006/main" count="20690" uniqueCount="3197">
  <si>
    <t>Contents</t>
  </si>
  <si>
    <t>Description</t>
  </si>
  <si>
    <t>Instructions</t>
  </si>
  <si>
    <t>Version Control &amp; Sign-offs</t>
  </si>
  <si>
    <t>Version details and sign-off</t>
  </si>
  <si>
    <t>Key-Information</t>
  </si>
  <si>
    <t>Summary information on mappings (number of objects, fields, notes)</t>
  </si>
  <si>
    <t>Target - COG</t>
  </si>
  <si>
    <t>Data model for target legancy system</t>
  </si>
  <si>
    <t>nCino ERD</t>
  </si>
  <si>
    <t>Entity Relationship Diagram for ORG object being ingested for downstream</t>
  </si>
  <si>
    <t>nCino_DevPoc</t>
  </si>
  <si>
    <t>nCino Covenant objects' attributes extracted from Json files downloaded from nCino DevPoc</t>
  </si>
  <si>
    <t>nCino_DMW</t>
  </si>
  <si>
    <t>nCino Covenant data model from the Data Master Workbook provided by Accenture team</t>
  </si>
  <si>
    <t>Mappings</t>
  </si>
  <si>
    <t>Data Mappings from Source to Consumption</t>
  </si>
  <si>
    <t>Header Mappings</t>
  </si>
  <si>
    <t>Mapping of header fields from Raw to Consumption</t>
  </si>
  <si>
    <t>Mappings - Consumption</t>
  </si>
  <si>
    <t>Mapping from Curated to Consumption layer  - WIP</t>
  </si>
  <si>
    <t>nCino Picklists</t>
  </si>
  <si>
    <t>Reference data used for picklists in nCino - Mapping to COG reference data is WIP</t>
  </si>
  <si>
    <t>DataType Conversion</t>
  </si>
  <si>
    <t>nCino to Bigquery data type mappings</t>
  </si>
  <si>
    <t>Checklist</t>
  </si>
  <si>
    <t>Data mapping checklist with list of items to be done before mapping can be completed</t>
  </si>
  <si>
    <t>Downstream Covenant Mapping Document - nCino project</t>
  </si>
  <si>
    <t>Date</t>
  </si>
  <si>
    <t>Name</t>
  </si>
  <si>
    <t>Role</t>
  </si>
  <si>
    <t>Version</t>
  </si>
  <si>
    <t>Workbook</t>
  </si>
  <si>
    <t>Change</t>
  </si>
  <si>
    <t>Link</t>
  </si>
  <si>
    <t>Sarah Keane</t>
  </si>
  <si>
    <t>DA</t>
  </si>
  <si>
    <t>v0.01</t>
  </si>
  <si>
    <t>ORG Downstream Mapping nCino to COG v0.01</t>
  </si>
  <si>
    <t>First draft using PI3 data model and data model from COG</t>
  </si>
  <si>
    <t>v0.02</t>
  </si>
  <si>
    <t>ORG Downstream Mapping nCino to COG v0.02</t>
  </si>
  <si>
    <t>Received new COG field list for migration</t>
  </si>
  <si>
    <t>v0.03</t>
  </si>
  <si>
    <t>ORG Downstream Mapping nCino to COG v0.03</t>
  </si>
  <si>
    <t>Based on nCino MDW for PI4, new object added</t>
  </si>
  <si>
    <t xml:space="preserve">Notes: </t>
  </si>
  <si>
    <t>Purpose of this mapping document:</t>
  </si>
  <si>
    <t>1) document data attribute details, including proposed source to target requirements for nCino data load (downstream)</t>
  </si>
  <si>
    <t>2) information document to aid the build of source to target</t>
  </si>
  <si>
    <t>Review</t>
  </si>
  <si>
    <t>This document must be signed off by the following stakeholders (this list can be amended depending on system):</t>
  </si>
  <si>
    <t>1) CCS</t>
  </si>
  <si>
    <t>2) Source System SME</t>
  </si>
  <si>
    <t>3) Solutions architect</t>
  </si>
  <si>
    <t>4) Other Stakeholders</t>
  </si>
  <si>
    <t>Please Note:</t>
  </si>
  <si>
    <t xml:space="preserve"> • This template has been reviewed and agreed between the DA Team and the Dev team, any changes to this template are subject to change control. If you have any suggested changes, please contact Nicole Roberts</t>
  </si>
  <si>
    <t xml:space="preserve"> • Guidance is provided in the Instructions worksheet in this workbook</t>
  </si>
  <si>
    <t xml:space="preserve"> • This template can be found @ https://confluence.devops.lloydsbanking.com/display/CCTR/Reference+Material</t>
  </si>
  <si>
    <t>Key Information</t>
  </si>
  <si>
    <t>nCino Object API Name</t>
  </si>
  <si>
    <t>nCino Object Names</t>
  </si>
  <si>
    <t>Note</t>
  </si>
  <si>
    <t>Total no. of Fields</t>
  </si>
  <si>
    <t>Group Num.</t>
  </si>
  <si>
    <t>Account</t>
  </si>
  <si>
    <t>Relationship (Customer)</t>
  </si>
  <si>
    <t>The Relationship Object represents the entities involved in a loan or a deposit such as businesses, associations, or a person  and holds information of the business</t>
  </si>
  <si>
    <t>LLC_BI__Connection__c</t>
  </si>
  <si>
    <t>Connection</t>
  </si>
  <si>
    <t>The Connection Object is used to connect relationships together outside of entity involvement. IE Parent and children relationships, spouses, etc.</t>
  </si>
  <si>
    <t>CCS_ORG_Approval__c</t>
  </si>
  <si>
    <t>ORG Request (Custom Object)</t>
  </si>
  <si>
    <t>The ORG Request Object is used to record any Obligor Risk Group requests and approvals</t>
  </si>
  <si>
    <t>Total</t>
  </si>
  <si>
    <t>Note 2</t>
  </si>
  <si>
    <t>Assumptions made  for mapping: 
- For each object, the field API name 'id' is the primary identifier for the object's records 
- All lookups are foreign keys that reference the ids of another object</t>
  </si>
  <si>
    <t>COG tables and fields</t>
  </si>
  <si>
    <t>Key</t>
  </si>
  <si>
    <t>Table Name</t>
  </si>
  <si>
    <t>Column Name</t>
  </si>
  <si>
    <t>Data Type</t>
  </si>
  <si>
    <t>Column Size</t>
  </si>
  <si>
    <t>Is Nullable</t>
  </si>
  <si>
    <t>Primary Key</t>
  </si>
  <si>
    <t xml:space="preserve">Foreign Key </t>
  </si>
  <si>
    <t>Picklist Flag</t>
  </si>
  <si>
    <t>mapped</t>
  </si>
  <si>
    <t>Default</t>
  </si>
  <si>
    <t>Notes</t>
  </si>
  <si>
    <t>tblEntityOrgGroupMembers</t>
  </si>
  <si>
    <t>EntityOrgGroupMemberID</t>
  </si>
  <si>
    <t>Unique ORG Group ID</t>
  </si>
  <si>
    <t>Integer</t>
  </si>
  <si>
    <t>N</t>
  </si>
  <si>
    <t>Y</t>
  </si>
  <si>
    <t>EntityOrgGroupID</t>
  </si>
  <si>
    <t>Common identifier for all members of an ORG group</t>
  </si>
  <si>
    <t>EntityID</t>
  </si>
  <si>
    <t>Unique COG ID</t>
  </si>
  <si>
    <t>EntityOrgMemberTypeID</t>
  </si>
  <si>
    <t>1 is lead, 2 is child</t>
  </si>
  <si>
    <t>COGGroupID</t>
  </si>
  <si>
    <t>Common identifier for all members of a COG group</t>
  </si>
  <si>
    <t>DateAddedToOrg</t>
  </si>
  <si>
    <t>Date Entity added to ORG</t>
  </si>
  <si>
    <t>DateTime</t>
  </si>
  <si>
    <t>LastUpdatedBySessionID</t>
  </si>
  <si>
    <t>System generated session ID</t>
  </si>
  <si>
    <t>tblEntityOrgGroups</t>
  </si>
  <si>
    <t>OrgName</t>
  </si>
  <si>
    <t>Name of ORG</t>
  </si>
  <si>
    <t>Varchar</t>
  </si>
  <si>
    <t>UpdateDateTime</t>
  </si>
  <si>
    <t>Date ORG updated</t>
  </si>
  <si>
    <t>InitiatedBy</t>
  </si>
  <si>
    <t>Name of initiator of change</t>
  </si>
  <si>
    <t>Date Created</t>
  </si>
  <si>
    <t>Date record created</t>
  </si>
  <si>
    <t>ResolvedBy</t>
  </si>
  <si>
    <t>Name of resolver</t>
  </si>
  <si>
    <t>ResolvedByDate</t>
  </si>
  <si>
    <t>Date of resolution</t>
  </si>
  <si>
    <t>tblEntityOrgMemberTypeID</t>
  </si>
  <si>
    <t>TBLENTITYORGMEMBERTYPES</t>
  </si>
  <si>
    <t>ORGMEMBERTYPE</t>
  </si>
  <si>
    <t>VARCHAR</t>
  </si>
  <si>
    <t>OCIS ID</t>
  </si>
  <si>
    <t>Customer Segment</t>
  </si>
  <si>
    <t>Customer Segment code</t>
  </si>
  <si>
    <t>BESPOKE COG EXTRACT FOR ORG MIGRATION</t>
  </si>
  <si>
    <t>RAW</t>
  </si>
  <si>
    <t>STAGING</t>
  </si>
  <si>
    <t>RAW Table Name</t>
  </si>
  <si>
    <t>RAW Column Name</t>
  </si>
  <si>
    <t>RAW mode</t>
  </si>
  <si>
    <t>Source</t>
  </si>
  <si>
    <t>STAGING Table Name</t>
  </si>
  <si>
    <t>STAGING Column Name</t>
  </si>
  <si>
    <t>nCino mapped</t>
  </si>
  <si>
    <t>Foreign Key</t>
  </si>
  <si>
    <t>max length</t>
  </si>
  <si>
    <t>Precision</t>
  </si>
  <si>
    <t>Scale</t>
  </si>
  <si>
    <t>Type</t>
  </si>
  <si>
    <t>Mode</t>
  </si>
  <si>
    <t>Picklist Flag (Y/N)</t>
  </si>
  <si>
    <t>Picklist Table Name</t>
  </si>
  <si>
    <t>Table Description</t>
  </si>
  <si>
    <t>Field Description</t>
  </si>
  <si>
    <t>Default sample value</t>
  </si>
  <si>
    <t>Comments</t>
  </si>
  <si>
    <t>Transformation rules (draft)</t>
  </si>
  <si>
    <t>EntityOrgGroups</t>
  </si>
  <si>
    <t>String</t>
  </si>
  <si>
    <t>Nullable</t>
  </si>
  <si>
    <t>COG</t>
  </si>
  <si>
    <t>Numeric</t>
  </si>
  <si>
    <t>ORG Group Identifier (unique ID)</t>
  </si>
  <si>
    <t>Any ORG which has at least 1 SME Entity involved (either as an ORG Lead or ORG Member) must be included in the migration</t>
  </si>
  <si>
    <t>Identifier for all members of an ORG (common ID)</t>
  </si>
  <si>
    <t>ORGs which include an Entity with no Market Sector - these will be rejected?</t>
  </si>
  <si>
    <t xml:space="preserve">COG identifier (unique ID) </t>
  </si>
  <si>
    <t>ORGs which include an Entity with no OCIS ID - these will be rejected?</t>
  </si>
  <si>
    <t>IsMaster</t>
  </si>
  <si>
    <t>Boolean</t>
  </si>
  <si>
    <t>OCIS master (where there are multiple per COG ID)</t>
  </si>
  <si>
    <t>Used if there are multiple OCIS IDs</t>
  </si>
  <si>
    <t>Where there a multiple OCIS IDs for the same COG ID - the "Ismaster" flag will determine the primary record</t>
  </si>
  <si>
    <t>OCISID</t>
  </si>
  <si>
    <t>Required</t>
  </si>
  <si>
    <t>OCID identifier (unique)</t>
  </si>
  <si>
    <t>Primary link to the Relationship object</t>
  </si>
  <si>
    <t>Where there are multiple ORG Leads for the same ORG - the "Ismaster" flag will determine the primary record</t>
  </si>
  <si>
    <t>ORG member type (1=Lead, 2=Member)</t>
  </si>
  <si>
    <t>1 is ORG lead, 2 is ORG Member</t>
  </si>
  <si>
    <t>Where there are ORG Leads but no ORG Members and vice versa - DQ issue to be rectified</t>
  </si>
  <si>
    <t>OrgMemberType</t>
  </si>
  <si>
    <t>ORG member description (Lead or Member)</t>
  </si>
  <si>
    <t>Lead</t>
  </si>
  <si>
    <t>either "Lead" or "Member"</t>
  </si>
  <si>
    <t>Where the RFI flag is set to ? -</t>
  </si>
  <si>
    <t>COG Group identifier (common ID)</t>
  </si>
  <si>
    <t>Date entity added to the ORG</t>
  </si>
  <si>
    <t>Validation rules (draft)</t>
  </si>
  <si>
    <t>RFIClassificationTypeID</t>
  </si>
  <si>
    <t>Ring Fence Bank identifier</t>
  </si>
  <si>
    <t>types 1,2,3,4,5,6</t>
  </si>
  <si>
    <r>
      <t xml:space="preserve">ORG has a member that has no OCIS ID = </t>
    </r>
    <r>
      <rPr>
        <b/>
        <sz val="11"/>
        <color rgb="FFFF0000"/>
        <rFont val="Calibri"/>
        <family val="2"/>
        <scheme val="minor"/>
      </rPr>
      <t>Fail</t>
    </r>
  </si>
  <si>
    <t>RFIClassificationType</t>
  </si>
  <si>
    <t>Ring Fence Bank descriptor</t>
  </si>
  <si>
    <t>Not RFI</t>
  </si>
  <si>
    <r>
      <t xml:space="preserve">ORG has no identifiable Leader = </t>
    </r>
    <r>
      <rPr>
        <b/>
        <sz val="11"/>
        <color rgb="FFFF0000"/>
        <rFont val="Calibri"/>
        <family val="2"/>
        <scheme val="minor"/>
      </rPr>
      <t>Fail</t>
    </r>
  </si>
  <si>
    <t>MARKET_SECTOR_OU_CODE</t>
  </si>
  <si>
    <t>Organisation Unit sector code</t>
  </si>
  <si>
    <t>43850</t>
  </si>
  <si>
    <t>ORGs must contain at least 1 SME customer</t>
  </si>
  <si>
    <r>
      <t xml:space="preserve">ORG has multiple Leaders identified = </t>
    </r>
    <r>
      <rPr>
        <b/>
        <sz val="11"/>
        <color rgb="FFFF0000"/>
        <rFont val="Calibri"/>
        <family val="2"/>
        <scheme val="minor"/>
      </rPr>
      <t xml:space="preserve">Fail </t>
    </r>
    <r>
      <rPr>
        <sz val="11"/>
        <color theme="1"/>
        <rFont val="Calibri"/>
        <family val="2"/>
        <scheme val="minor"/>
      </rPr>
      <t>(or can we confirm the correct Lead?)</t>
    </r>
  </si>
  <si>
    <t>MARKET_SECTOR_OU_DESC</t>
  </si>
  <si>
    <t>Organisation Unit sector description</t>
  </si>
  <si>
    <t>MS Corporate Banking Sector</t>
  </si>
  <si>
    <t>ORG has member with Market Sector of “Unknown”</t>
  </si>
  <si>
    <t>MARKET_SEGMENT_OU_CODE</t>
  </si>
  <si>
    <t>Organisation Unit segment code</t>
  </si>
  <si>
    <t>43835</t>
  </si>
  <si>
    <r>
      <rPr>
        <b/>
        <sz val="11"/>
        <color rgb="FFFF0000"/>
        <rFont val="Calibri"/>
        <family val="2"/>
        <scheme val="minor"/>
      </rPr>
      <t xml:space="preserve">Fail/Exclude </t>
    </r>
    <r>
      <rPr>
        <sz val="11"/>
        <color theme="1"/>
        <rFont val="Calibri"/>
        <family val="2"/>
        <scheme val="minor"/>
      </rPr>
      <t>if no other members that have Market Sector = “SME”</t>
    </r>
  </si>
  <si>
    <t>MARKET_SEGMENT_OU_DESC</t>
  </si>
  <si>
    <t>Organisation Unit segment description</t>
  </si>
  <si>
    <t>MS SME Segment A Retail-Rated</t>
  </si>
  <si>
    <r>
      <rPr>
        <b/>
        <sz val="11"/>
        <color rgb="FFFF0000"/>
        <rFont val="Calibri"/>
        <family val="2"/>
        <scheme val="minor"/>
      </rPr>
      <t>Pass/Include</t>
    </r>
    <r>
      <rPr>
        <sz val="11"/>
        <color theme="1"/>
        <rFont val="Calibri"/>
        <family val="2"/>
        <scheme val="minor"/>
      </rPr>
      <t xml:space="preserve"> if at least one other member that have Market Sector = “SME”</t>
    </r>
  </si>
  <si>
    <t>PTY_TYP_CD</t>
  </si>
  <si>
    <t>ORG has duplicate Members (Lead /Member or Member/Member)</t>
  </si>
  <si>
    <t>OCIS DATE ENDED</t>
  </si>
  <si>
    <t>OCIS identifier end date</t>
  </si>
  <si>
    <t>21/10/2015</t>
  </si>
  <si>
    <r>
      <rPr>
        <b/>
        <sz val="11"/>
        <color rgb="FFFF0000"/>
        <rFont val="Calibri"/>
        <family val="2"/>
        <scheme val="minor"/>
      </rPr>
      <t>Pass,</t>
    </r>
    <r>
      <rPr>
        <sz val="11"/>
        <color theme="1"/>
        <rFont val="Calibri"/>
        <family val="2"/>
        <scheme val="minor"/>
      </rPr>
      <t xml:space="preserve"> could treat as unique, would just need to understand if any rules (e.g. always keep the Leader)</t>
    </r>
  </si>
  <si>
    <r>
      <t xml:space="preserve">ORG has different or more members to Lending Group = </t>
    </r>
    <r>
      <rPr>
        <b/>
        <sz val="11"/>
        <color rgb="FFFF0000"/>
        <rFont val="Calibri"/>
        <family val="2"/>
        <scheme val="minor"/>
      </rPr>
      <t>Pass</t>
    </r>
    <r>
      <rPr>
        <sz val="11"/>
        <color theme="1"/>
        <rFont val="Calibri"/>
        <family val="2"/>
        <scheme val="minor"/>
      </rPr>
      <t xml:space="preserve"> (the UI will accept this even though it is incorrect)</t>
    </r>
  </si>
  <si>
    <t>Do we really want to check if the ORG is contained within a Lending Group?</t>
  </si>
  <si>
    <t>Lookupkey</t>
  </si>
  <si>
    <t>Length -derived</t>
  </si>
  <si>
    <t>Object Name</t>
  </si>
  <si>
    <t>Object Label</t>
  </si>
  <si>
    <t>Long Name</t>
  </si>
  <si>
    <t>Short Name</t>
  </si>
  <si>
    <t>Label</t>
  </si>
  <si>
    <t>Nillable</t>
  </si>
  <si>
    <t>String Length</t>
  </si>
  <si>
    <t>Numeric Precision</t>
  </si>
  <si>
    <t>Numeric Scale</t>
  </si>
  <si>
    <t>Custom</t>
  </si>
  <si>
    <t>Unique</t>
  </si>
  <si>
    <t>Updateable</t>
  </si>
  <si>
    <t>ExternalId</t>
  </si>
  <si>
    <t>Formula Exists</t>
  </si>
  <si>
    <t>Formula Value</t>
  </si>
  <si>
    <t>Relationship</t>
  </si>
  <si>
    <t>Account.Id</t>
  </si>
  <si>
    <t>Id</t>
  </si>
  <si>
    <t>Relationship ID</t>
  </si>
  <si>
    <t>id</t>
  </si>
  <si>
    <t>no</t>
  </si>
  <si>
    <t>Account.IsDeleted</t>
  </si>
  <si>
    <t>IsDeleted</t>
  </si>
  <si>
    <t>Deleted</t>
  </si>
  <si>
    <t>boolean</t>
  </si>
  <si>
    <t>Account.MasterRecordId</t>
  </si>
  <si>
    <t>MasterRecordId</t>
  </si>
  <si>
    <t>Master Record ID</t>
  </si>
  <si>
    <t>reference(Account)</t>
  </si>
  <si>
    <t>yes</t>
  </si>
  <si>
    <t>Account.Name</t>
  </si>
  <si>
    <t>Relationship Name</t>
  </si>
  <si>
    <t>string</t>
  </si>
  <si>
    <t>Account.Type</t>
  </si>
  <si>
    <t>Relationship Type</t>
  </si>
  <si>
    <t>picklist</t>
  </si>
  <si>
    <t>Your selection in this field will determine the record type.  Individuals &amp; Sole Proprietors receive the 'Individual' page layout, while all others will be assigned to the 'Business' page layout.</t>
  </si>
  <si>
    <t>Account.RecordTypeId</t>
  </si>
  <si>
    <t>RecordTypeId</t>
  </si>
  <si>
    <t>Relationship Record Type</t>
  </si>
  <si>
    <t>reference(RecordType)</t>
  </si>
  <si>
    <t>Account.ParentId</t>
  </si>
  <si>
    <t>ParentId</t>
  </si>
  <si>
    <t>Parent Relationship</t>
  </si>
  <si>
    <t>Account.BillingStreet</t>
  </si>
  <si>
    <t>BillingStreet</t>
  </si>
  <si>
    <t>Billing Street</t>
  </si>
  <si>
    <t>textarea</t>
  </si>
  <si>
    <t>Account.BillingCity</t>
  </si>
  <si>
    <t>BillingCity</t>
  </si>
  <si>
    <t>Billing City</t>
  </si>
  <si>
    <t>Account.BillingState</t>
  </si>
  <si>
    <t>BillingState</t>
  </si>
  <si>
    <t>Billing State/Province</t>
  </si>
  <si>
    <t>Account.BillingPostalCode</t>
  </si>
  <si>
    <t>BillingPostalCode</t>
  </si>
  <si>
    <t>Billing Zip/Postal Code</t>
  </si>
  <si>
    <t>Account.BillingCountry</t>
  </si>
  <si>
    <t>BillingCountry</t>
  </si>
  <si>
    <t>Billing Country</t>
  </si>
  <si>
    <t>Account.BillingLatitude</t>
  </si>
  <si>
    <t>BillingLatitude</t>
  </si>
  <si>
    <t>Billing Latitude</t>
  </si>
  <si>
    <t>double</t>
  </si>
  <si>
    <t>Account.BillingLongitude</t>
  </si>
  <si>
    <t>BillingLongitude</t>
  </si>
  <si>
    <t>Billing Longitude</t>
  </si>
  <si>
    <t>Account.BillingGeocodeAccuracy</t>
  </si>
  <si>
    <t>BillingGeocodeAccuracy</t>
  </si>
  <si>
    <t>Billing Geocode Accuracy</t>
  </si>
  <si>
    <t>Account.BillingAddress</t>
  </si>
  <si>
    <t>BillingAddress</t>
  </si>
  <si>
    <t>Billing Address</t>
  </si>
  <si>
    <t>address</t>
  </si>
  <si>
    <t>Account.ShippingStreet</t>
  </si>
  <si>
    <t>ShippingStreet</t>
  </si>
  <si>
    <t>Shipping Street</t>
  </si>
  <si>
    <t>Account.ShippingCity</t>
  </si>
  <si>
    <t>ShippingCity</t>
  </si>
  <si>
    <t>Shipping City</t>
  </si>
  <si>
    <t>Account.ShippingState</t>
  </si>
  <si>
    <t>ShippingState</t>
  </si>
  <si>
    <t>Shipping State/Province</t>
  </si>
  <si>
    <t>Account.ShippingPostalCode</t>
  </si>
  <si>
    <t>ShippingPostalCode</t>
  </si>
  <si>
    <t>Shipping Zip/Postal Code</t>
  </si>
  <si>
    <t>Account.ShippingCountry</t>
  </si>
  <si>
    <t>ShippingCountry</t>
  </si>
  <si>
    <t>Shipping Country</t>
  </si>
  <si>
    <t>Account.ShippingLatitude</t>
  </si>
  <si>
    <t>ShippingLatitude</t>
  </si>
  <si>
    <t>Shipping Latitude</t>
  </si>
  <si>
    <t>Account.ShippingLongitude</t>
  </si>
  <si>
    <t>ShippingLongitude</t>
  </si>
  <si>
    <t>Shipping Longitude</t>
  </si>
  <si>
    <t>Account.ShippingGeocodeAccuracy</t>
  </si>
  <si>
    <t>ShippingGeocodeAccuracy</t>
  </si>
  <si>
    <t>Shipping Geocode Accuracy</t>
  </si>
  <si>
    <t>Account.ShippingAddress</t>
  </si>
  <si>
    <t>ShippingAddress</t>
  </si>
  <si>
    <t>Shipping Address</t>
  </si>
  <si>
    <t>Account.Phone</t>
  </si>
  <si>
    <t>Phone</t>
  </si>
  <si>
    <t>Relationship Phone</t>
  </si>
  <si>
    <t>phone</t>
  </si>
  <si>
    <t>Account.Fax</t>
  </si>
  <si>
    <t>Fax</t>
  </si>
  <si>
    <t>Relationship Fax</t>
  </si>
  <si>
    <t>Account.AccountNumber</t>
  </si>
  <si>
    <t>AccountNumber</t>
  </si>
  <si>
    <t>Relationship Number</t>
  </si>
  <si>
    <t>Account.Website</t>
  </si>
  <si>
    <t>Website</t>
  </si>
  <si>
    <t>url</t>
  </si>
  <si>
    <t>Account.PhotoUrl</t>
  </si>
  <si>
    <t>PhotoUrl</t>
  </si>
  <si>
    <t>Photo URL</t>
  </si>
  <si>
    <t>Account.Sic</t>
  </si>
  <si>
    <t>Sic</t>
  </si>
  <si>
    <t>SIC Code</t>
  </si>
  <si>
    <t>Account.Industry</t>
  </si>
  <si>
    <t>Industry</t>
  </si>
  <si>
    <t>Account.AnnualRevenue</t>
  </si>
  <si>
    <t>AnnualRevenue</t>
  </si>
  <si>
    <t>Annual Revenue</t>
  </si>
  <si>
    <t>currency</t>
  </si>
  <si>
    <t>Account.NumberOfEmployees</t>
  </si>
  <si>
    <t>NumberOfEmployees</t>
  </si>
  <si>
    <t>Employees</t>
  </si>
  <si>
    <t>int</t>
  </si>
  <si>
    <t>Account.Ownership</t>
  </si>
  <si>
    <t>Ownership</t>
  </si>
  <si>
    <t>Account.TickerSymbol</t>
  </si>
  <si>
    <t>TickerSymbol</t>
  </si>
  <si>
    <t>Ticker Symbol</t>
  </si>
  <si>
    <t>Account.Description</t>
  </si>
  <si>
    <t>Relationship Description</t>
  </si>
  <si>
    <t>Account.Rating</t>
  </si>
  <si>
    <t>Rating</t>
  </si>
  <si>
    <t>Relationship Rating</t>
  </si>
  <si>
    <t>Account.Site</t>
  </si>
  <si>
    <t>Site</t>
  </si>
  <si>
    <t>Relationship Site</t>
  </si>
  <si>
    <t>Account.CurrencyIsoCode</t>
  </si>
  <si>
    <t>CurrencyIsoCode</t>
  </si>
  <si>
    <t>Relationship Currency</t>
  </si>
  <si>
    <t>Account.OwnerId</t>
  </si>
  <si>
    <t>OwnerId</t>
  </si>
  <si>
    <t>Relationship Owner</t>
  </si>
  <si>
    <t>reference(User)</t>
  </si>
  <si>
    <t>Account.CreatedDate</t>
  </si>
  <si>
    <t>CreatedDate</t>
  </si>
  <si>
    <t>Created Date</t>
  </si>
  <si>
    <t>datetime</t>
  </si>
  <si>
    <t>Account.CreatedById</t>
  </si>
  <si>
    <t>CreatedById</t>
  </si>
  <si>
    <t>Created By ID</t>
  </si>
  <si>
    <t>Account.LastModifiedDate</t>
  </si>
  <si>
    <t>LastModifiedDate</t>
  </si>
  <si>
    <t>Last Modified Date</t>
  </si>
  <si>
    <t>Account.LastModifiedById</t>
  </si>
  <si>
    <t>LastModifiedById</t>
  </si>
  <si>
    <t>Last Modified By ID</t>
  </si>
  <si>
    <t>Account.SystemModstamp</t>
  </si>
  <si>
    <t>SystemModstamp</t>
  </si>
  <si>
    <t>System Modstamp</t>
  </si>
  <si>
    <t>Account.LastActivityDate</t>
  </si>
  <si>
    <t>LastActivityDate</t>
  </si>
  <si>
    <t>Last Activity</t>
  </si>
  <si>
    <t>date</t>
  </si>
  <si>
    <t>Account.LastViewedDate</t>
  </si>
  <si>
    <t>LastViewedDate</t>
  </si>
  <si>
    <t>Last Viewed Date</t>
  </si>
  <si>
    <t>Account.LastReferencedDate</t>
  </si>
  <si>
    <t>LastReferencedDate</t>
  </si>
  <si>
    <t>Last Referenced Date</t>
  </si>
  <si>
    <t>Account.IsPartner</t>
  </si>
  <si>
    <t>IsPartner</t>
  </si>
  <si>
    <t>Partner Account</t>
  </si>
  <si>
    <t>Account.IsCustomerPortal</t>
  </si>
  <si>
    <t>IsCustomerPortal</t>
  </si>
  <si>
    <t>Customer Portal Account</t>
  </si>
  <si>
    <t>Account.ChannelProgramName</t>
  </si>
  <si>
    <t>ChannelProgramName</t>
  </si>
  <si>
    <t>Channel Program Name</t>
  </si>
  <si>
    <t>Account.ChannelProgramLevelName</t>
  </si>
  <si>
    <t>ChannelProgramLevelName</t>
  </si>
  <si>
    <t>Channel Program Level Name</t>
  </si>
  <si>
    <t>Account.Jigsaw</t>
  </si>
  <si>
    <t>Jigsaw</t>
  </si>
  <si>
    <t>Data.com Key</t>
  </si>
  <si>
    <t>Account.JigsawCompanyId</t>
  </si>
  <si>
    <t>JigsawCompanyId</t>
  </si>
  <si>
    <t>Jigsaw Company ID</t>
  </si>
  <si>
    <t>Account.AccountSource</t>
  </si>
  <si>
    <t>AccountSource</t>
  </si>
  <si>
    <t>Relationship Source</t>
  </si>
  <si>
    <t>Account.SicDesc</t>
  </si>
  <si>
    <t>SicDesc</t>
  </si>
  <si>
    <t>SIC Description</t>
  </si>
  <si>
    <t>Account.ConnectionReceivedId</t>
  </si>
  <si>
    <t>ConnectionReceivedId</t>
  </si>
  <si>
    <t>Received Connection ID</t>
  </si>
  <si>
    <t>reference(PartnerNetworkConnection)</t>
  </si>
  <si>
    <t>Account.ConnectionSentId</t>
  </si>
  <si>
    <t>ConnectionSentId</t>
  </si>
  <si>
    <t>Sent Connection ID</t>
  </si>
  <si>
    <t>Account.LLC_BI__AP_Stress_Index__c</t>
  </si>
  <si>
    <t>LLC_BI__AP_Stress_Index__c</t>
  </si>
  <si>
    <t>AP Stress Index</t>
  </si>
  <si>
    <t>Account.LLC_BI__Account_Review__c</t>
  </si>
  <si>
    <t>LLC_BI__Account_Review__c</t>
  </si>
  <si>
    <t>Account Review</t>
  </si>
  <si>
    <t>Account.LLC_BI__ActionFlag__c</t>
  </si>
  <si>
    <t>LLC_BI__ActionFlag__c</t>
  </si>
  <si>
    <t>ActionFlag</t>
  </si>
  <si>
    <t>Account.LLC_BI__Active__c</t>
  </si>
  <si>
    <t>LLC_BI__Active__c</t>
  </si>
  <si>
    <t>Active</t>
  </si>
  <si>
    <t>Account.LLC_BI__Automated_Financials__c</t>
  </si>
  <si>
    <t>LLC_BI__Automated_Financials__c</t>
  </si>
  <si>
    <t>Automated Financials</t>
  </si>
  <si>
    <t>Account.LLC_BI__Bot_Date__c</t>
  </si>
  <si>
    <t>LLC_BI__Bot_Date__c</t>
  </si>
  <si>
    <t>Bot Date</t>
  </si>
  <si>
    <t>The field the BOT uses to pull when it's supposed to wake up</t>
  </si>
  <si>
    <t>Account.LLC_BI__Bot_RMI__c</t>
  </si>
  <si>
    <t>LLC_BI__Bot_RMI__c</t>
  </si>
  <si>
    <t>Bot RMI</t>
  </si>
  <si>
    <t>Account.LLC_BI__Business_Tax_Return_EPC__c</t>
  </si>
  <si>
    <t>LLC_BI__Business_Tax_Return_EPC__c</t>
  </si>
  <si>
    <t>Business Tax Return (EPC)</t>
  </si>
  <si>
    <t>Account.LLC_BI__Business_Tax_Return_OC__c</t>
  </si>
  <si>
    <t>LLC_BI__Business_Tax_Return_OC__c</t>
  </si>
  <si>
    <t>Business Tax Return (OC)</t>
  </si>
  <si>
    <t>Account.LLC_BI__CIF__c</t>
  </si>
  <si>
    <t>LLC_BI__CIF__c</t>
  </si>
  <si>
    <t>Customer Relationship Number</t>
  </si>
  <si>
    <t>Account.LLC_BI__Comments__c</t>
  </si>
  <si>
    <t>LLC_BI__Comments__c</t>
  </si>
  <si>
    <t>Account.LLC_BI__Committed_Direct_Exposure__c</t>
  </si>
  <si>
    <t>LLC_BI__Committed_Direct_Exposure__c</t>
  </si>
  <si>
    <t>Committed Direct Exposure</t>
  </si>
  <si>
    <t>Account.LLC_BI__Committed_Indirect_Exposure__c</t>
  </si>
  <si>
    <t>LLC_BI__Committed_Indirect_Exposure__c</t>
  </si>
  <si>
    <t>Committed Indirect Exposure</t>
  </si>
  <si>
    <t>Account.LLC_BI__Current_Situation__c</t>
  </si>
  <si>
    <t>LLC_BI__Current_Situation__c</t>
  </si>
  <si>
    <t>Current Situation</t>
  </si>
  <si>
    <t>Account.LLC_BI__CustomerPriority__c</t>
  </si>
  <si>
    <t>LLC_BI__CustomerPriority__c</t>
  </si>
  <si>
    <t>Customer Priority</t>
  </si>
  <si>
    <t>Account.LLC_BI__DSC_Post_OC__c</t>
  </si>
  <si>
    <t>LLC_BI__DSC_Post_OC__c</t>
  </si>
  <si>
    <t>DSC (Post OC)</t>
  </si>
  <si>
    <t>Account.LLC_BI__DSC_Pre_OC__c</t>
  </si>
  <si>
    <t>LLC_BI__DSC_Pre_OC__c</t>
  </si>
  <si>
    <t>DSC (Pre OC)</t>
  </si>
  <si>
    <t>Account.LLC_BI__Debt_Service__c</t>
  </si>
  <si>
    <t>LLC_BI__Debt_Service__c</t>
  </si>
  <si>
    <t>Debt Service</t>
  </si>
  <si>
    <t>Account.LLC_BI__Direct_Exposure__c</t>
  </si>
  <si>
    <t>LLC_BI__Direct_Exposure__c</t>
  </si>
  <si>
    <t>Direct Exposure</t>
  </si>
  <si>
    <t>Account.LLC_BI__FICO_Date__c</t>
  </si>
  <si>
    <t>LLC_BI__FICO_Date__c</t>
  </si>
  <si>
    <t>FICO Date</t>
  </si>
  <si>
    <t>Account.LLC_BI__FICO_Score__c</t>
  </si>
  <si>
    <t>LLC_BI__FICO_Score__c</t>
  </si>
  <si>
    <t>FICO Score</t>
  </si>
  <si>
    <t>Account.LLC_BI__Facility__c</t>
  </si>
  <si>
    <t>LLC_BI__Facility__c</t>
  </si>
  <si>
    <t>Facility</t>
  </si>
  <si>
    <t>Account.LLC_BI__Financials_Opt_Out__c</t>
  </si>
  <si>
    <t>LLC_BI__Financials_Opt_Out__c</t>
  </si>
  <si>
    <t>Financials Opt Out</t>
  </si>
  <si>
    <t>Account.LLC_BI__Global_Cash_Flow__c</t>
  </si>
  <si>
    <t>LLC_BI__Global_Cash_Flow__c</t>
  </si>
  <si>
    <t>Global Cash Flow</t>
  </si>
  <si>
    <t>Account.LLC_BI__Highest_Risk_Grade__c</t>
  </si>
  <si>
    <t>LLC_BI__Highest_Risk_Grade__c</t>
  </si>
  <si>
    <t>Risk Grade</t>
  </si>
  <si>
    <t>This field is automatically filled with the highest risk grade loan associated to this account</t>
  </si>
  <si>
    <t>Account.LLC_BI__Indirect_Exposure__c</t>
  </si>
  <si>
    <t>LLC_BI__Indirect_Exposure__c</t>
  </si>
  <si>
    <t>Indirect Exposure</t>
  </si>
  <si>
    <t>Account.LLC_BI__Interim_Statement__c</t>
  </si>
  <si>
    <t>LLC_BI__Interim_Statement__c</t>
  </si>
  <si>
    <t>Interim Statement</t>
  </si>
  <si>
    <t>Account.LLC_BI__Is_Individual__c</t>
  </si>
  <si>
    <t>LLC_BI__Is_Individual__c</t>
  </si>
  <si>
    <t>Is Individual</t>
  </si>
  <si>
    <t>IF(OR(ISPICKVAL(Type, 'Sole Proprietorship'),ISPICKVAL(Type, 'Individual')), 1, 0)</t>
  </si>
  <si>
    <t>Account.LLC_BI__Last_Site_Visit__c</t>
  </si>
  <si>
    <t>LLC_BI__Last_Site_Visit__c</t>
  </si>
  <si>
    <t>Last Site Visit</t>
  </si>
  <si>
    <t>Account.LLC_BI__Loan_Name__c</t>
  </si>
  <si>
    <t>LLC_BI__Loan_Name__c</t>
  </si>
  <si>
    <t>Loan Name</t>
  </si>
  <si>
    <t>Account.LLC_BI__Loan_Numbers__c</t>
  </si>
  <si>
    <t>LLC_BI__Loan_Numbers__c</t>
  </si>
  <si>
    <t>-D Loan Numbers</t>
  </si>
  <si>
    <t>Account.LLC_BI__Management_Experience__c</t>
  </si>
  <si>
    <t>LLC_BI__Management_Experience__c</t>
  </si>
  <si>
    <t>Management Experience</t>
  </si>
  <si>
    <t>Management Experience the individual has in their industry - expressed in Years.</t>
  </si>
  <si>
    <t>Account.LLC_BI__NumberofLocations__c</t>
  </si>
  <si>
    <t>LLC_BI__NumberofLocations__c</t>
  </si>
  <si>
    <t>Number of Locations</t>
  </si>
  <si>
    <t>Account.LLC_BI__Partnership_Type__c</t>
  </si>
  <si>
    <t>LLC_BI__Partnership_Type__c</t>
  </si>
  <si>
    <t>Partnership Type</t>
  </si>
  <si>
    <t>Account.LLC_BI__Personal_Fin_Statements__c</t>
  </si>
  <si>
    <t>LLC_BI__Personal_Fin_Statements__c</t>
  </si>
  <si>
    <t>Personal Fin Statements</t>
  </si>
  <si>
    <t>Account.LLC_BI__Personal_Liquidity__c</t>
  </si>
  <si>
    <t>LLC_BI__Personal_Liquidity__c</t>
  </si>
  <si>
    <t>Pers. &amp; Bus. Liquidity</t>
  </si>
  <si>
    <t>Account.LLC_BI__Personal_Tax_Return__c</t>
  </si>
  <si>
    <t>LLC_BI__Personal_Tax_Return__c</t>
  </si>
  <si>
    <t>Personal Tax Return</t>
  </si>
  <si>
    <t>Account.LLC_BI__Pod__c</t>
  </si>
  <si>
    <t>LLC_BI__Pod__c</t>
  </si>
  <si>
    <t>Pod</t>
  </si>
  <si>
    <t>Account.LLC_BI__Proposed_Direct_Exposure__c</t>
  </si>
  <si>
    <t>LLC_BI__Proposed_Direct_Exposure__c</t>
  </si>
  <si>
    <t>Proposed Direct Exposure</t>
  </si>
  <si>
    <t>Account.LLC_BI__Proposed_Indirect_Exposure__c</t>
  </si>
  <si>
    <t>LLC_BI__Proposed_Indirect_Exposure__c</t>
  </si>
  <si>
    <t>Proposed Indirect Exposure</t>
  </si>
  <si>
    <t>Account.LLC_BI__Region__c</t>
  </si>
  <si>
    <t>LLC_BI__Region__c</t>
  </si>
  <si>
    <t>Region</t>
  </si>
  <si>
    <t>Custom field to segment Accounts by Region</t>
  </si>
  <si>
    <t>Account.LLC_BI__Relationship_Number__c</t>
  </si>
  <si>
    <t>LLC_BI__Relationship_Number__c</t>
  </si>
  <si>
    <t>Account.LLC_BI__Revenue_Growth__c</t>
  </si>
  <si>
    <t>LLC_BI__Revenue_Growth__c</t>
  </si>
  <si>
    <t>Revenue Growth %</t>
  </si>
  <si>
    <t>percent</t>
  </si>
  <si>
    <t>Expressed as a percent</t>
  </si>
  <si>
    <t>Account.LLC_BI__SLAExpirationDate__c</t>
  </si>
  <si>
    <t>LLC_BI__SLAExpirationDate__c</t>
  </si>
  <si>
    <t>SLA Expiration Date</t>
  </si>
  <si>
    <t>Account.LLC_BI__SLASerialNumber__c</t>
  </si>
  <si>
    <t>LLC_BI__SLASerialNumber__c</t>
  </si>
  <si>
    <t>SLA Serial Number</t>
  </si>
  <si>
    <t>Account.LLC_BI__SLA__c</t>
  </si>
  <si>
    <t>LLC_BI__SLA__c</t>
  </si>
  <si>
    <t>SLA</t>
  </si>
  <si>
    <t>Account.LLC_BI__Statement_From_Date__c</t>
  </si>
  <si>
    <t>LLC_BI__Statement_From_Date__c</t>
  </si>
  <si>
    <t>Statement From Date</t>
  </si>
  <si>
    <t>The beginning of the date range in which the BOT will request from the relationship being serviced</t>
  </si>
  <si>
    <t>Account.LLC_BI__Statement_To_Date__c</t>
  </si>
  <si>
    <t>LLC_BI__Statement_To_Date__c</t>
  </si>
  <si>
    <t>Statement To Date</t>
  </si>
  <si>
    <t>The end of the date range in which the BOT will request from the relationship being serviced</t>
  </si>
  <si>
    <t>Account.LLC_BI__Status__c</t>
  </si>
  <si>
    <t>LLC_BI__Status__c</t>
  </si>
  <si>
    <t>Status</t>
  </si>
  <si>
    <t>Account.LLC_BI__Tax_Identification_Number__c</t>
  </si>
  <si>
    <t>LLC_BI__Tax_Identification_Number__c</t>
  </si>
  <si>
    <t>Tax Identification Number</t>
  </si>
  <si>
    <t>encryptedstring</t>
  </si>
  <si>
    <t>Account.LLC_BI__UpsellOpportunity__c</t>
  </si>
  <si>
    <t>LLC_BI__UpsellOpportunity__c</t>
  </si>
  <si>
    <t>Upsell Opportunity</t>
  </si>
  <si>
    <t>Account.LLC_BI__lookupKey__c</t>
  </si>
  <si>
    <t>LLC_BI__lookupKey__c</t>
  </si>
  <si>
    <t>Account.LLC_BI__Total_Won_Opportunities__c</t>
  </si>
  <si>
    <t>LLC_BI__Total_Won_Opportunities__c</t>
  </si>
  <si>
    <t>Total Won Opportunities</t>
  </si>
  <si>
    <t>An example Rollup Summary field that adds all of the account's won opportunities.</t>
  </si>
  <si>
    <t>Account.LLC_BI__Booked_Affiliated_Exposure__c</t>
  </si>
  <si>
    <t>LLC_BI__Booked_Affiliated_Exposure__c</t>
  </si>
  <si>
    <t>Booked Affiliated Exposure</t>
  </si>
  <si>
    <t>Account.LLC_BI__Connection_Identifier__c</t>
  </si>
  <si>
    <t>LLC_BI__Connection_Identifier__c</t>
  </si>
  <si>
    <t>Connection Identifier</t>
  </si>
  <si>
    <t>Account.cm_Email_Address__c</t>
  </si>
  <si>
    <t>cm_Email_Address__c</t>
  </si>
  <si>
    <t>Email Address</t>
  </si>
  <si>
    <t>email</t>
  </si>
  <si>
    <t>Account.LLC_BI__Backup_Withholding_Exempt_Code__c</t>
  </si>
  <si>
    <t>LLC_BI__Backup_Withholding_Exempt_Code__c</t>
  </si>
  <si>
    <t>Backup Withholding Exempt Code</t>
  </si>
  <si>
    <t>The code representing the party's reason for claiming exemption from backup withholding. The numeric codes are defined by the instructions contained within IRS Form W-9.</t>
  </si>
  <si>
    <t>Account.LLC_BI__Backup_Withholding_Exempt_Indicator__c</t>
  </si>
  <si>
    <t>LLC_BI__Backup_Withholding_Exempt_Indicator__c</t>
  </si>
  <si>
    <t>Backup Withholding Exempt Indicator</t>
  </si>
  <si>
    <t>If true the account holder has certified that he/she/it is exempt from backup withholding.</t>
  </si>
  <si>
    <t>Account.LLC_BI__Is_Institution_Affiliated__c</t>
  </si>
  <si>
    <t>LLC_BI__Is_Institution_Affiliated__c</t>
  </si>
  <si>
    <t>Is Institution Affiliated</t>
  </si>
  <si>
    <t>Select this checkbox to indicate affiliation with the financial institution.</t>
  </si>
  <si>
    <t>Account.LLC_BI__Backup_Withholding_N_A_Indicator__c</t>
  </si>
  <si>
    <t>LLC_BI__Backup_Withholding_N_A_Indicator__c</t>
  </si>
  <si>
    <t>Backup Withholding N/A Indicator</t>
  </si>
  <si>
    <t>If true the holder whose tax identification number (TIN) was used for backup withholding purposes is certifying that he/she/it is not subject to backup withholding.</t>
  </si>
  <si>
    <t>Account.NDOC__Document_Manager_Identifier__c</t>
  </si>
  <si>
    <t>NDOC__Document_Manager_Identifier__c</t>
  </si>
  <si>
    <t>Document Manager Identifier</t>
  </si>
  <si>
    <t>Account.LLC_BI__Employee_Relationship__c</t>
  </si>
  <si>
    <t>LLC_BI__Employee_Relationship__c</t>
  </si>
  <si>
    <t>Employee Relationship</t>
  </si>
  <si>
    <t>This box should be checked if the Relationship is an Employee of your Financial Institution</t>
  </si>
  <si>
    <t>Account.LLC_BI__Reg_O_Relationship__c</t>
  </si>
  <si>
    <t>LLC_BI__Reg_O_Relationship__c</t>
  </si>
  <si>
    <t>Reg O Relationship</t>
  </si>
  <si>
    <t>This field should be checked if Regulation O applies to this Relationship</t>
  </si>
  <si>
    <t>Account.LLC_BI__Number_of_Signers__c</t>
  </si>
  <si>
    <t>LLC_BI__Number_of_Signers__c</t>
  </si>
  <si>
    <t>Number of Signers</t>
  </si>
  <si>
    <t>Account.LLC_BI__Branch__c</t>
  </si>
  <si>
    <t>LLC_BI__Branch__c</t>
  </si>
  <si>
    <t>Branch</t>
  </si>
  <si>
    <t>reference(LLC_BI__Branch__c)</t>
  </si>
  <si>
    <t>Account.LLC_BI__Fiscal_Year_End__c</t>
  </si>
  <si>
    <t>LLC_BI__Fiscal_Year_End__c</t>
  </si>
  <si>
    <t>Fiscal Year End</t>
  </si>
  <si>
    <t>Account.LLC_BI__Average_Ledger_Balance__c</t>
  </si>
  <si>
    <t>LLC_BI__Average_Ledger_Balance__c</t>
  </si>
  <si>
    <t>Average Ledger Balance</t>
  </si>
  <si>
    <t>Account.LLC_BI__Average_Unavailable__c</t>
  </si>
  <si>
    <t>LLC_BI__Average_Unavailable__c</t>
  </si>
  <si>
    <t>Average Unavailable</t>
  </si>
  <si>
    <t>Account.LLC_BI__Credit_Rating__c</t>
  </si>
  <si>
    <t>LLC_BI__Credit_Rating__c</t>
  </si>
  <si>
    <t>Credit Rating</t>
  </si>
  <si>
    <t>Account.LLC_BI__Credit_Stats__c</t>
  </si>
  <si>
    <t>LLC_BI__Credit_Stats__c</t>
  </si>
  <si>
    <t>Credit Stats</t>
  </si>
  <si>
    <t>Account.LLC_BI__Default_App__c</t>
  </si>
  <si>
    <t>LLC_BI__Default_App__c</t>
  </si>
  <si>
    <t>Default App</t>
  </si>
  <si>
    <t>This field determines the default page within the nCino User Interface for this record.</t>
  </si>
  <si>
    <t>Account.LLC_BI__Last_Review_Date__c</t>
  </si>
  <si>
    <t>LLC_BI__Last_Review_Date__c</t>
  </si>
  <si>
    <t>Last Review Date</t>
  </si>
  <si>
    <t>Account.LLC_BI__Naics_Code__c</t>
  </si>
  <si>
    <t>LLC_BI__Naics_Code__c</t>
  </si>
  <si>
    <t>NAICS Code</t>
  </si>
  <si>
    <t>Account.LLC_BI__Next_Review_Date__c</t>
  </si>
  <si>
    <t>LLC_BI__Next_Review_Date__c</t>
  </si>
  <si>
    <t>Next Review Date</t>
  </si>
  <si>
    <t>Account.LLC_BI__Review_Frequency__c</t>
  </si>
  <si>
    <t>LLC_BI__Review_Frequency__c</t>
  </si>
  <si>
    <t>Review Frequency</t>
  </si>
  <si>
    <t>Account.LLC_BI__Review_Status__c</t>
  </si>
  <si>
    <t>LLC_BI__Review_Status__c</t>
  </si>
  <si>
    <t>Review Status</t>
  </si>
  <si>
    <t>Status of the Account Review</t>
  </si>
  <si>
    <t>Account.LLC_BI__Risk_Rating_Review_Date_Decisioned__c</t>
  </si>
  <si>
    <t>LLC_BI__Risk_Rating_Review_Date_Decisioned__c</t>
  </si>
  <si>
    <t>Risk Rating Review Date Decisioned</t>
  </si>
  <si>
    <t>Account.LLC_BI__Risk_Rating_Review_Grade__c</t>
  </si>
  <si>
    <t>LLC_BI__Risk_Rating_Review_Grade__c</t>
  </si>
  <si>
    <t>Risk Rating Review Grade</t>
  </si>
  <si>
    <t>Account.LLC_BI__Risk_Rating_Review_Status__c</t>
  </si>
  <si>
    <t>LLC_BI__Risk_Rating_Review_Status__c</t>
  </si>
  <si>
    <t>Risk Rating Review Status</t>
  </si>
  <si>
    <t>Account.LLC_BI__Established_Country__c</t>
  </si>
  <si>
    <t>LLC_BI__Established_Country__c</t>
  </si>
  <si>
    <t>Established Country</t>
  </si>
  <si>
    <t>A description of the country in which the account holder was established if it was not established within the United States (applicable when the account holder is an entity).</t>
  </si>
  <si>
    <t>Account.LLC_BI__Billing_Address_County__c</t>
  </si>
  <si>
    <t>LLC_BI__Billing_Address_County__c</t>
  </si>
  <si>
    <t>Billing Address County</t>
  </si>
  <si>
    <t>Account.cm_Primary_Contact__c</t>
  </si>
  <si>
    <t>cm_Primary_Contact__c</t>
  </si>
  <si>
    <t>Primary Contact</t>
  </si>
  <si>
    <t>reference(Contact)</t>
  </si>
  <si>
    <t>Account.cm_Industry_Code__c</t>
  </si>
  <si>
    <t>cm_Industry_Code__c</t>
  </si>
  <si>
    <t>Industry Code</t>
  </si>
  <si>
    <t>reference(cm_Industry_Code__c)</t>
  </si>
  <si>
    <t>Account.LLC_BI__Form_W8_Affiliated_NFFE__c</t>
  </si>
  <si>
    <t>LLC_BI__Form_W8_Affiliated_NFFE__c</t>
  </si>
  <si>
    <t>Form W8 Affiliated NFFE</t>
  </si>
  <si>
    <t>The name of the publicly-traded NFFE corporation with which the beneficial owner is related by affiliation.</t>
  </si>
  <si>
    <t>Account.LLC_BI__Committed_Affiliated_Exposure__c</t>
  </si>
  <si>
    <t>LLC_BI__Committed_Affiliated_Exposure__c</t>
  </si>
  <si>
    <t>Committed Affiliated Exposure</t>
  </si>
  <si>
    <t>Account.LLC_BI__Last_Exposure_Calc_Date__c</t>
  </si>
  <si>
    <t>LLC_BI__Last_Exposure_Calc_Date__c</t>
  </si>
  <si>
    <t>Last Exposure Calculation Date</t>
  </si>
  <si>
    <t>Account.LLC_BI__Debt_Service_Coverage__c</t>
  </si>
  <si>
    <t>LLC_BI__Debt_Service_Coverage__c</t>
  </si>
  <si>
    <t>Debt Service Coverage</t>
  </si>
  <si>
    <t>Account.LLC_BI__Doing_Business_As__c</t>
  </si>
  <si>
    <t>LLC_BI__Doing_Business_As__c</t>
  </si>
  <si>
    <t>Doing Business As</t>
  </si>
  <si>
    <t>Account.LLC_BI__Duns_Number__c</t>
  </si>
  <si>
    <t>LLC_BI__Duns_Number__c</t>
  </si>
  <si>
    <t>D-U-N-S Number</t>
  </si>
  <si>
    <t>DUNS number utilized in lieu of Data.com field</t>
  </si>
  <si>
    <t>Account.LLC_BI__FICO_Credit_Report__c</t>
  </si>
  <si>
    <t>LLC_BI__FICO_Credit_Report__c</t>
  </si>
  <si>
    <t>FICO Credit Report</t>
  </si>
  <si>
    <t>This field contains the ID of the credit report that was used to populate the other FICO fields.</t>
  </si>
  <si>
    <t>Account.LLC_BI__FICO_Source__c</t>
  </si>
  <si>
    <t>LLC_BI__FICO_Source__c</t>
  </si>
  <si>
    <t>FICO Source</t>
  </si>
  <si>
    <t>This field indicated the source of the credit score information.</t>
  </si>
  <si>
    <t>Account.LLC_BI__NaicsDesc__c</t>
  </si>
  <si>
    <t>LLC_BI__NaicsDesc__c</t>
  </si>
  <si>
    <t>NaicsDesc</t>
  </si>
  <si>
    <t>NaicsDesc Description utilized in lieu of Data.com field</t>
  </si>
  <si>
    <t>Account.LLC_BI__Phone_Number_Type__c</t>
  </si>
  <si>
    <t>LLC_BI__Phone_Number_Type__c</t>
  </si>
  <si>
    <t>Phone Number Type</t>
  </si>
  <si>
    <t>Account.Billing_Address__c</t>
  </si>
  <si>
    <t>Billing_Address__c</t>
  </si>
  <si>
    <t>Address</t>
  </si>
  <si>
    <t>IF( RecordType.DeveloperName = 'Prospects',BillingStreet &amp; ' ' &amp;IF(NOT(ISBLANK(BillingCity )), BillingCity &amp; \", \", \"\" )&amp; BillingState &amp; ' ' &amp; BillingPostalCode,  ShippingStreet  &amp; ' ' &amp;  IF(NOT(ISBLANK(ShippingCity )), ShippingCity &amp; \", \", \"\" ) &amp;  ShippingState  &amp; ' ' &amp;  ShippingPostalCode  )</t>
  </si>
  <si>
    <t>Account.LLC_BI__Proposed_Affiliated_Exposure__c</t>
  </si>
  <si>
    <t>LLC_BI__Proposed_Affiliated_Exposure__c</t>
  </si>
  <si>
    <t>Proposed Affiliated Exposure</t>
  </si>
  <si>
    <t>Account.LLC_BI__Form_W8_Bankruptcy_Date__c</t>
  </si>
  <si>
    <t>LLC_BI__Form_W8_Bankruptcy_Date__c</t>
  </si>
  <si>
    <t>Form W8 Bankruptcy Date</t>
  </si>
  <si>
    <t>The date the beneficial owner (non-financial entity) filed for liquidation or bankruptcy, as certified by IRS forms W-8.</t>
  </si>
  <si>
    <t>Account.LLC_BI__Form_W8_Disregarded_Entity_FFI_Type__c</t>
  </si>
  <si>
    <t>LLC_BI__Form_W8_Disregarded_Entity_FFI_Type__c</t>
  </si>
  <si>
    <t>Form W8 Disregarded Entity FFI Type</t>
  </si>
  <si>
    <t>If the account holder is a disregarded entity or branch of a disregarded entity that is a Foreign Financial Institution (FFI), enter the type of FFI (for purposes of IRS Forms W-8, e.g., form W-8BEN-E).</t>
  </si>
  <si>
    <t>Account.LLC_BI__Form_W8_FFI_Documentation_Type__c</t>
  </si>
  <si>
    <t>LLC_BI__Form_W8_FFI_Documentation_Type__c</t>
  </si>
  <si>
    <t>Form W8 FFI Documentation Type</t>
  </si>
  <si>
    <t>Indicates type of documentation that the Owner-Documented Foreign Financial Institution (FFI) will provide (either an independent law firm's audit letter, or other alternative reporting statements), as prescribed by IRS forms W-8.</t>
  </si>
  <si>
    <t>Account.LLC_BI__Form_W8_IGA_Country__c</t>
  </si>
  <si>
    <t>LLC_BI__Form_W8_IGA_Country__c</t>
  </si>
  <si>
    <t>Form W8 IGA Country</t>
  </si>
  <si>
    <t>The country with which the US has an intergovernmental agreement (IGA), under which the beneficial owner qualifies as a nonreporting foreign financial institution (FFI).</t>
  </si>
  <si>
    <t>Account.LLC_BI__Form_W8_IGA_Entity_Description__c</t>
  </si>
  <si>
    <t>LLC_BI__Form_W8_IGA_Entity_Description__c</t>
  </si>
  <si>
    <t>Form W8 IGA Entity Description</t>
  </si>
  <si>
    <t>The applicable intergovernmental agreement's (IGA's) term/description for the type of entity that includes the beneficial owner.</t>
  </si>
  <si>
    <t>Account.LLC_BI__Form_W8_Model_2_Indicator__c</t>
  </si>
  <si>
    <t>LLC_BI__Form_W8_Model_2_Indicator__c</t>
  </si>
  <si>
    <t>Form W8 Model 2 Indicator</t>
  </si>
  <si>
    <t>The entity that is a 'Nonreporting IGA FFI' is also treated as a registered deemed-compliant FFI under a 'Model 2' IGA, as defined in Part XII of IRS form W-8BEN-E.</t>
  </si>
  <si>
    <t>Account.LLC_BI__Form_W8_NFFE_Type__c</t>
  </si>
  <si>
    <t>LLC_BI__Form_W8_NFFE_Type__c</t>
  </si>
  <si>
    <t>Form W8 NFFE Type</t>
  </si>
  <si>
    <t>Indicates whether the beneficial owner is the NFFE corporation in question, or the affiliate of said corporation, as prescribed and certified by IRS forms W-8.</t>
  </si>
  <si>
    <t>Account.LLC_BI__Form_W8_Owner_Trust_Indicator__c</t>
  </si>
  <si>
    <t>LLC_BI__Form_W8_Owner_Trust_Indicator__c</t>
  </si>
  <si>
    <t>Form W8 Owner Trust Indicator</t>
  </si>
  <si>
    <t>Indicates the beneficial owner certifies it is an owner-documented FFI that is also a Trust without contingent or other unidentified beneficiaries, as prescribed by IRS forms W-8.</t>
  </si>
  <si>
    <t>Account.LLC_BI__Form_W8_Owner_Type__c</t>
  </si>
  <si>
    <t>LLC_BI__Form_W8_Owner_Type__c</t>
  </si>
  <si>
    <t>Form W8 Owner Type</t>
  </si>
  <si>
    <t>Specifies the type of owner (or 'Chapter 3 Status') that is listed on the applicable IRS Form W-8.</t>
  </si>
  <si>
    <t>Account.LLC_BI__Form_W8_Reference_Number_Description__c</t>
  </si>
  <si>
    <t>LLC_BI__Form_W8_Reference_Number_Description__c</t>
  </si>
  <si>
    <t>Form W8 Reference Number Description</t>
  </si>
  <si>
    <t>Describes any reference numbers that will be useful to the withholding agent while processing the W-8BEN (Certificate of Foreign Status of Beneficial Owner for United States Tax Withholding).</t>
  </si>
  <si>
    <t>Account.LLC_BI__Form_W8_Restricted_Distributor_Type__c</t>
  </si>
  <si>
    <t>LLC_BI__Form_W8_Restricted_Distributor_Type__c</t>
  </si>
  <si>
    <t>Form W8 Restricted Distributor Type</t>
  </si>
  <si>
    <t>Indicates type of distribution agreement type for the Restricted Distributor.</t>
  </si>
  <si>
    <t>Account.LLC_BI__Form_W8_Security_Market_Name__c</t>
  </si>
  <si>
    <t>LLC_BI__Form_W8_Security_Market_Name__c</t>
  </si>
  <si>
    <t>Form W8 Security Market Name</t>
  </si>
  <si>
    <t>The name of the securities market (or the name of one such securities market, if more than one) upon which the publicly-traded NFFE corporation's stock is regularly traded.</t>
  </si>
  <si>
    <t>Account.LLC_BI__Form_W8_Signer_Indicator__c</t>
  </si>
  <si>
    <t>LLC_BI__Form_W8_Signer_Indicator__c</t>
  </si>
  <si>
    <t>Form W8 Signer Indicator</t>
  </si>
  <si>
    <t>Identifies an individual signer for a (non-US) entity who can (and will certify that they can) sign Forms W-8 on behalf of the entity.</t>
  </si>
  <si>
    <t>Account.LLC_BI__Form_W8_Special_Claim_Rate__c</t>
  </si>
  <si>
    <t>LLC_BI__Form_W8_Special_Claim_Rate__c</t>
  </si>
  <si>
    <t>Form W8 Special Claim Rate</t>
  </si>
  <si>
    <t>The percentage rate of withholding on the specific type of income on the W-8BEN (Certificate of Foreign Status of Beneficial Owner for United States Tax Withholding).</t>
  </si>
  <si>
    <t>Account.LLC_BI__Form_W8_Special_Claim_Reason__c</t>
  </si>
  <si>
    <t>LLC_BI__Form_W8_Special_Claim_Reason__c</t>
  </si>
  <si>
    <t>Form W8 Special Claim Reason</t>
  </si>
  <si>
    <t>Describes the reason the owner meets the terms of the treaty article on the W-8BEN (Certificate of Foreign Status of Beneficial Owner for United States Tax Withholding).</t>
  </si>
  <si>
    <t>Account.LLC_BI__Form_W8_Special_Income_Description__c</t>
  </si>
  <si>
    <t>LLC_BI__Form_W8_Special_Income_Description__c</t>
  </si>
  <si>
    <t>Form W8 Special Income Description</t>
  </si>
  <si>
    <t>Describes the type of income the owner is using to claim treaty benefits on the W-8BEN (Certificate of Foreign Status of Beneficial Owner for United States Tax Withholding).</t>
  </si>
  <si>
    <t>Account.LLC_BI__Form_W8_Sponsor_Entity_Name__c</t>
  </si>
  <si>
    <t>LLC_BI__Form_W8_Sponsor_Entity_Name__c</t>
  </si>
  <si>
    <t>Form W8 Sponsor Entity Name</t>
  </si>
  <si>
    <t>The name of the sponsoring entity for the beneficial owner, these entities are defined by IRS forms W-8.</t>
  </si>
  <si>
    <t>Account.LLC_BI__Form_W8_Sponsored_FFI_Type__c</t>
  </si>
  <si>
    <t>LLC_BI__Form_W8_Sponsored_FFI_Type__c</t>
  </si>
  <si>
    <t>Form W8 Sponsored FFI Type</t>
  </si>
  <si>
    <t>The beneficial owner is a sponsored Foreign Financial Institution (FII) without a GIIN number prior to 1/1/16 for purposes of IRS forms W-8</t>
  </si>
  <si>
    <t>Account.LLC_BI__Form_W8_Start_Up_Date__c</t>
  </si>
  <si>
    <t>LLC_BI__Form_W8_Start_Up_Date__c</t>
  </si>
  <si>
    <t>Form W8 Start Up Date</t>
  </si>
  <si>
    <t>The date the start-up company was formed (or date of board resolution approving the new line of business).</t>
  </si>
  <si>
    <t>Account.LLC_BI__Form_W8_Treaty_Limitation_Provision_Ind__c</t>
  </si>
  <si>
    <t>LLC_BI__Form_W8_Treaty_Limitation_Provision_Ind__c</t>
  </si>
  <si>
    <t>Form W8 Treaty Limitation Provision</t>
  </si>
  <si>
    <t>If true the owner is not an individual derives the income for which the treaty benefits are claimed.</t>
  </si>
  <si>
    <t>Account.LLC_BI__Form_W8_Treaty_Qualified_Resident_Status__c</t>
  </si>
  <si>
    <t>LLC_BI__Form_W8_Treaty_Qualified_Resident_Status__c</t>
  </si>
  <si>
    <t>Form W8 Treaty Qualified Resident Status</t>
  </si>
  <si>
    <t>If true the owner is not an individual is claiming treaty benefits for dividends.</t>
  </si>
  <si>
    <t>Account.LLC_BI__Form_W9_Seperat_TIN_Certification_Ind__c</t>
  </si>
  <si>
    <t>LLC_BI__Form_W9_Seperat_TIN_Certification_Ind__c</t>
  </si>
  <si>
    <t>Form W9 Seperat TIN Certification</t>
  </si>
  <si>
    <t>If true a separate TIN certification (i.e. a W-9) is desired.</t>
  </si>
  <si>
    <t>Account.LLC_BI__GIIN__c</t>
  </si>
  <si>
    <t>LLC_BI__GIIN__c</t>
  </si>
  <si>
    <t>GIIN</t>
  </si>
  <si>
    <t>The GIIN of the disregarded entity account holder. (Global Intermediary Identification Number.)</t>
  </si>
  <si>
    <t>Account.LLC_BI__Previous_Financial_Account_Indicator__c</t>
  </si>
  <si>
    <t>LLC_BI__Previous_Financial_Account_Indicator__c</t>
  </si>
  <si>
    <t>Previous Financial Account Indicator</t>
  </si>
  <si>
    <t>If true the holder of the account will certify that they have previously had a transaction account at a financial institution within the last 12 months.</t>
  </si>
  <si>
    <t>Account.LLC_BI__Previous_Financial_Institution_Name__c</t>
  </si>
  <si>
    <t>LLC_BI__Previous_Financial_Institution_Name__c</t>
  </si>
  <si>
    <t>Previous Financial Institution Name</t>
  </si>
  <si>
    <t>The name of the previous financial institution of the account holder.</t>
  </si>
  <si>
    <t>Account.LLC_BI__Tax_Identification_Number_PE__c</t>
  </si>
  <si>
    <t>LLC_BI__Tax_Identification_Number_PE__c</t>
  </si>
  <si>
    <t>Account.Migration_ID__c</t>
  </si>
  <si>
    <t>Migration_ID__c</t>
  </si>
  <si>
    <t>Migration ID</t>
  </si>
  <si>
    <t>Account.Integration_Source__c</t>
  </si>
  <si>
    <t>Integration_Source__c</t>
  </si>
  <si>
    <t>Integration Source</t>
  </si>
  <si>
    <t>Account.LLC_BI__EngagesInInternetGambling__c</t>
  </si>
  <si>
    <t>LLC_BI__EngagesInInternetGambling__c</t>
  </si>
  <si>
    <t>Engages in Internet Gambling</t>
  </si>
  <si>
    <t>Account.LLC_BI__Relationship_Class__c</t>
  </si>
  <si>
    <t>LLC_BI__Relationship_Class__c</t>
  </si>
  <si>
    <t>Relationship Class</t>
  </si>
  <si>
    <t>Account.LLC_BI__State_of_Incorporation__c</t>
  </si>
  <si>
    <t>LLC_BI__State_of_Incorporation__c</t>
  </si>
  <si>
    <t>State of Incorporation</t>
  </si>
  <si>
    <t>Account.nCRED__SLA__c</t>
  </si>
  <si>
    <t>nCRED__SLA__c</t>
  </si>
  <si>
    <t>Account.LLC_BI__Total_Affiliated_Exposure__c</t>
  </si>
  <si>
    <t>LLC_BI__Total_Affiliated_Exposure__c</t>
  </si>
  <si>
    <t>Total Affiliated Exposure</t>
  </si>
  <si>
    <t>Account.LLC_BI__Total_Direct_Exposure__c</t>
  </si>
  <si>
    <t>LLC_BI__Total_Direct_Exposure__c</t>
  </si>
  <si>
    <t>Total Direct Exposure</t>
  </si>
  <si>
    <t>Account.LLC_BI__Total_Indirect_Exposure__c</t>
  </si>
  <si>
    <t>LLC_BI__Total_Indirect_Exposure__c</t>
  </si>
  <si>
    <t>Total Indirect Exposure</t>
  </si>
  <si>
    <t>Account.LLC_BI__Total_Net_New_Funds__c</t>
  </si>
  <si>
    <t>LLC_BI__Total_Net_New_Funds__c</t>
  </si>
  <si>
    <t>Total Net New Funds</t>
  </si>
  <si>
    <t>Account.LLC_BI__Total_Participation_Amount__c</t>
  </si>
  <si>
    <t>LLC_BI__Total_Participation_Amount__c</t>
  </si>
  <si>
    <t>Total Participation Amount</t>
  </si>
  <si>
    <t>Account.Is_this_a_Test__c</t>
  </si>
  <si>
    <t>Is_this_a_Test__c</t>
  </si>
  <si>
    <t>Is this a Test?</t>
  </si>
  <si>
    <t>Please denote if this is a Test Record.</t>
  </si>
  <si>
    <t>Account.LLC_BI__Institution__c</t>
  </si>
  <si>
    <t>LLC_BI__Institution__c</t>
  </si>
  <si>
    <t>Institution</t>
  </si>
  <si>
    <t>reference(LLC_BI__Institution__c)</t>
  </si>
  <si>
    <t>Manually populate this lookup field to define the Institution to which an account belongs.</t>
  </si>
  <si>
    <t>Account.LLC_BI__Limited_Liability_Management_Type__c</t>
  </si>
  <si>
    <t>LLC_BI__Limited_Liability_Management_Type__c</t>
  </si>
  <si>
    <t>Limited Liability Management Type</t>
  </si>
  <si>
    <t>Account.LLC_BI__MLA_Status__c</t>
  </si>
  <si>
    <t>LLC_BI__MLA_Status__c</t>
  </si>
  <si>
    <t>MLA Status</t>
  </si>
  <si>
    <t>Users select or integration populates this optional boolean field to indicate if a consumer qualifies for the Military Lending Act when creating or updating a relationship.</t>
  </si>
  <si>
    <t>Account.LLC_BI__Shipping_Address_County__c</t>
  </si>
  <si>
    <t>LLC_BI__Shipping_Address_County__c</t>
  </si>
  <si>
    <t>Shipping Address County</t>
  </si>
  <si>
    <t>Account.LLC_BI__Is_Non_Customer__c</t>
  </si>
  <si>
    <t>LLC_BI__Is_Non_Customer__c</t>
  </si>
  <si>
    <t>Is Non-Customer</t>
  </si>
  <si>
    <t>Select this checkbox when the added entity is a third-party entity.</t>
  </si>
  <si>
    <t>Account.LLC_BI__Risk_Grade_Template__c</t>
  </si>
  <si>
    <t>LLC_BI__Risk_Grade_Template__c</t>
  </si>
  <si>
    <t>Risk Grade Template</t>
  </si>
  <si>
    <t>reference(LLC_BI__Risk_Grade_Template__c)</t>
  </si>
  <si>
    <t>Account.LLC_BI__Third_Party__c</t>
  </si>
  <si>
    <t>LLC_BI__Third_Party__c</t>
  </si>
  <si>
    <t>Third Party Type</t>
  </si>
  <si>
    <t>multipicklist</t>
  </si>
  <si>
    <t>Select the third party type of the added entity.</t>
  </si>
  <si>
    <t>Account.LLC_BI__Filed_Trust__c</t>
  </si>
  <si>
    <t>LLC_BI__Filed_Trust__c</t>
  </si>
  <si>
    <t>Filed Trust</t>
  </si>
  <si>
    <t>This indicates whether the financial institution possesses a valid and up-to-date trust agreement for this trust account.</t>
  </si>
  <si>
    <t>Account.LLC_BI__Governing_Law_State__c</t>
  </si>
  <si>
    <t>LLC_BI__Governing_Law_State__c</t>
  </si>
  <si>
    <t>Governing Law State</t>
  </si>
  <si>
    <t>The governing law state of the trust.</t>
  </si>
  <si>
    <t>Account.LLC_BI__Trust_Established_Date__c</t>
  </si>
  <si>
    <t>LLC_BI__Trust_Established_Date__c</t>
  </si>
  <si>
    <t>Trust Established Date</t>
  </si>
  <si>
    <t>The established date of the trust.</t>
  </si>
  <si>
    <t>Account.LLC_BI__Trust_Type__c</t>
  </si>
  <si>
    <t>LLC_BI__Trust_Type__c</t>
  </si>
  <si>
    <t>Trust Type</t>
  </si>
  <si>
    <t>Select the trust type based on whether the trust grantor (creator) is the same or different from the trustee or if the grantor is deceased.</t>
  </si>
  <si>
    <t>Account.LLC_BI__Valid_Resolution_Type__c</t>
  </si>
  <si>
    <t>LLC_BI__Valid_Resolution_Type__c</t>
  </si>
  <si>
    <t>Valid Resolution Type</t>
  </si>
  <si>
    <t>These are the options that indicate whether the financial institution possesses a valid and up-to-date resolution for the commercial account owner, or if a resolution needs to be included in the transaction workflow.</t>
  </si>
  <si>
    <t>Account.Total_Secured_Exposure__c</t>
  </si>
  <si>
    <t>Total_Secured_Exposure__c</t>
  </si>
  <si>
    <t>Total Secured Exposure</t>
  </si>
  <si>
    <t>Account.Business_Mailing_Address_Same_as_Physica__c</t>
  </si>
  <si>
    <t>Business_Mailing_Address_Same_as_Physica__c</t>
  </si>
  <si>
    <t>Mailing Address Same as Physical Address</t>
  </si>
  <si>
    <t>Is your Business Mailing/Shipping Address the same as your Business Physical Address?</t>
  </si>
  <si>
    <t>Account.cm_Third_Party_Type_Text__c</t>
  </si>
  <si>
    <t>cm_Third_Party_Type_Text__c</t>
  </si>
  <si>
    <t>Third Party Type Text</t>
  </si>
  <si>
    <t>IF ( INCLUDES ( LLC_BI__Third_Party__c , \"Appraiser\" ), \"Appraiser \",null ) &amp;\nIF ( INCLUDES ( LLC_BI__Third_Party__c , \"Attorney\" ), \"Attorney \",null ) &amp;\nIF ( INCLUDES ( LLC_BI__Third_Party__c , \"Demolition\" ), \"Demolition \",null ) &amp;\nIF ( INCLUDES ( LLC_BI__Third_Party__c , \"Demolition Contact\" ), \"Demolition Contact \",null ) &amp;\nIF ( INCLUDES ( LLC_BI__Third_Party__c , \"Inactive\" ), \"Inactive \",null ) &amp;\nIF ( INCLUDES ( LLC_BI__Third_Party__c , \"Inspector\" ), \"Inspector \",null ) &amp;\nIF ( INCLUDES ( LLC_BI__Third_Party__c , \"Insurance Agency\" ), \"Insurance Agency \",null ) &amp;\nIF ( INCLUDES ( LLC_BI__Third_Party__c , \"Mortgage Broker\" ), \"Mortgage Broker \",null ) &amp;\nIF ( INCLUDES ( LLC_BI__Third_Party__c , \"Mortgage Broker Contact\" ), \"Mortgage Broker Contact \",null ) &amp;\nIF ( INCLUDES ( LLC_BI__Third_Party__c , \"Real Estate Broker Buyer\" ), \"Real Estate Broker Buyer \",null ) &amp;\nIF ( INCLUDES ( LLC_BI__Third_Party__c , \"Real Estate Broker Buyer Contact\" ), \"Real Estate Broker Buyer Contact \",null ) &amp;\nIF ( INCLUDES ( LLC_BI__Third_Party__c , \"Real Estate Broker Seller\" ), \"Real Estate Broker Seller \",null ) &amp;\nIF ( INCLUDES ( LLC_BI__Third_Party__c , \"Real Estate Broker Seller Contact\" ), \"Real Estate Broker Seller Contact \",null ) &amp;\nIF ( INCLUDES ( LLC_BI__Third_Party__c , \"Settlement/Title Agent\" ), \"Settlement/Title Agent \",null ) &amp;\nIF ( INCLUDES ( LLC_BI__Third_Party__c , \"Settlement/Title Agent Contact\" ), \"Settlement/Title Agent Contact \",null ) &amp;\nIF ( INCLUDES ( LLC_BI__Third_Party__c , \"Survey\" ), \"Survey \",null ) &amp;\nIF ( INCLUDES ( LLC_BI__Third_Party__c , \"Survey Contact\" ), \"Survey Contact \",null ) &amp;\nIF ( INCLUDES ( LLC_BI__Third_Party__c , \"Third Party Reports\" ), \"Third Party Reports \",null )</t>
  </si>
  <si>
    <t>Account.cm_Industry_Code_Lookup__c</t>
  </si>
  <si>
    <t>cm_Industry_Code_Lookup__c</t>
  </si>
  <si>
    <t>Account.CCS_Company_Registration_Number__c</t>
  </si>
  <si>
    <t>CCS_Company_Registration_Number__c</t>
  </si>
  <si>
    <t>Company Registration Number</t>
  </si>
  <si>
    <t>Account.CCS_Country_of_Incorporation__c</t>
  </si>
  <si>
    <t>CCS_Country_of_Incorporation__c</t>
  </si>
  <si>
    <t>Country of Incorporation</t>
  </si>
  <si>
    <t>Account.CCS_Customer_Status__c</t>
  </si>
  <si>
    <t>CCS_Customer_Status__c</t>
  </si>
  <si>
    <t>Customer Status</t>
  </si>
  <si>
    <t>Account.CCS_LendingValue__c</t>
  </si>
  <si>
    <t>CCS_LendingValue__c</t>
  </si>
  <si>
    <t>Lending Value</t>
  </si>
  <si>
    <t>LLC_BI__Total_Direct_Exposure__c +  LLC_BI__Total_Indirect_Exposure__c  +  LLC_BI__Total_Affiliated_Exposure__c + LLC_BI__Total_Net_New_Funds__c</t>
  </si>
  <si>
    <t>A sum of Hard Limit, Soft Limit, External Limit and Net New Fund totals</t>
  </si>
  <si>
    <t>Account.CCS_RM_Name__c</t>
  </si>
  <si>
    <t>CCS_RM_Name__c</t>
  </si>
  <si>
    <t>RM Name</t>
  </si>
  <si>
    <t>Owner.FirstName &amp; \" \" &amp; Owner.LastName</t>
  </si>
  <si>
    <t>Account.CCS_Set_up_Actions_by_Profile_for_LG__c</t>
  </si>
  <si>
    <t>CCS_Set_up_Actions_by_Profile_for_LG__c</t>
  </si>
  <si>
    <t>CCS_Set up Actions by Profile for LG</t>
  </si>
  <si>
    <t>OR( ($Profile.Name = \"BB Coverage\"),\n( $Profile.Name = \"BB Back Office\"),\n( $Profile.Name = \"SME Coverage\"),\n( $Profile.Name = \"SME Back Office\"),\n( $Profile.Name = \"BSU Coverage\"),\n( $Profile.Name = \"BSU Back Office\"),\n( $Profile.Name = \"BBFA\"),\n( $Profile.Name = \"System Administrator\"),\n( $Profile.Name = \"Lending Origination\"),\n( $Profile.Name = \"Integration User - Data Migration\") )</t>
  </si>
  <si>
    <t>Set up Actions by Profile for LG (Add Relationship, Close a LG)</t>
  </si>
  <si>
    <t>Account.CCS_BSU_RM_Name__c</t>
  </si>
  <si>
    <t>CCS_BSU_RM_Name__c</t>
  </si>
  <si>
    <t>BSU RM Name</t>
  </si>
  <si>
    <t>Account.CCS_Bank_Entity__c</t>
  </si>
  <si>
    <t>CCS_Bank_Entity__c</t>
  </si>
  <si>
    <t>Bank Entity</t>
  </si>
  <si>
    <t>Account.CCS_BusinessWorkPhone__c</t>
  </si>
  <si>
    <t>CCS_BusinessWorkPhone__c</t>
  </si>
  <si>
    <t>Business/Work Phone</t>
  </si>
  <si>
    <t>Account.CCS_CMDID__c</t>
  </si>
  <si>
    <t>CCS_CMDID__c</t>
  </si>
  <si>
    <t>CMD ID</t>
  </si>
  <si>
    <t>Account.CCS_Collections_Indicator__c</t>
  </si>
  <si>
    <t>CCS_Collections_Indicator__c</t>
  </si>
  <si>
    <t>Collections Indicator</t>
  </si>
  <si>
    <t>Account.CCS_Country_of_Registration__c</t>
  </si>
  <si>
    <t>CCS_Country_of_Registration__c</t>
  </si>
  <si>
    <t>Country of Registration</t>
  </si>
  <si>
    <t>Account.CCS_Credit_Officer__c</t>
  </si>
  <si>
    <t>CCS_Credit_Officer__c</t>
  </si>
  <si>
    <t>Credit Officer</t>
  </si>
  <si>
    <t>Account.CCS_DateOfBirth__c</t>
  </si>
  <si>
    <t>CCS_DateOfBirth__c</t>
  </si>
  <si>
    <t>Date of Birth</t>
  </si>
  <si>
    <t>Account.CCS_Date_Commenced_Trading__c</t>
  </si>
  <si>
    <t>CCS_Date_Commenced_Trading__c</t>
  </si>
  <si>
    <t>Date Commenced Trading</t>
  </si>
  <si>
    <t>Account.CCS_Date_of_Association__c</t>
  </si>
  <si>
    <t>CCS_Date_of_Association__c</t>
  </si>
  <si>
    <t>Date of Association</t>
  </si>
  <si>
    <t>Account.CCS_Email__c</t>
  </si>
  <si>
    <t>CCS_Email__c</t>
  </si>
  <si>
    <t>Email</t>
  </si>
  <si>
    <t>Account.CCS_First_Name__c</t>
  </si>
  <si>
    <t>CCS_First_Name__c</t>
  </si>
  <si>
    <t>First Name</t>
  </si>
  <si>
    <t>Account.CCS_HomePhone__c</t>
  </si>
  <si>
    <t>CCS_HomePhone__c</t>
  </si>
  <si>
    <t>Home Phone</t>
  </si>
  <si>
    <t>Account.CCS_KYB_Status__c</t>
  </si>
  <si>
    <t>CCS_KYB_Status__c</t>
  </si>
  <si>
    <t>KYB Status</t>
  </si>
  <si>
    <t>Account.CCS_KYC_Status__c</t>
  </si>
  <si>
    <t>CCS_KYC_Status__c</t>
  </si>
  <si>
    <t>KYC Status</t>
  </si>
  <si>
    <t>Account.CCS_Last_Name__c</t>
  </si>
  <si>
    <t>CCS_Last_Name__c</t>
  </si>
  <si>
    <t>Last Name</t>
  </si>
  <si>
    <t>Account.CCS_MobilePhone__c</t>
  </si>
  <si>
    <t>CCS_MobilePhone__c</t>
  </si>
  <si>
    <t>Mobile Phone</t>
  </si>
  <si>
    <t>Account.CCS_OUCode__c</t>
  </si>
  <si>
    <t>CCS_OUCode__c</t>
  </si>
  <si>
    <t>OU Code</t>
  </si>
  <si>
    <t>Account.CCS_OtherPhone__c</t>
  </si>
  <si>
    <t>CCS_OtherPhone__c</t>
  </si>
  <si>
    <t>Other Phone</t>
  </si>
  <si>
    <t>Account.CCS_RFI_Flag__c</t>
  </si>
  <si>
    <t>CCS_RFI_Flag__c</t>
  </si>
  <si>
    <t>RFI Flag</t>
  </si>
  <si>
    <t>Account.CCS_RM_FileNumber__c</t>
  </si>
  <si>
    <t>CCS_RM_FileNumber__c</t>
  </si>
  <si>
    <t>RM FileNumber</t>
  </si>
  <si>
    <t>Account.CCS_RM_Team__c</t>
  </si>
  <si>
    <t>CCS_RM_Team__c</t>
  </si>
  <si>
    <t>RM Team</t>
  </si>
  <si>
    <t>reference(CCS_OU_Code__c)</t>
  </si>
  <si>
    <t>Account.CCS_Registered_Charity_Number__c</t>
  </si>
  <si>
    <t>CCS_Registered_Charity_Number__c</t>
  </si>
  <si>
    <t>Registered Charity Number</t>
  </si>
  <si>
    <t>Account.CCS_RelationshipTradingName__c</t>
  </si>
  <si>
    <t>CCS_RelationshipTradingName__c</t>
  </si>
  <si>
    <t>Relationship Trading Name</t>
  </si>
  <si>
    <t>Account.CCS_Relationship_Record_Type_Name__c</t>
  </si>
  <si>
    <t>CCS_Relationship_Record_Type_Name__c</t>
  </si>
  <si>
    <t>Relationship Record Type Name</t>
  </si>
  <si>
    <t>Account.CCS_Risk_Rating__c</t>
  </si>
  <si>
    <t>CCS_Risk_Rating__c</t>
  </si>
  <si>
    <t>Risk Rating</t>
  </si>
  <si>
    <t>Account.CCS_SIC_Code_1__c</t>
  </si>
  <si>
    <t>CCS_SIC_Code_1__c</t>
  </si>
  <si>
    <t>SIC Code 1</t>
  </si>
  <si>
    <t>reference(CCS_SIC_Code__c)</t>
  </si>
  <si>
    <t>Account.CCS_SIC_Code__c</t>
  </si>
  <si>
    <t>CCS_SIC_Code__c</t>
  </si>
  <si>
    <t>SIC Code %</t>
  </si>
  <si>
    <t>Account.CCS_Segment__c</t>
  </si>
  <si>
    <t>CCS_Segment__c</t>
  </si>
  <si>
    <t>Segment</t>
  </si>
  <si>
    <t>Account.CCS_Sort_Code__c</t>
  </si>
  <si>
    <t>CCS_Sort_Code__c</t>
  </si>
  <si>
    <t>Sort Code</t>
  </si>
  <si>
    <t>Account.CCS_Sub_type__c</t>
  </si>
  <si>
    <t>CCS_Sub_type__c</t>
  </si>
  <si>
    <t>Relationship Sub-type</t>
  </si>
  <si>
    <t>Account.CCS_Support_Indicator__c</t>
  </si>
  <si>
    <t>CCS_Support_Indicator__c</t>
  </si>
  <si>
    <t>Support Indicator</t>
  </si>
  <si>
    <t>Account.CCS_Support_Needed__c</t>
  </si>
  <si>
    <t>CCS_Support_Needed__c</t>
  </si>
  <si>
    <t>Support Needed</t>
  </si>
  <si>
    <t>Account.CCS_TotalHardBankLimits__c</t>
  </si>
  <si>
    <t>CCS_TotalHardBankLimits__c</t>
  </si>
  <si>
    <t>Current Bank Hard Limits</t>
  </si>
  <si>
    <t>Account.CCS_TotalHardLBCMLimits__c</t>
  </si>
  <si>
    <t>CCS_TotalHardLBCMLimits__c</t>
  </si>
  <si>
    <t>Current LBCM Hard Limits</t>
  </si>
  <si>
    <t>Account.CCS_TotalSoftBankLimits__c</t>
  </si>
  <si>
    <t>CCS_TotalSoftBankLimits__c</t>
  </si>
  <si>
    <t>Current Bank Soft Limits</t>
  </si>
  <si>
    <t>Account.CCS_TotalSoftLBCMLimits__c</t>
  </si>
  <si>
    <t>CCS_TotalSoftLBCMLimits__c</t>
  </si>
  <si>
    <t>Current LBCM Soft Limits</t>
  </si>
  <si>
    <t>Account.zz_CCS_RM_Name__c</t>
  </si>
  <si>
    <t>zz_CCS_RM_Name__c</t>
  </si>
  <si>
    <t>zz_RM Name</t>
  </si>
  <si>
    <t>Account.CCS_NPLE_Type_1__c</t>
  </si>
  <si>
    <t>CCS_NPLE_Type_1__c</t>
  </si>
  <si>
    <t>NPLE Type 1</t>
  </si>
  <si>
    <t>Account.CCS_SIC_Description__c</t>
  </si>
  <si>
    <t>CCS_SIC_Description__c</t>
  </si>
  <si>
    <t>SIC Code Description</t>
  </si>
  <si>
    <t>CCS_SIC_Code_1__r.CCS_Description__c</t>
  </si>
  <si>
    <t>Account.CCS_TotalCombinedExposure__c</t>
  </si>
  <si>
    <t>CCS_TotalCombinedExposure__c</t>
  </si>
  <si>
    <t>Total Combined Exposure</t>
  </si>
  <si>
    <t>CCS_TotalHardLBGLimits__c  +  CCS_TotalSoftLBGLimits__c</t>
  </si>
  <si>
    <t>Account.CCS_TotalHardLBGLimits__c</t>
  </si>
  <si>
    <t>CCS_TotalHardLBGLimits__c</t>
  </si>
  <si>
    <t>Total Current Hard Limits</t>
  </si>
  <si>
    <t>CCS_TotalHardBankLimits__c  +  CCS_TotalHardLBCMLimits__c</t>
  </si>
  <si>
    <t>Account.CCS_TotalSoftLBGLimits__c</t>
  </si>
  <si>
    <t>CCS_TotalSoftLBGLimits__c</t>
  </si>
  <si>
    <t>Total Current Soft Limits</t>
  </si>
  <si>
    <t>CCS_TotalSoftBankLimits__c  +  CCS_TotalSoftLBCMLimits__c</t>
  </si>
  <si>
    <t>Account.CCS_Total_Current_Bank_Limits__c</t>
  </si>
  <si>
    <t>CCS_Total_Current_Bank_Limits__c</t>
  </si>
  <si>
    <t>Total Current  Bank Limits</t>
  </si>
  <si>
    <t>CCS_TotalHardBankLimits__c + CCS_TotalSoftBankLimits__c</t>
  </si>
  <si>
    <t>Account.CCS_Relationship_Hyperlink__c</t>
  </si>
  <si>
    <t>CCS_Relationship_Hyperlink__c</t>
  </si>
  <si>
    <t>Relationship Hyperlink</t>
  </si>
  <si>
    <t>HYPERLINK( LEFT($Api.Partner_Server_URL_260, FIND( '/services', $Api.Partner_Server_URL_260))\n\n&amp; Id ,Name)</t>
  </si>
  <si>
    <t>Account.CCS_Relationship_Name_Hyper__c</t>
  </si>
  <si>
    <t>CCS_Relationship_Name_Hyper__c</t>
  </si>
  <si>
    <t>Relationship Name Hyper</t>
  </si>
  <si>
    <t>HYPERLINK( LEFT($Api.Partner_Server_URL_260, FIND( '/services', $Api.Partner_Server_URL_260))&amp;Id ,Name)</t>
  </si>
  <si>
    <t>Account.CCS_Set_up_Create_OGSA_Profiles__c</t>
  </si>
  <si>
    <t>CCS_Set_up_Create_OGSA_Profiles__c</t>
  </si>
  <si>
    <t>Set up Create OGSA Profiles</t>
  </si>
  <si>
    <t>OR( ($Profile.Name = \"BB Coverage\"),\n( $Profile.Name = \"SME Coverage\"),\n( $Profile.Name = \"BSU Coverage\"),\n( $Profile.Name = \"BBFA\"),\n( $Profile.Name = \"SME Credit\"),\n( $Profile.Name = \"System Administrator\"),\n( $Profile.Name = \"Lending Origination\"),\n( $Profile.Name = \"Integration User - Data Migration\"),\n( $Profile.Name = \"BB Credit\"),\n( $Profile.Name = \"BSU Credit\"),\n( $Profile.Name = \"LBCM Credit\")\n)</t>
  </si>
  <si>
    <t>Account.Average_BDCS_Rating__c</t>
  </si>
  <si>
    <t>Average_BDCS_Rating__c</t>
  </si>
  <si>
    <t>Average BDCS Rating</t>
  </si>
  <si>
    <t>Account.CCS_ARI_Flag__c</t>
  </si>
  <si>
    <t>CCS_ARI_Flag__c</t>
  </si>
  <si>
    <t>ARI Flag</t>
  </si>
  <si>
    <t>Account.CCS_Account_Type_for_Duplicate_Rule_del__c</t>
  </si>
  <si>
    <t>CCS_Account_Type_for_Duplicate_Rule_del__c</t>
  </si>
  <si>
    <t>Account Type for Duplicate Rule</t>
  </si>
  <si>
    <t>Account.CCS_Available_Overdraft__c</t>
  </si>
  <si>
    <t>CCS_Available_Overdraft__c</t>
  </si>
  <si>
    <t>Available Overdraft</t>
  </si>
  <si>
    <t>Account.CCS_BDCS_Rating_del__c</t>
  </si>
  <si>
    <t>CCS_BDCS_Rating_del__c</t>
  </si>
  <si>
    <t>BDCS Rating</t>
  </si>
  <si>
    <t>Account.CCS_CountryOfRiskLimitHeld__c</t>
  </si>
  <si>
    <t>CCS_CountryOfRiskLimitHeld__c</t>
  </si>
  <si>
    <t>Country of Risk Limit Held</t>
  </si>
  <si>
    <t>Account.CCS_Credit_Risk_Classification__c</t>
  </si>
  <si>
    <t>CCS_Credit_Risk_Classification__c</t>
  </si>
  <si>
    <t>Credit Risk Classification</t>
  </si>
  <si>
    <t>Account.CCS_DefaultFlag__c</t>
  </si>
  <si>
    <t>CCS_DefaultFlag__c</t>
  </si>
  <si>
    <t>Default Flag</t>
  </si>
  <si>
    <t>Account.CCS_Final_Slotted_IRDC_Rating__c</t>
  </si>
  <si>
    <t>CCS_Final_Slotted_IRDC_Rating__c</t>
  </si>
  <si>
    <t>Final Slotting Category</t>
  </si>
  <si>
    <t>Account.CCS_IRDC_Rating__c</t>
  </si>
  <si>
    <t>CCS_IRDC_Rating__c</t>
  </si>
  <si>
    <t>IRDC Rating</t>
  </si>
  <si>
    <t>Account.CCS_Is_part_of_ORG__c</t>
  </si>
  <si>
    <t>CCS_Is_part_of_ORG__c</t>
  </si>
  <si>
    <t>Is part of ORG?</t>
  </si>
  <si>
    <t>Account.CCS_Monthly_Batch_Decision__c</t>
  </si>
  <si>
    <t>CCS_Monthly_Batch_Decision__c</t>
  </si>
  <si>
    <t>Monthly Batch Decision</t>
  </si>
  <si>
    <t>Account.CCS_Monthly_Loan_Repayment_Amount__c</t>
  </si>
  <si>
    <t>CCS_Monthly_Loan_Repayment_Amount__c</t>
  </si>
  <si>
    <t>Monthly Loan Repayment Amount</t>
  </si>
  <si>
    <t>Account.CCS_Monthly_Loan_Repayment_Limit__c</t>
  </si>
  <si>
    <t>CCS_Monthly_Loan_Repayment_Limit__c</t>
  </si>
  <si>
    <t>Monthly Loan Repayment Limit</t>
  </si>
  <si>
    <t>Account.CCS_OGSA__c</t>
  </si>
  <si>
    <t>CCS_OGSA__c</t>
  </si>
  <si>
    <t>OGSA</t>
  </si>
  <si>
    <t>reference(LLC_BI__Collateral__c)</t>
  </si>
  <si>
    <t>Account.CCS_Overdraft_Limit__c</t>
  </si>
  <si>
    <t>CCS_Overdraft_Limit__c</t>
  </si>
  <si>
    <t>Overdraft Limit</t>
  </si>
  <si>
    <t>Account.CCS_Total_Lending_Value__c</t>
  </si>
  <si>
    <t>CCS_Total_Lending_Value__c</t>
  </si>
  <si>
    <t>Total Lending Value</t>
  </si>
  <si>
    <t>Account.CCS_Trading_Address__c</t>
  </si>
  <si>
    <t>CCS_Trading_Address__c</t>
  </si>
  <si>
    <t>Trading Address</t>
  </si>
  <si>
    <t>Account.nFORCE__SLAExpirationDate__c</t>
  </si>
  <si>
    <t>nFORCE__SLAExpirationDate__c</t>
  </si>
  <si>
    <t>Account.CCS_Chat_with_RM__c</t>
  </si>
  <si>
    <t>CCS_Chat_with_RM__c</t>
  </si>
  <si>
    <t>Chat with RM</t>
  </si>
  <si>
    <t>HYPERLINK(\"https://teams.microsoft.com/l/call/0/0?users=\"+Owner.Email, \"Link to MS Teams\", \"_blank\")</t>
  </si>
  <si>
    <t>Account.CCS_Profile_check_for_rating_creation__c</t>
  </si>
  <si>
    <t>CCS_Profile_check_for_rating_creation__c</t>
  </si>
  <si>
    <t>Profile check for rating creation</t>
  </si>
  <si>
    <t>OR( ($Profile.Name = \"SME Credit\"),\n( $Profile.Name = \"BSU Credit\"),\n( $Profile.Name = \"SME Coverage\"),\n( $Profile.Name = \"SME Product and Pricing\"),\n( $Profile.Name = \"BSU Coverage\"),\n( $Profile.Name = \"LBCM Credit\"),\n( $Profile.Name = \"System Administrator\"),\n( $Profile.Name = \"Lending Origination\"),\n( $Profile.Name = \"Integration User - Data Migration\") )</t>
  </si>
  <si>
    <t>Account.CCS_Account_Type_for_Duplicate_Rule__c</t>
  </si>
  <si>
    <t>CCS_Account_Type_for_Duplicate_Rule__c</t>
  </si>
  <si>
    <t>Account.CCS_Average_BDCS_Rating__c</t>
  </si>
  <si>
    <t>CCS_Average_BDCS_Rating__c</t>
  </si>
  <si>
    <t>Account.CCS_BDCS_Default_Flag__c</t>
  </si>
  <si>
    <t>CCS_BDCS_Default_Flag__c</t>
  </si>
  <si>
    <t>BDCS Default Flag</t>
  </si>
  <si>
    <t>Account.CCS_BDCS_Rating__c</t>
  </si>
  <si>
    <t>CCS_BDCS_Rating__c</t>
  </si>
  <si>
    <t>Account.CCS_Basel_Default__c</t>
  </si>
  <si>
    <t>CCS_Basel_Default__c</t>
  </si>
  <si>
    <t>Basel Default</t>
  </si>
  <si>
    <t>Account.CCS_CogLeid__c</t>
  </si>
  <si>
    <t>CCS_CogLeid__c</t>
  </si>
  <si>
    <t>COG LEID</t>
  </si>
  <si>
    <t>Account.CCS_Customer_Generated_To_last_12_months__c</t>
  </si>
  <si>
    <t>CCS_Customer_Generated_To_last_12_months__c</t>
  </si>
  <si>
    <t>Customer Generated T/o last 12 months</t>
  </si>
  <si>
    <t>Account.CCS_Date_of_Cure__c</t>
  </si>
  <si>
    <t>CCS_Date_of_Cure__c</t>
  </si>
  <si>
    <t>Date of Cure</t>
  </si>
  <si>
    <t>Account.CCS_Date_of_Default__c</t>
  </si>
  <si>
    <t>CCS_Date_of_Default__c</t>
  </si>
  <si>
    <t>Date of Default</t>
  </si>
  <si>
    <t>Account.CCS_Default_Comment__c</t>
  </si>
  <si>
    <t>CCS_Default_Comment__c</t>
  </si>
  <si>
    <t>Default Comment</t>
  </si>
  <si>
    <t>Account.CCS_Default_Grade__c</t>
  </si>
  <si>
    <t>CCS_Default_Grade__c</t>
  </si>
  <si>
    <t>Default Grade</t>
  </si>
  <si>
    <t>Account.CCS_Default_Status__c</t>
  </si>
  <si>
    <t>CCS_Default_Status__c</t>
  </si>
  <si>
    <t>Default Status</t>
  </si>
  <si>
    <t>Account.CCS_Domicile__c</t>
  </si>
  <si>
    <t>CCS_Domicile__c</t>
  </si>
  <si>
    <t>Domicile</t>
  </si>
  <si>
    <t>Account.CCS_Expiry_Date__c</t>
  </si>
  <si>
    <t>CCS_Expiry_Date__c</t>
  </si>
  <si>
    <t>Expiry Date</t>
  </si>
  <si>
    <t>Account.CCS_Has_Date_of_Default_been_populated__c</t>
  </si>
  <si>
    <t>CCS_Has_Date_of_Default_been_populated__c</t>
  </si>
  <si>
    <t>Has Date of Default been populated?</t>
  </si>
  <si>
    <t>Account.CCS_Is_Basel_default_true__c</t>
  </si>
  <si>
    <t>CCS_Is_Basel_default_true__c</t>
  </si>
  <si>
    <t>Is Basel default true</t>
  </si>
  <si>
    <t>Account.CCS_Is_Checked__c</t>
  </si>
  <si>
    <t>CCS_Is_Checked__c</t>
  </si>
  <si>
    <t>Is Checked</t>
  </si>
  <si>
    <t>Account.CCS_Is_ORG_Lead__c</t>
  </si>
  <si>
    <t>CCS_Is_ORG_Lead__c</t>
  </si>
  <si>
    <t>Is ORG Lead</t>
  </si>
  <si>
    <t>Account.CCS_Legal_Jurisdiction__c</t>
  </si>
  <si>
    <t>CCS_Legal_Jurisdiction__c</t>
  </si>
  <si>
    <t>Legal Jurisdiction</t>
  </si>
  <si>
    <t>Account.CCS_Reason_for_Default__c</t>
  </si>
  <si>
    <t>CCS_Reason_for_Default__c</t>
  </si>
  <si>
    <t>Reason for Default</t>
  </si>
  <si>
    <t>Account.CCS_Total_Gross_Value_Amount__c</t>
  </si>
  <si>
    <t>CCS_Total_Gross_Value_Amount__c</t>
  </si>
  <si>
    <t>Total Gross Value Amount</t>
  </si>
  <si>
    <t>Account.CCS_Total_Lending_Value_Amount__c</t>
  </si>
  <si>
    <t>CCS_Total_Lending_Value_Amount__c</t>
  </si>
  <si>
    <t>Total Lending Value Amount</t>
  </si>
  <si>
    <t>Account.Environmental_Social_Comments__c</t>
  </si>
  <si>
    <t>Environmental_Social_Comments__c</t>
  </si>
  <si>
    <t>Environmental Social Comments</t>
  </si>
  <si>
    <t>Account.Source_of_Customer_Comments__c</t>
  </si>
  <si>
    <t>Source_of_Customer_Comments__c</t>
  </si>
  <si>
    <t>Source of Customer Comments</t>
  </si>
  <si>
    <t>Account.CCS_Average_BDCS_StringRating__c</t>
  </si>
  <si>
    <t>CCS_Average_BDCS_StringRating__c</t>
  </si>
  <si>
    <t>Average BDCS StringRating</t>
  </si>
  <si>
    <t>IF( CCS_Average_BDCS_Rating__c  &lt; 1,\"\",\nIF( CCS_Average_BDCS_Rating__c  &lt;= 1.5,\"Low\",\nIF( CCS_Average_BDCS_Rating__c &lt;=2.5,\"Medium\",\nIF( CCS_Average_BDCS_Rating__c  &gt; 2.5,\"High\" ,\"\"))))</t>
  </si>
  <si>
    <t>Account.CCS_Default_Grade_Rating_Value__c</t>
  </si>
  <si>
    <t>CCS_Default_Grade_Rating_Value__c</t>
  </si>
  <si>
    <t>Default Grade Rating Value</t>
  </si>
  <si>
    <t>VALUE(LEFT(TEXT(CCS_Default_Grade__c ), 2))</t>
  </si>
  <si>
    <t>Account.CCS_IRDC_Default_Flag__c</t>
  </si>
  <si>
    <t>CCS_IRDC_Default_Flag__c</t>
  </si>
  <si>
    <t>IRDC Default Flag</t>
  </si>
  <si>
    <t>Account.CCS_Reason_Codes__c</t>
  </si>
  <si>
    <t>CCS_Reason_Codes__c</t>
  </si>
  <si>
    <t>Reason Codes</t>
  </si>
  <si>
    <t>Account.CCS_Policy_Considerations_Comments__c</t>
  </si>
  <si>
    <t>CCS_Policy_Considerations_Comments__c</t>
  </si>
  <si>
    <t>Policy Considerations Comments</t>
  </si>
  <si>
    <t>ORG Request</t>
  </si>
  <si>
    <t>CCS_ORG_Approval__c.Id</t>
  </si>
  <si>
    <t>Record ID</t>
  </si>
  <si>
    <t>CCS_ORG_Approval__c.OwnerId</t>
  </si>
  <si>
    <t>Owner ID</t>
  </si>
  <si>
    <t>reference(Group,User)</t>
  </si>
  <si>
    <t>CCS_ORG_Approval__c.IsDeleted</t>
  </si>
  <si>
    <t>CCS_ORG_Approval__c.Name</t>
  </si>
  <si>
    <t>ORG Approval ID</t>
  </si>
  <si>
    <t>CCS_ORG_Approval__c.CurrencyIsoCode</t>
  </si>
  <si>
    <t>Currency ISO Code</t>
  </si>
  <si>
    <t>CCS_ORG_Approval__c.CreatedDate</t>
  </si>
  <si>
    <t>CCS_ORG_Approval__c.CreatedById</t>
  </si>
  <si>
    <t>CCS_ORG_Approval__c.LastModifiedDate</t>
  </si>
  <si>
    <t>CCS_ORG_Approval__c.LastModifiedById</t>
  </si>
  <si>
    <t>CCS_ORG_Approval__c.SystemModstamp</t>
  </si>
  <si>
    <t>CCS_ORG_Approval__c.LastViewedDate</t>
  </si>
  <si>
    <t>CCS_ORG_Approval__c.LastReferencedDate</t>
  </si>
  <si>
    <t>CCS_ORG_Approval__c.ConnectionReceivedId</t>
  </si>
  <si>
    <t>CCS_ORG_Approval__c.ConnectionSentId</t>
  </si>
  <si>
    <t>CCS_ORG_Approval__c.CCS_Approval_for__c</t>
  </si>
  <si>
    <t>CCS_Approval_for__c</t>
  </si>
  <si>
    <t>Request Type</t>
  </si>
  <si>
    <t>CCS_ORG_Approval__c.CCS_Comments__c</t>
  </si>
  <si>
    <t>CCS_Comments__c</t>
  </si>
  <si>
    <t>CCS_ORG_Approval__c.CCS_Connection__c</t>
  </si>
  <si>
    <t>CCS_Connection__c</t>
  </si>
  <si>
    <t>reference(LLC_BI__Connection__c)</t>
  </si>
  <si>
    <t>CCS_ORG_Approval__c.CCS_Lending_Group__c</t>
  </si>
  <si>
    <t>CCS_Lending_Group__c</t>
  </si>
  <si>
    <t>Lending Group</t>
  </si>
  <si>
    <t>CCS_ORG_Approval__c.CCS_ORG_Lead__c</t>
  </si>
  <si>
    <t>CCS_ORG_Lead__c</t>
  </si>
  <si>
    <t>ORG Lead</t>
  </si>
  <si>
    <t>CCS_ORG_Approval__c.CCS_ORG_Members__c</t>
  </si>
  <si>
    <t>CCS_ORG_Members__c</t>
  </si>
  <si>
    <t>ORG Members</t>
  </si>
  <si>
    <t>CCS_ORG_Approval__c.CCS_ORG_Status__c</t>
  </si>
  <si>
    <t>CCS_ORG_Status__c</t>
  </si>
  <si>
    <t>CCS_ORG_Approval__c.CCS_Request_Reviewer__c</t>
  </si>
  <si>
    <t>CCS_Request_Reviewer__c</t>
  </si>
  <si>
    <t>Request Reviewer</t>
  </si>
  <si>
    <t>CCS_ORG_Approval__c.CCS_Review_Date__c</t>
  </si>
  <si>
    <t>CCS_Review_Date__c</t>
  </si>
  <si>
    <t>Review Date</t>
  </si>
  <si>
    <t>CCS_ORG_Approval__c.CCS_Reviewer_Comments__c</t>
  </si>
  <si>
    <t>CCS_Reviewer_Comments__c</t>
  </si>
  <si>
    <t>Reviewer Comments</t>
  </si>
  <si>
    <t>CCS_ORG_Approval__c.CCS_Is_ORG_Lead__c</t>
  </si>
  <si>
    <t>CCS_Connection__r.CCS_Is_ORG_Lead__c</t>
  </si>
  <si>
    <t>LLC_BI__Connection__c.Id</t>
  </si>
  <si>
    <t>LLC_BI__Connection__c.IsDeleted</t>
  </si>
  <si>
    <t>LLC_BI__Connection__c.Name</t>
  </si>
  <si>
    <t>Number</t>
  </si>
  <si>
    <t>LLC_BI__Connection__c.CurrencyIsoCode</t>
  </si>
  <si>
    <t>LLC_BI__Connection__c.CreatedDate</t>
  </si>
  <si>
    <t>LLC_BI__Connection__c.CreatedById</t>
  </si>
  <si>
    <t>LLC_BI__Connection__c.LastModifiedDate</t>
  </si>
  <si>
    <t>LLC_BI__Connection__c.LastModifiedById</t>
  </si>
  <si>
    <t>LLC_BI__Connection__c.SystemModstamp</t>
  </si>
  <si>
    <t>LLC_BI__Connection__c.ConnectionReceivedId</t>
  </si>
  <si>
    <t>LLC_BI__Connection__c.ConnectionSentId</t>
  </si>
  <si>
    <t>LLC_BI__Connection__c.LLC_BI__Connected_From__c</t>
  </si>
  <si>
    <t>LLC_BI__Connected_From__c</t>
  </si>
  <si>
    <t>LLC_BI__Connection__c.LLC_BI__Connected_To__c</t>
  </si>
  <si>
    <t>LLC_BI__Connected_To__c</t>
  </si>
  <si>
    <t>LLC_BI__Connection__c.LLC_BI__Description__c</t>
  </si>
  <si>
    <t>LLC_BI__Description__c</t>
  </si>
  <si>
    <t>LLC_BI__Connection__c.LLC_BI__Reciprocal_Role__c</t>
  </si>
  <si>
    <t>LLC_BI__Reciprocal_Role__c</t>
  </si>
  <si>
    <t>-D Reciprocal Role</t>
  </si>
  <si>
    <t>LLC_BI__Connection__c.LLC_BI__Role__c</t>
  </si>
  <si>
    <t>LLC_BI__Role__c</t>
  </si>
  <si>
    <t>-D Role</t>
  </si>
  <si>
    <t>LLC_BI__Connection__c.LLC_BI__Status__c</t>
  </si>
  <si>
    <t>Text(LLC_BI__Connected_To__r.LLC_BI__Status__c)</t>
  </si>
  <si>
    <t>LLC_BI__Connection__c.LLC_BI__Type__c</t>
  </si>
  <si>
    <t>LLC_BI__Type__c</t>
  </si>
  <si>
    <t>TEXT(LLC_BI__Connected_To__r.Type)</t>
  </si>
  <si>
    <t>LLC_BI__Connection__c.LLC_BI__Connection_Role__c</t>
  </si>
  <si>
    <t>LLC_BI__Connection_Role__c</t>
  </si>
  <si>
    <t>Connection Role</t>
  </si>
  <si>
    <t>reference(LLC_BI__Connection_Role__c)</t>
  </si>
  <si>
    <t>LLC_BI__Connection__c.LLC_BI__UID__c</t>
  </si>
  <si>
    <t>LLC_BI__UID__c</t>
  </si>
  <si>
    <t>UID</t>
  </si>
  <si>
    <t>Auto-generated unique identifier for this connection.</t>
  </si>
  <si>
    <t>LLC_BI__Connection__c.LLC_BI__Ownership_Percent__c</t>
  </si>
  <si>
    <t>LLC_BI__Ownership_Percent__c</t>
  </si>
  <si>
    <t>Ownership Percent</t>
  </si>
  <si>
    <t>LLC_BI__Connection__c.LLC_BI__Certifying_Individual__c</t>
  </si>
  <si>
    <t>LLC_BI__Certifying_Individual__c</t>
  </si>
  <si>
    <t>Certifying Individual</t>
  </si>
  <si>
    <t>LLC_BI__Connection__c.LLC_BI__Controlling_Individual__c</t>
  </si>
  <si>
    <t>LLC_BI__Controlling_Individual__c</t>
  </si>
  <si>
    <t>Controlling Individual</t>
  </si>
  <si>
    <t>LLC_BI__Connection__c.LLC_BI__Indirect_Ownership_Percent__c</t>
  </si>
  <si>
    <t>LLC_BI__Indirect_Ownership_Percent__c</t>
  </si>
  <si>
    <t>Indirect Ownership Percent</t>
  </si>
  <si>
    <t>LLC_BI__Connection__c.LLC_BI__Official_Title__c</t>
  </si>
  <si>
    <t>LLC_BI__Official_Title__c</t>
  </si>
  <si>
    <t>Official Title</t>
  </si>
  <si>
    <t>LLC_BI__Connection__c.LLC_BI__Total_Direct_Indirect_Ownership_Percent__c</t>
  </si>
  <si>
    <t>LLC_BI__Total_Direct_Indirect_Ownership_Percent__c</t>
  </si>
  <si>
    <t>Total Direct/Indirect Ownership Percent</t>
  </si>
  <si>
    <t>LLC_BI__Ownership_Percent__c + LLC_BI__Indirect_Ownership_Percent__c</t>
  </si>
  <si>
    <t>LLC_BI__Connection__c.LLC_BI__Is_Active__c</t>
  </si>
  <si>
    <t>LLC_BI__Is_Active__c</t>
  </si>
  <si>
    <t>Is Active</t>
  </si>
  <si>
    <t>This system-populated field indicates if the connection is active or inactive.</t>
  </si>
  <si>
    <t>LLC_BI__Connection__c.CCS_Record_Type__c</t>
  </si>
  <si>
    <t>CCS_Record_Type__c</t>
  </si>
  <si>
    <t>Record Type</t>
  </si>
  <si>
    <t>LLC_BI__Connected_To__r.RecordType.Name</t>
  </si>
  <si>
    <t>LLC_BI__Connection__c.CCS_Relationship_Name__c</t>
  </si>
  <si>
    <t>CCS_Relationship_Name__c</t>
  </si>
  <si>
    <t>LLC_BI__Connected_To__r.Name</t>
  </si>
  <si>
    <t>LLC_BI__Connection__c.CCS_Roles__c</t>
  </si>
  <si>
    <t>CCS_Roles__c</t>
  </si>
  <si>
    <t>Role(s)</t>
  </si>
  <si>
    <t>LLC_BI__Connection__c.CCS_is_Key_Account_Party__c</t>
  </si>
  <si>
    <t>CCS_is_Key_Account_Party__c</t>
  </si>
  <si>
    <t>Key Account Party</t>
  </si>
  <si>
    <t>LLC_BI__Connection__c.CCS_is_Signatory__c</t>
  </si>
  <si>
    <t>CCS_is_Signatory__c</t>
  </si>
  <si>
    <t>Signatory</t>
  </si>
  <si>
    <t>LLC_BI__Connection__c.LLC_BI_Connection_Role__c</t>
  </si>
  <si>
    <t>LLC_BI_Connection_Role__c</t>
  </si>
  <si>
    <t>LLC_BI__Connection__c.CCS_Current_Hard_Bank_Limits__c</t>
  </si>
  <si>
    <t>CCS_Current_Hard_Bank_Limits__c</t>
  </si>
  <si>
    <t>Current Hard Bank Limits</t>
  </si>
  <si>
    <t>LLC_BI__Connected_To__r.CCS_TotalHardBankLimits__c</t>
  </si>
  <si>
    <t>LLC_BI__Connection__c.CCS_Current_Soft_Bank_Limits__c</t>
  </si>
  <si>
    <t>CCS_Current_Soft_Bank_Limits__c</t>
  </si>
  <si>
    <t>Current Soft Bank Limits</t>
  </si>
  <si>
    <t>LLC_BI__Connected_To__r.CCS_TotalSoftBankLimits__c</t>
  </si>
  <si>
    <t>LLC_BI__Connection__c.CCS_KYC_Status__c</t>
  </si>
  <si>
    <t>TEXT(LLC_BI__Connected_To__r.CCS_KYC_Status__c)</t>
  </si>
  <si>
    <t>LLC_BI__Connection__c.CCS_RFI_Flag__c</t>
  </si>
  <si>
    <t>LLC_BI__Connected_To__r.CCS_RFI_Flag__c</t>
  </si>
  <si>
    <t>LLC_BI__Connection__c.CCS_Risk_Rating__c</t>
  </si>
  <si>
    <t>LLC_BI__Connected_To__r.CCS_Risk_Rating__c</t>
  </si>
  <si>
    <t>LLC_BI__Connection__c.CCS_Support_Indicator__c</t>
  </si>
  <si>
    <t>LLC_BI__Connected_To__r.CCS_Support_Indicator__c</t>
  </si>
  <si>
    <t>LLC_BI__Connection__c.CCS_Support_Needed__c</t>
  </si>
  <si>
    <t>Support Needs</t>
  </si>
  <si>
    <t>LLC_BI__Connected_To__r.CCS_Support_Needed__c</t>
  </si>
  <si>
    <t>LLC_BI__Connection__c.CCS_Total_Current_Bank_Limits__c</t>
  </si>
  <si>
    <t>LLC_BI__Connected_To__r.CCS_TotalHardBankLimits__c + LLC_BI__Connected_To__r.CCS_TotalSoftBankLimits__c</t>
  </si>
  <si>
    <t>LLC_BI__Connection__c.CCS_RelationshipToFormula__c</t>
  </si>
  <si>
    <t>CCS_RelationshipToFormula__c</t>
  </si>
  <si>
    <t>RelationshipToFormula</t>
  </si>
  <si>
    <t>HYPERLINK( LEFT($Api.Partner_Server_URL_260, FIND( '/services', $Api.Partner_Server_URL_260))&amp;LLC_BI__Connected_To__r.Id , LLC_BI__Connected_To__r.Name)</t>
  </si>
  <si>
    <t>LLC_BI__Connection__c.CCS_Is_ORG_Lead__c</t>
  </si>
  <si>
    <t>LLC_BI__Connection__c.CCS_ORG_Lead__c</t>
  </si>
  <si>
    <t>LLC_BI__Connection__c.CCS_Is_part_of_ORG__c</t>
  </si>
  <si>
    <t>LLC_BI__Connected_To__r.CCS_Is_part_of_ORG__c</t>
  </si>
  <si>
    <t>LLC_BI__Connection__c.CCS_ORG_Lead_Name__c</t>
  </si>
  <si>
    <t>CCS_ORG_Lead_Name__c</t>
  </si>
  <si>
    <t>ORG Lead Name</t>
  </si>
  <si>
    <t>CCS_ORG_Lead__r.Name</t>
  </si>
  <si>
    <t>LLC_BI__Connection__c.CCS_Relationship_in_an_OGSA__c</t>
  </si>
  <si>
    <t>CCS_Relationship_in_an_OGSA__c</t>
  </si>
  <si>
    <t>Relationship in an OGSA</t>
  </si>
  <si>
    <t>IF( LLC_BI__Connected_To__r.CCS_OGSA__c != null, true, false)</t>
  </si>
  <si>
    <t>lookup key</t>
  </si>
  <si>
    <t>Max Length</t>
  </si>
  <si>
    <t>Item No</t>
  </si>
  <si>
    <t>nCino Design
 PI Scope (ACC)</t>
  </si>
  <si>
    <t>Data Mapping 
PI Scope (LBG)</t>
  </si>
  <si>
    <t>Object API Name</t>
  </si>
  <si>
    <t>nCino UI Field Label</t>
  </si>
  <si>
    <t>Field API Name</t>
  </si>
  <si>
    <t>ObjectAPIName.FieldAPIName</t>
  </si>
  <si>
    <t>Field Type</t>
  </si>
  <si>
    <t>Field Length(integer)</t>
  </si>
  <si>
    <t>Field Length (Decimal)</t>
  </si>
  <si>
    <t>Record Type: Business</t>
  </si>
  <si>
    <t>Record Type: Individual</t>
  </si>
  <si>
    <t>Record Type: Lending Group</t>
  </si>
  <si>
    <t>Record Type: Prospect</t>
  </si>
  <si>
    <t>One-off Migration</t>
  </si>
  <si>
    <t>Day-1+</t>
  </si>
  <si>
    <t>Ingestion</t>
  </si>
  <si>
    <t>Downstream(SOE/SOI)</t>
  </si>
  <si>
    <t>Field Tracked? (Y/N)</t>
  </si>
  <si>
    <t>Field Mandatory? (Y/N)</t>
  </si>
  <si>
    <t>Source System Label Length</t>
  </si>
  <si>
    <t>Transformation/Default</t>
  </si>
  <si>
    <t>nCino Validation? (Y/N)</t>
  </si>
  <si>
    <t>nCino Validation Rule Name</t>
  </si>
  <si>
    <t xml:space="preserve">nCino Validation Rule </t>
  </si>
  <si>
    <t>Source Field (From Source System)</t>
  </si>
  <si>
    <t>NULL or Not (Source System)</t>
  </si>
  <si>
    <t>Mapping Needed (Y/N)</t>
  </si>
  <si>
    <t>Query</t>
  </si>
  <si>
    <t>Comment</t>
  </si>
  <si>
    <t>Deployed? 
(Y/N)</t>
  </si>
  <si>
    <t>New Field</t>
  </si>
  <si>
    <t>Deleted Field</t>
  </si>
  <si>
    <t>System Generated</t>
  </si>
  <si>
    <t>PI2</t>
  </si>
  <si>
    <t>No</t>
  </si>
  <si>
    <t>Record created date.</t>
  </si>
  <si>
    <t>Date Time</t>
  </si>
  <si>
    <t>Created By</t>
  </si>
  <si>
    <t>Record created by user.</t>
  </si>
  <si>
    <t>Lookup(User)</t>
  </si>
  <si>
    <t>Last modified date.</t>
  </si>
  <si>
    <t>Last Modified By</t>
  </si>
  <si>
    <t>Last modified by user.</t>
  </si>
  <si>
    <t>OCIS</t>
  </si>
  <si>
    <t>PI3</t>
  </si>
  <si>
    <t>Duplicate Rules do not work on Record Type. So this new field created as a work around to use in Duplicate Rule</t>
  </si>
  <si>
    <t>Text</t>
  </si>
  <si>
    <t>This field captures the entity with which a customer banks (e.g. Bank of Scotland, Lloyds)</t>
  </si>
  <si>
    <t>Picklist</t>
  </si>
  <si>
    <t>See picklist options for lengths</t>
  </si>
  <si>
    <t>This field captures the name of the BSU relationship manager</t>
  </si>
  <si>
    <t>Latest business/work phone numbe</t>
  </si>
  <si>
    <t>Formula (Checkbox)</t>
  </si>
  <si>
    <t>This field captures a CMD Id</t>
  </si>
  <si>
    <t xml:space="preserve">This is a checkbox field which </t>
  </si>
  <si>
    <t>Checkbox</t>
  </si>
  <si>
    <t>Boolean(True/False)</t>
  </si>
  <si>
    <t>This field captures the registered company number</t>
  </si>
  <si>
    <t>This fields captures the country where the business/relationship is incorporated.</t>
  </si>
  <si>
    <t>This fields captures the country where the business/relationship is registered</t>
  </si>
  <si>
    <t>Risk Limit of the business in which it's operating.</t>
  </si>
  <si>
    <t>This field captures the name of the credit officer</t>
  </si>
  <si>
    <t>Credit Risk classification of the business.</t>
  </si>
  <si>
    <t>Total Current of the Total Hard Bank Limits.</t>
  </si>
  <si>
    <t>Currency</t>
  </si>
  <si>
    <t>Total Current of the Total Soft Bank Limits</t>
  </si>
  <si>
    <t>Total Current of the Total Hard LBCM Limits</t>
  </si>
  <si>
    <t>Total Current of the Total Soft LBCM Limits</t>
  </si>
  <si>
    <t>This field captures the date on which the company started trading</t>
  </si>
  <si>
    <t>This field captures the date on which the company was associated to the bank</t>
  </si>
  <si>
    <t>This field captures the date of birth of the customer/individual</t>
  </si>
  <si>
    <t>Field that identifies whether customer is in default or not</t>
  </si>
  <si>
    <t>This field captures the email address of the customer for an Individual record type</t>
  </si>
  <si>
    <t>Created for an Individual page layout</t>
  </si>
  <si>
    <t>Latest home phone number</t>
  </si>
  <si>
    <t xml:space="preserve"> Used to check 'Relationship' is part of ORG or not</t>
  </si>
  <si>
    <t>This field is used to display the KYB status of the customer (defaulted to 'Prospect')</t>
  </si>
  <si>
    <t>To indicate the KYC Status for Individuals. Is fed through from OCIS and read-only for business users. Is referenced on Account Party Relationships (Connections) through a cross-object Formula</t>
  </si>
  <si>
    <t>Calculated Field</t>
  </si>
  <si>
    <t>Formula (Currency)</t>
  </si>
  <si>
    <t>Latest mobile phone number</t>
  </si>
  <si>
    <t>Amount of Monthly loan repayment</t>
  </si>
  <si>
    <t>This field captures the NPLE type</t>
  </si>
  <si>
    <t>Reference field for Security/collateral to link with the Org Security</t>
  </si>
  <si>
    <t>Lookup(Security)</t>
  </si>
  <si>
    <t>Latest other phone number</t>
  </si>
  <si>
    <t>This field captures the organisation's unit code</t>
  </si>
  <si>
    <t>Overdrfat limit of Business.</t>
  </si>
  <si>
    <t>Registered Charity Number of Business.</t>
  </si>
  <si>
    <t>This formula field Used in Add/Remove Members from OGSA flow which is Hyper Link</t>
  </si>
  <si>
    <t>Formula (Text)</t>
  </si>
  <si>
    <t>Record Type Name of Relationship</t>
  </si>
  <si>
    <t>This field captures the sub type of an organisation (e.g. Bank, Building Society, Housing Association, etc.)</t>
  </si>
  <si>
    <t>This field captures the name under which a business may trade</t>
  </si>
  <si>
    <t>This is a checkbox field to capture a RFI flag</t>
  </si>
  <si>
    <t>Customer's risk rating</t>
  </si>
  <si>
    <t xml:space="preserve">This field captures the file number of the relationship manager who owns the prospect record </t>
  </si>
  <si>
    <t>This field captures the name of the relationship manager</t>
  </si>
  <si>
    <t>Formula (Text) This formula references multiple objects</t>
  </si>
  <si>
    <t>Relationship Manager's Team Name</t>
  </si>
  <si>
    <t>Lookup(OU Code)</t>
  </si>
  <si>
    <t>This field will capture the market segment to which a customer belongs (i.e SME or BB)</t>
  </si>
  <si>
    <t>Org Security Profile flag</t>
  </si>
  <si>
    <t>Percent</t>
  </si>
  <si>
    <t>This is a lookup field to the SIC Code reference table</t>
  </si>
  <si>
    <t>Lookup(SIC Code)</t>
  </si>
  <si>
    <t>This field is populated with the customer's nature of business according to the SIC classification</t>
  </si>
  <si>
    <t>This field captures the sort code of the business/relationship</t>
  </si>
  <si>
    <t>CCS_REL001_Sort_Code_Digits</t>
  </si>
  <si>
    <t>AND( $User.CCS_Bypass_CCS_Validation_Rules__c = False,RecordType.DeveloperName = "Household",NOT(REGEX(CCS_Sort_Code__c, "[0-9]{6}")),NOT(ISBLANK(CCS_Sort_Code__c)))</t>
  </si>
  <si>
    <t>This field captures any information related to support indicator</t>
  </si>
  <si>
    <t>To indicate if a customer is vulnerable. Is fed through from OCIS and referenced on Account Party Relationships (Connections) using a cross-object formula.</t>
  </si>
  <si>
    <t>Total Current Bank Limits</t>
  </si>
  <si>
    <t>Total Current Bank Limits = Total Current Hard Bank Limits + Total Current Soft Bank Limits</t>
  </si>
  <si>
    <t>Total Hard LBG Limits</t>
  </si>
  <si>
    <t>Total Soft LBG Limits</t>
  </si>
  <si>
    <t>Trading Address of Relationship</t>
  </si>
  <si>
    <t>Long Text Area</t>
  </si>
  <si>
    <t>OCIS Party ID</t>
  </si>
  <si>
    <t>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 For more information, refer to https://developer.salesforce.com/docs/atlas.en-us.apexcode.meta/apexcode/langCon_apex_dml_nested_object.htm</t>
  </si>
  <si>
    <t>This field captures the full customer business name</t>
  </si>
  <si>
    <t>CCS_REL004_RelationshipName</t>
  </si>
  <si>
    <t>NOT(ISNEW()) &amp;&amp; ( AND( $User.CCS_Bypass_CCS_Validation_Rules__c = False, (OR(RecordType.DeveloperName="Business",RecordType.DeveloperName="Individual")),ISCHANGED( Name )))</t>
  </si>
  <si>
    <t>This field captures the type of account, for example, Customer, Competitor, or Partner. Entry is selected from a picklist of available values, which a Salesforce admin sets. Each picklist value can have up to 40 characters.</t>
  </si>
  <si>
    <t>This field is populated with the SIC (Standard Industrial Classification) code</t>
  </si>
  <si>
    <t>This field captures the registered street of the business customer</t>
  </si>
  <si>
    <t>Textarea</t>
  </si>
  <si>
    <t>This field captures the registered city of the business customer</t>
  </si>
  <si>
    <t>Shipping State</t>
  </si>
  <si>
    <t>This field captures the registered state/province of the business customer</t>
  </si>
  <si>
    <t>This field captures the registered country of the business customer</t>
  </si>
  <si>
    <t>This field captures the registered zip/postal code of the business customer</t>
  </si>
  <si>
    <t>Account Number</t>
  </si>
  <si>
    <t>This field captures the account number of the business</t>
  </si>
  <si>
    <t>This field captures the record type of the customer (e.g. Business, Individual, Lending Group, or Prospects)</t>
  </si>
  <si>
    <t>Recordtype</t>
  </si>
  <si>
    <t>Registered Street</t>
  </si>
  <si>
    <t>This field captures the registered street of the prospect customer</t>
  </si>
  <si>
    <t>Registered City</t>
  </si>
  <si>
    <t>This field captures the registered city of the prospect customer</t>
  </si>
  <si>
    <t xml:space="preserve">Registered State/Province </t>
  </si>
  <si>
    <t>This field captures the registered state/province of the prospect customer</t>
  </si>
  <si>
    <t>Registered Country</t>
  </si>
  <si>
    <t>This field captures the registered country of the prospect customer</t>
  </si>
  <si>
    <t>Registered Zip/Postal Code</t>
  </si>
  <si>
    <t>This field captures the registered zip/postal code of the prospect customer</t>
  </si>
  <si>
    <t>Group Name</t>
  </si>
  <si>
    <t>Reference Id of parent Relationship.</t>
  </si>
  <si>
    <t>Hierarchy</t>
  </si>
  <si>
    <t>OwnerID</t>
  </si>
  <si>
    <t>This field captures the owner of the relationship</t>
  </si>
  <si>
    <t>Lookup (user)</t>
  </si>
  <si>
    <t>BDCS</t>
  </si>
  <si>
    <t>CCTUC-4068: Summary Accordion Layout</t>
  </si>
  <si>
    <t>Monthly Loan repayment Limit</t>
  </si>
  <si>
    <t>Monthly Loan Repaymnet Limit of Business/Relationship.</t>
  </si>
  <si>
    <t>Overdraft Available</t>
  </si>
  <si>
    <t>IRDC Rating Score</t>
  </si>
  <si>
    <t>Final Slotted IRDC Rating</t>
  </si>
  <si>
    <t>IRDC Slotting Rating Score</t>
  </si>
  <si>
    <t>IRDC Rating Reason Codes</t>
  </si>
  <si>
    <t xml:space="preserve"> </t>
  </si>
  <si>
    <t>Average BDCS rating</t>
  </si>
  <si>
    <t>System Generated field</t>
  </si>
  <si>
    <t>PI4</t>
  </si>
  <si>
    <t>Account Currency</t>
  </si>
  <si>
    <t>This is a picklist field that allows the user to select the applicable currency (e.g. GBP, EU, etc.)</t>
  </si>
  <si>
    <t xml:space="preserve">CCS_REL004_RelationshipName	</t>
  </si>
  <si>
    <t>CCTUC-4641-THEN The system totals the values AND divides it by the number of months to generate an average rating. GIVEN the average rating is between 1-1.5 THEN the average rating should be defaulted to Low GIVEN the average rating is between 1.51 and 2.5 THEN the average rating should be defaulted to Medium GIVEN the average rating is 2.51 or greater THEN the average rating should be defaulted to High</t>
  </si>
  <si>
    <t> </t>
  </si>
  <si>
    <t>CCTUC-4353: To be shown on Risk Rating Tab in Default accordion</t>
  </si>
  <si>
    <t>CCTUC-4650,This should be present in column 1</t>
  </si>
  <si>
    <t>Number(Unique)</t>
  </si>
  <si>
    <t>CCTUC 4647: Shows the calculated customer generated turnover for a customer over the last 12 months.</t>
  </si>
  <si>
    <t>CCTUC-3806</t>
  </si>
  <si>
    <t>CCTUC-4353: Displayed on Risk Rating Tab</t>
  </si>
  <si>
    <t>CCTUC-4354: To be shown on Risk Rating Tab in Default accordion</t>
  </si>
  <si>
    <t>CCTUC-4355 Default grade rating number extracted from picklist</t>
  </si>
  <si>
    <t>Formula (Number)</t>
  </si>
  <si>
    <t>CCTUC-4659: Field created to show expiry date of latest IRDC rating.</t>
  </si>
  <si>
    <t>CCTUC-4353</t>
  </si>
  <si>
    <t>CCTUC-4650-This field will hold value of Basel Default checkbox</t>
  </si>
  <si>
    <t>CCTUC:4355 To check basel default is true for success message</t>
  </si>
  <si>
    <t>CCTUC-4356</t>
  </si>
  <si>
    <t>Users populate this optional boolean field on the relationship when the added entity is a third party. By default, this field is false.</t>
  </si>
  <si>
    <t>CCTUC-1520 CCTUC-3123 CCTUC-647</t>
  </si>
  <si>
    <t>CCTUC-5044: Picklist field available on business record type and mandatory.</t>
  </si>
  <si>
    <t>Custom field utilized in the Cuso Sync by nCino Data.</t>
  </si>
  <si>
    <t>Text(External ID)</t>
  </si>
  <si>
    <t>This field is optional. It is populated by a user or a data integration. It designates the date of the next required review.</t>
  </si>
  <si>
    <t>CCTUC-4353: Used on Risk Rating Tab to allow user to select reason for Default</t>
  </si>
  <si>
    <t>Registered Address</t>
  </si>
  <si>
    <t>Users populate this optional picklist on the relationship with the added entity's third party type, such as Attorney, Insurance Agency, Appraiser, Inspector, or Inactive. By default, this field is blank.</t>
  </si>
  <si>
    <t>Picklist (Multi-Select)</t>
  </si>
  <si>
    <t>CCTUC-5046 Credit Memo.</t>
  </si>
  <si>
    <t>CCTUC-5064 Credit Memo</t>
  </si>
  <si>
    <t>Rich Text Area</t>
  </si>
  <si>
    <t>CCTUC-5064</t>
  </si>
  <si>
    <t>Common</t>
  </si>
  <si>
    <t>This field shows the name of the relationship in New Facility</t>
  </si>
  <si>
    <t>Formula(Text)</t>
  </si>
  <si>
    <t>Yes</t>
  </si>
  <si>
    <t>This is a lookup field to relationships that serve as the 'the connected to' relationship</t>
  </si>
  <si>
    <t>Lookup(Relationship)</t>
  </si>
  <si>
    <t xml:space="preserve">Ownership Percent </t>
  </si>
  <si>
    <t>This field captures the percentage of ownership by an account party</t>
  </si>
  <si>
    <t>This field captures the roles for an account party relationship. These are fed in through OCIS and are read-only for business users</t>
  </si>
  <si>
    <t>This is a checkbox field to indicate if the said individual is a Key Account Party</t>
  </si>
  <si>
    <t>Boolean (True/False)</t>
  </si>
  <si>
    <t>This is a checkbox field to indicate if the said Account Party is a signatory or not</t>
  </si>
  <si>
    <t>This field is used to display the KYC status for individuals on account party relationship records</t>
  </si>
  <si>
    <t>This is a checkbox field to indicate if a customer is vulnerable</t>
  </si>
  <si>
    <t>Formula(Checkbox)</t>
  </si>
  <si>
    <t>Current Hard Bank Limits from Relationship</t>
  </si>
  <si>
    <t>Formula(Currency)</t>
  </si>
  <si>
    <t>Current Soft Bank Limits from Relationship</t>
  </si>
  <si>
    <t>Used to check whether relationship is 'ORG Lead' or not.</t>
  </si>
  <si>
    <t>Used to check 'Relationship' is part of ORG or not.</t>
  </si>
  <si>
    <t>Lookup(Account)</t>
  </si>
  <si>
    <t>Used to store 'ORG Lead' Id</t>
  </si>
  <si>
    <t>Field created to display Record type of Connected to Relationship</t>
  </si>
  <si>
    <t>This formula field is used in Add/Remove Members from OGSA flow.Check ConnectedTo is OGSA Member or Not</t>
  </si>
  <si>
    <t>RFI Flag from Relationship</t>
  </si>
  <si>
    <t>This formula field Used in Add/Remove Members from OGSA flow.which is Hyper Link of ConnectedTo</t>
  </si>
  <si>
    <t>Risk Rating from Relationship</t>
  </si>
  <si>
    <t>Support Indicator from Relationship</t>
  </si>
  <si>
    <t>Total Current Bank Limits from Relationship</t>
  </si>
  <si>
    <t xml:space="preserve">Certifying Individual	</t>
  </si>
  <si>
    <t>Users manually populate this optional checkbox field. This field is used indicate whether the individual is a certifying individual. By default, this field is not checked.</t>
  </si>
  <si>
    <t xml:space="preserve">Relationship	</t>
  </si>
  <si>
    <t>This field is a look up field to relationships that serve as the "connected from" relationship.</t>
  </si>
  <si>
    <t>Master-Detail(Relationship)</t>
  </si>
  <si>
    <t>This field is a lookup field to the connection role. This is used to specify the capacity of which two relationships are connected. (ie. Spouse, Parent, Child, Owner, Company, etc.)</t>
  </si>
  <si>
    <t>Lookup(Connection Role)</t>
  </si>
  <si>
    <t>Users manually populate this optional picklist field. This field is used to determine the role of the controlling individual. By default, it is blank.</t>
  </si>
  <si>
    <t>This field is a free form text field, used to enter in details/ description of the connection</t>
  </si>
  <si>
    <t>Users manually populate this optional field. This field is used to capture the indirect ownership percentage.</t>
  </si>
  <si>
    <t>The system automatically populates this checkbox to indicate if the connection is active or inactive.</t>
  </si>
  <si>
    <t>Users manually populate this optional text field. This field is used to indicate the official title of the Beneficial Owner.</t>
  </si>
  <si>
    <t>This field is automatically populated via formula. It stores in plaintext the value of the LLC_BI__Status__c picklist from the relationship the "connected to" field is referencing.</t>
  </si>
  <si>
    <t>The system automatically populates this field with the sum of the direct and indirect ownership percentages.</t>
  </si>
  <si>
    <t>Formula(Percent)</t>
  </si>
  <si>
    <t>This field is a formula field, used to specify the type of relationship the "connected to" look-up is referring to.</t>
  </si>
  <si>
    <t>Auto-generated unique identifier for this connection</t>
  </si>
  <si>
    <t>Auto Number</t>
  </si>
  <si>
    <t>CCTUC:3503, submitter comments for ORG requests</t>
  </si>
  <si>
    <t>Text Area</t>
  </si>
  <si>
    <t>Org</t>
  </si>
  <si>
    <t>Lookup(Connection)</t>
  </si>
  <si>
    <t>Record created by user</t>
  </si>
  <si>
    <t>Record created date</t>
  </si>
  <si>
    <t>Date/Time</t>
  </si>
  <si>
    <t>CCTUC:3503, Is the connection an ORG lead</t>
  </si>
  <si>
    <t>Last modified by user</t>
  </si>
  <si>
    <t>Record modified date</t>
  </si>
  <si>
    <t>CCTUC:3503, Relationship under which the ORG is proposed</t>
  </si>
  <si>
    <t>Auto number</t>
  </si>
  <si>
    <t>CCTUC-3967 | ORG</t>
  </si>
  <si>
    <t>CCTUC:3503, members of the ORG approvals</t>
  </si>
  <si>
    <t>Owner</t>
  </si>
  <si>
    <t>Lookup(User,Group)</t>
  </si>
  <si>
    <t>CCTUC:3503, reflects user that the request goes to.</t>
  </si>
  <si>
    <t>CCTUC:3503, Date of the approval or rejection</t>
  </si>
  <si>
    <t>CCTUC:3503, Reviewer comments for ORG requests</t>
  </si>
  <si>
    <t>CCTUC:3503, reflects status of ORG approval</t>
  </si>
  <si>
    <t>Source  (nCINO)</t>
  </si>
  <si>
    <t>Raw (Event message saved as string in BQ table)</t>
  </si>
  <si>
    <t>Staging (Data in BQ tables)</t>
  </si>
  <si>
    <t>Curated (BQ tables)</t>
  </si>
  <si>
    <t>Consumption (SQL views in BQ)</t>
  </si>
  <si>
    <t>New Field Flag</t>
  </si>
  <si>
    <t>Removed Field Flag</t>
  </si>
  <si>
    <t>Object  Name</t>
  </si>
  <si>
    <t>Field Label Name</t>
  </si>
  <si>
    <t>Data Type - MW</t>
  </si>
  <si>
    <t>Length - MW</t>
  </si>
  <si>
    <t>Length</t>
  </si>
  <si>
    <t>Nullable Flag(Y/N) - MW</t>
  </si>
  <si>
    <t>Is Nullable Flag(Y/N)</t>
  </si>
  <si>
    <t>Primary/External Foregin Key Flag (P/F)</t>
  </si>
  <si>
    <t>System generated Flag</t>
  </si>
  <si>
    <t>Object</t>
  </si>
  <si>
    <t>File Field Name</t>
  </si>
  <si>
    <t>Data Type (string)</t>
  </si>
  <si>
    <t>Is Nullable Flag (Y/N)</t>
  </si>
  <si>
    <t>Table  Name</t>
  </si>
  <si>
    <t>Field  Name</t>
  </si>
  <si>
    <t>Primary/Foregin/Combination Key Flag (P/F/C)</t>
  </si>
  <si>
    <t>Validation Rules</t>
  </si>
  <si>
    <t>Primary/Foregin Key Flag (P/F)</t>
  </si>
  <si>
    <t>Conditional Rules</t>
  </si>
  <si>
    <t>Error handling for invalid data?</t>
  </si>
  <si>
    <t>Transformations</t>
  </si>
  <si>
    <t>Remove records where LLC_BI__lookupKey__c (OCIS_ID) is NULL. Where the OCIS_ID is NULL and CCS_Is_ORG_Lead__c is TRUE when remove all records with the same CCS_ORG_Lead_Name__c</t>
  </si>
  <si>
    <t>Is Nullable Flag (Y)</t>
  </si>
  <si>
    <t>Covenant Type</t>
  </si>
  <si>
    <t>LLC_BI__Covenant_Type__c</t>
  </si>
  <si>
    <t>18 [assumed]</t>
  </si>
  <si>
    <t>P</t>
  </si>
  <si>
    <t>DATETIME</t>
  </si>
  <si>
    <t>F</t>
  </si>
  <si>
    <t>3 [assumed]</t>
  </si>
  <si>
    <t>Category</t>
  </si>
  <si>
    <t>LLC_BI__Category__c</t>
  </si>
  <si>
    <t>This field is required and is manually populated. It identifies the category of the associated covenant record (such as Financial Requirements or Insurance Requirements). Finanical Statement Requirement and Financial Indicator covenants can be automatically tested using Spreads.</t>
  </si>
  <si>
    <t>255 [assumed]</t>
  </si>
  <si>
    <t>CCS_Description__c</t>
  </si>
  <si>
    <t>[CCTUC-3522]</t>
  </si>
  <si>
    <t>Financial Indicator</t>
  </si>
  <si>
    <t>LLC_BI__Is_Financial_Indicator__c</t>
  </si>
  <si>
    <t>Users manually select this optional checkbox field. This field is used to define Covenant Types as Financial Indicators. When users select this field, it allows for Financial Indicators to have a custom category. By default, this field is not selected.</t>
  </si>
  <si>
    <t>Bool</t>
  </si>
  <si>
    <t>lookupKey</t>
  </si>
  <si>
    <t>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</si>
  <si>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Text (External ID) (Unique Case Insensitive)</t>
  </si>
  <si>
    <t>E</t>
  </si>
  <si>
    <t>Covenant_Type_ChangeType</t>
  </si>
  <si>
    <t>Covenant_CommitNumber</t>
  </si>
  <si>
    <t>Covenant Management</t>
  </si>
  <si>
    <t>LLC_BI__Covenant2__c</t>
  </si>
  <si>
    <t/>
  </si>
  <si>
    <t>LLC_BI__Account__c</t>
  </si>
  <si>
    <t>This field autopopulates to the first associated relationship on the covenant. Mainly used for reporting purposes.</t>
  </si>
  <si>
    <t>Action</t>
  </si>
  <si>
    <t>CCS_Action__c</t>
  </si>
  <si>
    <t>This indicates whether a covenant is currently active or not.</t>
  </si>
  <si>
    <t>Use this optional comments field to add any notes or instructions about the performance rules.</t>
  </si>
  <si>
    <t>Compliance Days Prior</t>
  </si>
  <si>
    <t>LLC_BI__Compliance_Days_Prior__c</t>
  </si>
  <si>
    <t>This field is required and manually populated. This field should be set to the number of days prior to the (Covenant's) next evaluation date that a compliance record will be created.</t>
  </si>
  <si>
    <t>CCS_Covenant_Type__c</t>
  </si>
  <si>
    <t>Days Past Next Evaluation</t>
  </si>
  <si>
    <t>LLC_BI__Days_Past_Next_Evaluation__c</t>
  </si>
  <si>
    <t>This field is automatically calculated. Number of days past the Next Evaluation Date. If Today is not past the evaluation date, then this returns 0.</t>
  </si>
  <si>
    <t>Formula (Number), double</t>
  </si>
  <si>
    <t>IF( ISNULL(LLC_BI__Next_Evaluation_Date__c) || (Today() - LLC_BI__Next_Evaluation_Date__c &lt;= 0), Null , (Today() - LLC_BI__Next_Evaluation_Date__c))</t>
  </si>
  <si>
    <t>Days Until Next Evaluation</t>
  </si>
  <si>
    <t>LLC_BI__Days_Until_Next_Evaluation__c</t>
  </si>
  <si>
    <t>This field is automatically calculated. Number of days until the Next Evaluation Date. If Today is not before the next evaluation date, then this returns 0.</t>
  </si>
  <si>
    <t>IF( ISNULL(LLC_BI__Next_Evaluation_Date__c) || (LLC_BI__Next_Evaluation_Date__c - Today() &lt; 0) , Null, (LLC_BI__Next_Evaluation_Date__c - Today()))</t>
  </si>
  <si>
    <t>Detail</t>
  </si>
  <si>
    <t>LLC_BI__Detail__c</t>
  </si>
  <si>
    <t>This field is optional and manually populated. Use this field to add details to the covenant.</t>
  </si>
  <si>
    <t>Due Date</t>
  </si>
  <si>
    <t>LLC_BI__Due_Date__c</t>
  </si>
  <si>
    <t>The system automatically populates this optional field with the covenant's original, non modified due date. Editing is not recommended unless extension applies permanently. By default, it is blank.</t>
  </si>
  <si>
    <t>Effective Date</t>
  </si>
  <si>
    <t>LLC_BI__Effective_Date__c</t>
  </si>
  <si>
    <t>This field is optional and is manually poulated. It identifies the statement date of a covenant's financial statement.</t>
  </si>
  <si>
    <t>Financial Indicator Value</t>
  </si>
  <si>
    <t>LLC_BI__Financial_Indicator_Value__c</t>
  </si>
  <si>
    <t>This field is required and manually populated. The value that is being confirmed with the financial indicator covenant. IE: DSC of at least 1.25</t>
  </si>
  <si>
    <t>Double</t>
  </si>
  <si>
    <t>15, 3</t>
  </si>
  <si>
    <t>DECIMAL</t>
  </si>
  <si>
    <t>Decimal</t>
  </si>
  <si>
    <t>Frequency</t>
  </si>
  <si>
    <t>LLC_BI__Frequency__c</t>
  </si>
  <si>
    <t>This field is required and manually populated. This indicates how often the Covenant is required.</t>
  </si>
  <si>
    <t>Frequency Months</t>
  </si>
  <si>
    <t>LLC_BI__Frequency_Months__c</t>
  </si>
  <si>
    <t>This field is automatically populated via a formula. It automatically translates the Covenant Frequency into a numeric number (for example, Annually = 12).
Help Text</t>
  </si>
  <si>
    <t>IF( ISPICKVAL(LLC_BI__Frequency__c, 'Annually'), 12,\nIF(ISPICKVAL(LLC_BI__Frequency__c, 'Quarterly'), 3,\nIF(ISPICKVAL(LLC_BI__Frequency__c, 'Semi-Annually'), 6,\nIF(ISPICKVAL(LLC_BI__Frequency__c, 'Every 2 Months'),2,\nIF(ISPICKVAL(LLC_BI__Frequency__c, 'Monthly'),1,0)))))</t>
  </si>
  <si>
    <t>Grace Period Days</t>
  </si>
  <si>
    <t>CCS_Grace_Period_Days__c</t>
  </si>
  <si>
    <t xml:space="preserve"> Days between end Period date and due date</t>
  </si>
  <si>
    <t>18, 0</t>
  </si>
  <si>
    <t>Custom field to designate source Credit Union of object used by nCino Data Services.</t>
  </si>
  <si>
    <t>Is_Template</t>
  </si>
  <si>
    <t>LLC_BI__Is_Template__c</t>
  </si>
  <si>
    <t>This field defaults to false and is manually populated. This determines if a covenant is going to be used as a template.</t>
  </si>
  <si>
    <t>Last Evaluation Date</t>
  </si>
  <si>
    <t>LLC_BI__Last_Evaluation_Date__c</t>
  </si>
  <si>
    <t>This field is optional. It is automatically populated whenever covenant compliance records are updated to approved. It identifies the last date that a covenant record was reviewed.</t>
  </si>
  <si>
    <t>Last Evaluation Status</t>
  </si>
  <si>
    <t>LLC_BI__Last_Evaluation_Status__c</t>
  </si>
  <si>
    <t>This field is optional. Last Evaluation Status populated from the Covenant Compliance record</t>
  </si>
  <si>
    <t>Linked Spread Statement Record</t>
  </si>
  <si>
    <t>LLC_BI__Linked_Spread_Statement_Record__c</t>
  </si>
  <si>
    <t>This field is required and manually populated. The Spread Statement Record (row) this Financial Indicator Covenant is referencing for compliance.</t>
  </si>
  <si>
    <t>Lookup(Spread Statement Record)</t>
  </si>
  <si>
    <t>Linked Spread Statement Record Total</t>
  </si>
  <si>
    <t>LLC_BI__Linked_Spread_Statement_Record_Total__c</t>
  </si>
  <si>
    <t>This field is required and manually populated. The Spread Statement Record Total (group) this Financial Indicator Covenant is referencing for compliance.</t>
  </si>
  <si>
    <t>Lookup(Spread Statement Total Group)</t>
  </si>
  <si>
    <t>The field is optional. If populated, the value must be unique across all the records of this type. The field typically contains an external identifier that is used to associate the record with its matching record in an external system. When importing data into nCino, the field can also be used to efficiently associate related records without the need to know the internal ID for the record.</t>
  </si>
  <si>
    <t>Text (External ID) (Unique Case Sensitive)</t>
  </si>
  <si>
    <t>Measure</t>
  </si>
  <si>
    <t>CCS_Measure__c</t>
  </si>
  <si>
    <t>Indicates measure conditions</t>
  </si>
  <si>
    <t>Custom Migration ID for Covenant Mgmt object used by nCino Data Services.</t>
  </si>
  <si>
    <t>Text (External ID)</t>
  </si>
  <si>
    <t>Next Evaluation Date</t>
  </si>
  <si>
    <t>LLC_BI__Next_Evaluation_Date__c</t>
  </si>
  <si>
    <t>This field is optional. It is initially manually populated, but afterward, it is automatically populated whenever covenant compliance records are updated to approved. It identifies the next date that a covenant record should be reviewed.</t>
  </si>
  <si>
    <t>LLC_BI__Notes__c</t>
  </si>
  <si>
    <t>This field is optional. It is manually populated. It is a text field which allows users to enter additional notes or information related to the covenant record.</t>
  </si>
  <si>
    <t>Period End</t>
  </si>
  <si>
    <t>CCS_Period_End__c</t>
  </si>
  <si>
    <t>Related Covenant</t>
  </si>
  <si>
    <t>LLC_BI__Related_Covenant__c</t>
  </si>
  <si>
    <t>This field allows covenants to be related to each other. This field is used to relate Financial Indicator covenants to Financial Statement Requirements covenants. When a Financial Statement Requirement covenant goes into exception all of its related FI covenants are also set to Exception.</t>
  </si>
  <si>
    <t>Lookup(Covenant Mgmt)</t>
  </si>
  <si>
    <t>Relationship__c</t>
  </si>
  <si>
    <t xml:space="preserve">Lookup(Relationship)	</t>
  </si>
  <si>
    <t>LLC_BI__Required__c</t>
  </si>
  <si>
    <t>This field defaults to false and is manually populated. This field indicates whether or not a Covenant is required.</t>
  </si>
  <si>
    <t>Rolling 12M</t>
  </si>
  <si>
    <t>CCS_Rolling_12M__c</t>
  </si>
  <si>
    <t>Indicator Y or N</t>
  </si>
  <si>
    <t>Tested Against</t>
  </si>
  <si>
    <t>CCS_Tested_Against__c</t>
  </si>
  <si>
    <t>Testing against which type</t>
  </si>
  <si>
    <t>Restricted User</t>
  </si>
  <si>
    <t>CCS_Restricted_User__c</t>
  </si>
  <si>
    <t>Field to restrict user to update at different stages</t>
  </si>
  <si>
    <t>State</t>
  </si>
  <si>
    <t>CCS_State__c</t>
  </si>
  <si>
    <t>State of Covenant record</t>
  </si>
  <si>
    <t>Test Status</t>
  </si>
  <si>
    <t>CCS_Test_Status__c</t>
  </si>
  <si>
    <t>Test status based on Next evaluation date</t>
  </si>
  <si>
    <t>Value</t>
  </si>
  <si>
    <t>CCS_Value__c</t>
  </si>
  <si>
    <t>Enter value for covenant which can be Number, currency &amp; percentage</t>
  </si>
  <si>
    <t>CCS_Status__c</t>
  </si>
  <si>
    <t>Status of the Covenant</t>
  </si>
  <si>
    <t>Values on Bank Entity</t>
  </si>
  <si>
    <t>Covenant Auto Number</t>
  </si>
  <si>
    <t>Auto Number, string</t>
  </si>
  <si>
    <t>Lookup to the Covenant Type</t>
  </si>
  <si>
    <t>Lookup(Covenant Type)</t>
  </si>
  <si>
    <t>Defination</t>
  </si>
  <si>
    <t>CCS_Defination__c</t>
  </si>
  <si>
    <t>Entity Tested</t>
  </si>
  <si>
    <t>CCS_Entity_Tested__c</t>
  </si>
  <si>
    <t>Values Used on Entity tested.</t>
  </si>
  <si>
    <t xml:space="preserve">
Information Required</t>
  </si>
  <si>
    <t>Covenant_Mgmt__c</t>
  </si>
  <si>
    <t>Lookup(Covenant Mgmt) </t>
  </si>
  <si>
    <t>IsFacilityBooked</t>
  </si>
  <si>
    <t>CCS_IsFacilityBooked__c</t>
  </si>
  <si>
    <t>Fields used to check if any related field is fixed</t>
  </si>
  <si>
    <t>isTest</t>
  </si>
  <si>
    <t>isTest__c</t>
  </si>
  <si>
    <t>Covenant Compliance</t>
  </si>
  <si>
    <t>LLC_BI__Covenant_Compliance2__c</t>
  </si>
  <si>
    <t>Covenant_ChangeType</t>
  </si>
  <si>
    <t>[CCTUC-439]</t>
  </si>
  <si>
    <t>Approval Date</t>
  </si>
  <si>
    <t>LLC_BI__Approval_Date__c</t>
  </si>
  <si>
    <t>This field is automatically calculated. User that approved the review of this Covenant.</t>
  </si>
  <si>
    <t>Approved By</t>
  </si>
  <si>
    <t>LLC_BI__Approved_By__c</t>
  </si>
  <si>
    <t>Covenant Compliance Approver User Lookup.</t>
  </si>
  <si>
    <t>Approver</t>
  </si>
  <si>
    <t>cm_Approver__c</t>
  </si>
  <si>
    <t>Associated Spread Statement Period</t>
  </si>
  <si>
    <t>LLC_BI__Associated_Spread_Statement_Period__c</t>
  </si>
  <si>
    <t>This field is manually populated. The Spread Statement Period the Covenant Compliance record is being associated with.</t>
  </si>
  <si>
    <t>Lookup(Spread Statement Period)</t>
  </si>
  <si>
    <t>Associated Statement Period Status</t>
  </si>
  <si>
    <t>LLC_BI__Associated_Statement_Period_Status__c</t>
  </si>
  <si>
    <t>This field is automatiaclly populated via a batch job. It identifies whether the covenant compliance record has been associated with a statement period in Spreads.</t>
  </si>
  <si>
    <t>Automated Testing Status</t>
  </si>
  <si>
    <t>LLC_BI__Automated_Testing_Status__c</t>
  </si>
  <si>
    <t>This field is automatically populated via a batch job. It identifies whether the value tested for this covenant compliance passes or fails the rule for this covenant.</t>
  </si>
  <si>
    <t>Bundle</t>
  </si>
  <si>
    <t>LLC_BI__Bundle__c</t>
  </si>
  <si>
    <t>This field is automatically populated via a formula. It automatically populates the associated Underwriting Template Name for the covenant's relationship.</t>
  </si>
  <si>
    <t>Formula (Text) </t>
  </si>
  <si>
    <t>CASESAFEID(LLC_BI__Associated_Spread_Statement_Period__r.LLC_BI__Spread_Statement_Type__r.LLC_BI__Bundle__c)</t>
  </si>
  <si>
    <t>This field is optional. It is a text field which allows users to enter additional notes or information related to the Covenant Compliance record.</t>
  </si>
  <si>
    <t>Covenant</t>
  </si>
  <si>
    <t>LLC_BI__Covenant__c</t>
  </si>
  <si>
    <t>This field is required and is automatically populated. It identifies the Covenant associated to the Covenant Compliance record and is automatically populated when creating a new Covenant Compliance.</t>
  </si>
  <si>
    <t>Master-Detail(Covenant Mgmt)</t>
  </si>
  <si>
    <t>Covenant Compliance Indicator Value</t>
  </si>
  <si>
    <t>cm_Covenant_Compliance_Indicator_Value__c</t>
  </si>
  <si>
    <t>Tracks the tested value of the Financial Indicator field</t>
  </si>
  <si>
    <t>Denominator</t>
  </si>
  <si>
    <t>CCS_Denominator__c</t>
  </si>
  <si>
    <t>[CCTUC -439]</t>
  </si>
  <si>
    <t>12, 2</t>
  </si>
  <si>
    <t>This field is automatically populated via trigger. It stores the date of the covenant's Effecitve Date at the time the covenant compliance is created. The Effective Date is the statement date of the financial statement this covenant is for.</t>
  </si>
  <si>
    <t>Evaluated By</t>
  </si>
  <si>
    <t>LLC_BI__Evaluated_By__c</t>
  </si>
  <si>
    <t>This field is automatic. The user who evaluated this Covenant.</t>
  </si>
  <si>
    <t>Evaluation Date</t>
  </si>
  <si>
    <t>LLC_BI__Evaluation_Date__c</t>
  </si>
  <si>
    <t>This field is manually populated. The date this covenant was evaluated.</t>
  </si>
  <si>
    <t>Exception Date</t>
  </si>
  <si>
    <t>LLC_BI__Exception_Date__c</t>
  </si>
  <si>
    <t>This field is automatically calculated. The date the Covenant Compliance record moves to exception.</t>
  </si>
  <si>
    <t>CCS_Frequency__c</t>
  </si>
  <si>
    <t>Historic Financial Indicator Value</t>
  </si>
  <si>
    <t>LLC_BI__Historic_Financial_Indicator__c</t>
  </si>
  <si>
    <t>This field is manually populated. The Financial Indicator Value of the associated Covenant when the Covenant Compliance record was set to compliant.</t>
  </si>
  <si>
    <t>Numerator</t>
  </si>
  <si>
    <t>CCS_Numerator__c</t>
  </si>
  <si>
    <t>[CCTUC- 439]</t>
  </si>
  <si>
    <t>15, 2</t>
  </si>
  <si>
    <t>Outcome</t>
  </si>
  <si>
    <t>CCS_Outcome__c</t>
  </si>
  <si>
    <t>Period Key</t>
  </si>
  <si>
    <t>LLC_BI__Period_Key__c</t>
  </si>
  <si>
    <t>This field is automatically populated via a formula. It stores the associated Spread Statement Period Key.</t>
  </si>
  <si>
    <t>LLC_BI__Associated_Spread_Statement_Period__r.LLC_BI__Period_Key__c</t>
  </si>
  <si>
    <t>Result</t>
  </si>
  <si>
    <t>CCS_Result__c</t>
  </si>
  <si>
    <t>This field is required. It is typically manually populated, but finanical covenants can be automated. It identifies the Status of the Covenant Compliance record (for example, New, Waived, Compliant, etc.).</t>
  </si>
  <si>
    <t>Migration Id</t>
  </si>
  <si>
    <t>CCS_Migration_Id__c</t>
  </si>
  <si>
    <t>Relationship Covenant</t>
  </si>
  <si>
    <t>LLC_BI__Account_Covenant__c</t>
  </si>
  <si>
    <t>Covenant Number</t>
  </si>
  <si>
    <t>Covenant number</t>
  </si>
  <si>
    <t>Covenant2</t>
  </si>
  <si>
    <t>Lookup field to Covenant Management object</t>
  </si>
  <si>
    <t>This field is required. It is manually populated within the Covenant Management app. It identifies the relationship associated with the Account Covenant record and is automatically populated when creating a new record from an existing relationship.</t>
  </si>
  <si>
    <t>Master-Detail(Account)</t>
  </si>
  <si>
    <t>Loan Covenant</t>
  </si>
  <si>
    <t>LLC_BI__Loan_Covenant__c</t>
  </si>
  <si>
    <t>FacilityCovenant Number</t>
  </si>
  <si>
    <t>This field is manually populated. It identifies whether or not a Loan Covenant record is active. Checked = True, Unchecked = False.</t>
  </si>
  <si>
    <t>Formula (Checkbox) </t>
  </si>
  <si>
    <t>This field is required and is automatically populated. It identifies the Covenant Mgmt record associated with the Loan Covenant record.</t>
  </si>
  <si>
    <t>Loan</t>
  </si>
  <si>
    <t>LLC_BI__Loan__c</t>
  </si>
  <si>
    <t>This field is required. It is automatically populated when a Covenant is created from the loan. It identifies the loan record associated with the Loan Covenant record.</t>
  </si>
  <si>
    <t>Master-Detail(Facility)</t>
  </si>
  <si>
    <t>This field indicates the type of users that can see the covenant related to a facility</t>
  </si>
  <si>
    <t>UserProfile</t>
  </si>
  <si>
    <t>CCS_UserProfile__c</t>
  </si>
  <si>
    <t>1300 [assumed]</t>
  </si>
  <si>
    <t>?formula not known</t>
  </si>
  <si>
    <t>CCS_Migration_Id__C</t>
  </si>
  <si>
    <t>Migration Id will be used to ingest data.</t>
  </si>
  <si>
    <t>Source (Kafka Message)</t>
  </si>
  <si>
    <t>Raw Table</t>
  </si>
  <si>
    <t>Staging Table</t>
  </si>
  <si>
    <t>Curated Table</t>
  </si>
  <si>
    <t>Consumption View</t>
  </si>
  <si>
    <t>Field Name</t>
  </si>
  <si>
    <t xml:space="preserve"> Field Name</t>
  </si>
  <si>
    <t>ReplayId</t>
  </si>
  <si>
    <t>Found intermingled with nCino object field data</t>
  </si>
  <si>
    <t>n</t>
  </si>
  <si>
    <t>EventMessage_ReplayId</t>
  </si>
  <si>
    <t>int64</t>
  </si>
  <si>
    <t>n/a</t>
  </si>
  <si>
    <t>Field not mapped beyond staging</t>
  </si>
  <si>
    <t>entitiyName</t>
  </si>
  <si>
    <t>Found inside the "ChangeEventHeader" section</t>
  </si>
  <si>
    <t>EventMessage_entitiyName</t>
  </si>
  <si>
    <t>recordsIds</t>
  </si>
  <si>
    <t>EventMessage_recordsIds</t>
  </si>
  <si>
    <t>array&lt;string&gt;</t>
  </si>
  <si>
    <t>changeType</t>
  </si>
  <si>
    <t>EventMessage_changeType</t>
  </si>
  <si>
    <t>If changeType of earliest message for object is "CREATE" value stored in curated table shoule be "CREATE" even if subsequent update events exist</t>
  </si>
  <si>
    <t>changeFields</t>
  </si>
  <si>
    <t>EventMessage_changeFields</t>
  </si>
  <si>
    <t>changeOrigin</t>
  </si>
  <si>
    <t>EventMessage_changeOrigin</t>
  </si>
  <si>
    <t>transactionKey</t>
  </si>
  <si>
    <t>EventMessage_transactionKey</t>
  </si>
  <si>
    <t>sequenceNumber</t>
  </si>
  <si>
    <t>EventMessage_sequenceNumber</t>
  </si>
  <si>
    <t>commitUser</t>
  </si>
  <si>
    <t>EventMessage_commitUser</t>
  </si>
  <si>
    <t>commitNumber</t>
  </si>
  <si>
    <t>EventMessage_commitNumber</t>
  </si>
  <si>
    <t>C</t>
  </si>
  <si>
    <t>_ObjectType</t>
  </si>
  <si>
    <t>EventMessage_ObjectType</t>
  </si>
  <si>
    <t>_EventType</t>
  </si>
  <si>
    <t>EventMessage_EventType</t>
  </si>
  <si>
    <t xml:space="preserve">Curated </t>
  </si>
  <si>
    <t>Filter</t>
  </si>
  <si>
    <t>Note/questions</t>
  </si>
  <si>
    <t>Mapping Status</t>
  </si>
  <si>
    <t>nCino Object Name</t>
  </si>
  <si>
    <t>nCino Field  Name</t>
  </si>
  <si>
    <t>nCino Label</t>
  </si>
  <si>
    <t>Notes from mapping doc</t>
  </si>
  <si>
    <t>tblEntityOrgGroupNcino</t>
  </si>
  <si>
    <t>OCIS_ID</t>
  </si>
  <si>
    <t>OCIS id - customer mapping key. In COG this is in TPA_PARTY_OCI.PTY_ID</t>
  </si>
  <si>
    <t>Include where CCS_ORG_Approval__c.CCS_ORG_Status__c = "Approved"</t>
  </si>
  <si>
    <t>Mapped</t>
  </si>
  <si>
    <t>y</t>
  </si>
  <si>
    <t>IF TRUE THEN 1 ELSE 2</t>
  </si>
  <si>
    <t>nCino</t>
  </si>
  <si>
    <t>Default Value</t>
  </si>
  <si>
    <t>Valid For</t>
  </si>
  <si>
    <t>Sole Trader</t>
  </si>
  <si>
    <t>Partnership</t>
  </si>
  <si>
    <t>Limited Liability Partnership</t>
  </si>
  <si>
    <t>Private Limited Company</t>
  </si>
  <si>
    <t>Non Incorporated Charity</t>
  </si>
  <si>
    <t>Non Incorporated Club, Society</t>
  </si>
  <si>
    <t>Trust</t>
  </si>
  <si>
    <t>Local Authority</t>
  </si>
  <si>
    <t>Unlimited Company</t>
  </si>
  <si>
    <t>Limited Partnership</t>
  </si>
  <si>
    <t>Public Limited Company</t>
  </si>
  <si>
    <t>Prospect</t>
  </si>
  <si>
    <t>Individual</t>
  </si>
  <si>
    <t>Other</t>
  </si>
  <si>
    <t>Household</t>
  </si>
  <si>
    <t>NearAddress</t>
  </si>
  <si>
    <t>Block</t>
  </si>
  <si>
    <t>Street</t>
  </si>
  <si>
    <t>ExtendedZip</t>
  </si>
  <si>
    <t>Zip</t>
  </si>
  <si>
    <t>Neighborhood</t>
  </si>
  <si>
    <t>City</t>
  </si>
  <si>
    <t>County</t>
  </si>
  <si>
    <t>Unknown</t>
  </si>
  <si>
    <t>Agriculture</t>
  </si>
  <si>
    <t>Apparel</t>
  </si>
  <si>
    <t>Banking</t>
  </si>
  <si>
    <t>Biotechnology</t>
  </si>
  <si>
    <t>Chemicals</t>
  </si>
  <si>
    <t>Communications</t>
  </si>
  <si>
    <t>Construction</t>
  </si>
  <si>
    <t>Consulting</t>
  </si>
  <si>
    <t>Education</t>
  </si>
  <si>
    <t>Electronics</t>
  </si>
  <si>
    <t>Energy</t>
  </si>
  <si>
    <t>Engineering</t>
  </si>
  <si>
    <t>Entertainment</t>
  </si>
  <si>
    <t>Environmental</t>
  </si>
  <si>
    <t>Finance</t>
  </si>
  <si>
    <t>Food &amp; Beverage</t>
  </si>
  <si>
    <t>Government</t>
  </si>
  <si>
    <t>Healthcare</t>
  </si>
  <si>
    <t>Hospitality</t>
  </si>
  <si>
    <t>Insurance</t>
  </si>
  <si>
    <t>Machinery</t>
  </si>
  <si>
    <t>Manufacturing</t>
  </si>
  <si>
    <t>Media</t>
  </si>
  <si>
    <t>Not For Profit</t>
  </si>
  <si>
    <t>Recreation</t>
  </si>
  <si>
    <t>Retail</t>
  </si>
  <si>
    <t>Shipping</t>
  </si>
  <si>
    <t>Technology</t>
  </si>
  <si>
    <t>Telecommunications</t>
  </si>
  <si>
    <t>Transportation</t>
  </si>
  <si>
    <t>Utilities</t>
  </si>
  <si>
    <t>Public</t>
  </si>
  <si>
    <t>Private</t>
  </si>
  <si>
    <t>Subsidiary</t>
  </si>
  <si>
    <t>Hot</t>
  </si>
  <si>
    <t>Warm</t>
  </si>
  <si>
    <t>Cold</t>
  </si>
  <si>
    <t>Australian Dollar</t>
  </si>
  <si>
    <t>AUD</t>
  </si>
  <si>
    <t>British Pound</t>
  </si>
  <si>
    <t>GBP</t>
  </si>
  <si>
    <t>Canadian Dollar</t>
  </si>
  <si>
    <t>CAD</t>
  </si>
  <si>
    <t>Czech Koruna</t>
  </si>
  <si>
    <t>CZK</t>
  </si>
  <si>
    <t>Danish Krone</t>
  </si>
  <si>
    <t>DKK</t>
  </si>
  <si>
    <t>Euro</t>
  </si>
  <si>
    <t>EUR</t>
  </si>
  <si>
    <t>Hong Kong Dollar</t>
  </si>
  <si>
    <t>HKD</t>
  </si>
  <si>
    <t>Hungarian Forint</t>
  </si>
  <si>
    <t>HUF</t>
  </si>
  <si>
    <t>Israeli Shekel</t>
  </si>
  <si>
    <t>ILS</t>
  </si>
  <si>
    <t>Japanese Yen</t>
  </si>
  <si>
    <t>JPY</t>
  </si>
  <si>
    <t>Mexican Peso</t>
  </si>
  <si>
    <t>MXN</t>
  </si>
  <si>
    <t>Moroccan Dirham</t>
  </si>
  <si>
    <t>MAD</t>
  </si>
  <si>
    <t>New Zealand Dollar</t>
  </si>
  <si>
    <t>NZD</t>
  </si>
  <si>
    <t>Norwegian Krone</t>
  </si>
  <si>
    <t>NOK</t>
  </si>
  <si>
    <t>Polish Zloty</t>
  </si>
  <si>
    <t>PLN</t>
  </si>
  <si>
    <t>Qatar Rial</t>
  </si>
  <si>
    <t>QAR</t>
  </si>
  <si>
    <t>Saudi Arabian Riyal</t>
  </si>
  <si>
    <t>SAR</t>
  </si>
  <si>
    <t>Singapore Dollar</t>
  </si>
  <si>
    <t>SGD</t>
  </si>
  <si>
    <t>South African Rand</t>
  </si>
  <si>
    <t>ZAR</t>
  </si>
  <si>
    <t>Swedish Krona</t>
  </si>
  <si>
    <t>SEK</t>
  </si>
  <si>
    <t>Swiss Franc</t>
  </si>
  <si>
    <t>CHF</t>
  </si>
  <si>
    <t>Thai Baht</t>
  </si>
  <si>
    <t>THB</t>
  </si>
  <si>
    <t>Turkish Lira (New)</t>
  </si>
  <si>
    <t>TRY</t>
  </si>
  <si>
    <t>U.S. Dollar</t>
  </si>
  <si>
    <t>USD</t>
  </si>
  <si>
    <t>UAE Dirham</t>
  </si>
  <si>
    <t>AED</t>
  </si>
  <si>
    <t>Advertisement</t>
  </si>
  <si>
    <t>Broker</t>
  </si>
  <si>
    <t>Employee Referral</t>
  </si>
  <si>
    <t>External Referral</t>
  </si>
  <si>
    <t>Partner</t>
  </si>
  <si>
    <t>Public Relations</t>
  </si>
  <si>
    <t>Seminar - Internal</t>
  </si>
  <si>
    <t>Seminar - Partner</t>
  </si>
  <si>
    <t>Trade Show</t>
  </si>
  <si>
    <t>Web</t>
  </si>
  <si>
    <t>Word of mouth</t>
  </si>
  <si>
    <t>High</t>
  </si>
  <si>
    <t>Low</t>
  </si>
  <si>
    <t>Medium</t>
  </si>
  <si>
    <t>Owned</t>
  </si>
  <si>
    <t>Leased</t>
  </si>
  <si>
    <t>General Partnership</t>
  </si>
  <si>
    <t>QAAA</t>
  </si>
  <si>
    <t>Dogwood</t>
  </si>
  <si>
    <t>Cypress</t>
  </si>
  <si>
    <t>North</t>
  </si>
  <si>
    <t>East</t>
  </si>
  <si>
    <t>South</t>
  </si>
  <si>
    <t>West</t>
  </si>
  <si>
    <t>Gold</t>
  </si>
  <si>
    <t>Silver</t>
  </si>
  <si>
    <t>Platinum</t>
  </si>
  <si>
    <t>Bronze</t>
  </si>
  <si>
    <t>Open</t>
  </si>
  <si>
    <t>Closed</t>
  </si>
  <si>
    <t>Customer</t>
  </si>
  <si>
    <t>Maybe</t>
  </si>
  <si>
    <t>IRA or qualifying 501(a) or 403(b)(7) account</t>
  </si>
  <si>
    <t>U.S. agency or instrumentality</t>
  </si>
  <si>
    <t>U.S. State, District, possession</t>
  </si>
  <si>
    <t>Foreign government, agency or instrumentality</t>
  </si>
  <si>
    <t>Corporation</t>
  </si>
  <si>
    <t>U.S. registered securities or commodities dealer</t>
  </si>
  <si>
    <t>CFTC-registered futures commission merchant</t>
  </si>
  <si>
    <t>Real Estate Investment Trust</t>
  </si>
  <si>
    <t>Fegistered under Investment Company Act</t>
  </si>
  <si>
    <t>Bank-operated 584(a) trust fund</t>
  </si>
  <si>
    <t>Financial institution</t>
  </si>
  <si>
    <t>Investment community nominee</t>
  </si>
  <si>
    <t>Section 664 trust</t>
  </si>
  <si>
    <t>Special Account</t>
  </si>
  <si>
    <t>Annually</t>
  </si>
  <si>
    <t>Semi-Annually</t>
  </si>
  <si>
    <t>Quarterly</t>
  </si>
  <si>
    <t>Every 2 Months</t>
  </si>
  <si>
    <t>Monthly</t>
  </si>
  <si>
    <t>In Review</t>
  </si>
  <si>
    <t>Complete</t>
  </si>
  <si>
    <t>Afghanistan</t>
  </si>
  <si>
    <t>Albania</t>
  </si>
  <si>
    <t>Algeria</t>
  </si>
  <si>
    <t>American Samoa</t>
  </si>
  <si>
    <t>Andorra</t>
  </si>
  <si>
    <t>Angola</t>
  </si>
  <si>
    <t>Anguilla</t>
  </si>
  <si>
    <t>Antigua &amp;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</si>
  <si>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</si>
  <si>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</si>
  <si>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</si>
  <si>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</si>
  <si>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</si>
  <si>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</si>
  <si>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</si>
  <si>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</si>
  <si>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</si>
  <si>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</si>
  <si>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</si>
  <si>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</si>
  <si>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</si>
  <si>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</si>
  <si>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</si>
  <si>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</si>
  <si>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t>
  </si>
  <si>
    <t>Bosnia &amp; Herzegovina</t>
  </si>
  <si>
    <t>Botswana</t>
  </si>
  <si>
    <t>Brazil</t>
  </si>
  <si>
    <t>British Virgin Is.</t>
  </si>
  <si>
    <t>Brunei</t>
  </si>
  <si>
    <t>Bulgaria</t>
  </si>
  <si>
    <t>Burkina Faso</t>
  </si>
  <si>
    <t>Burma</t>
  </si>
  <si>
    <t>Burundi</t>
  </si>
  <si>
    <t>Cambodia</t>
  </si>
  <si>
    <t>Cameroon</t>
  </si>
  <si>
    <t>Canada</t>
  </si>
  <si>
    <t>Cape Verde</t>
  </si>
  <si>
    <t>Cayman Islands</t>
  </si>
  <si>
    <t>Central African Rep.</t>
  </si>
  <si>
    <t>Chad</t>
  </si>
  <si>
    <t>Chile</t>
  </si>
  <si>
    <t>China</t>
  </si>
  <si>
    <t>Colombia</t>
  </si>
  <si>
    <t>Comoros</t>
  </si>
  <si>
    <t>Congo, Dem. Rep.</t>
  </si>
  <si>
    <t>Congo, Repub. of the</t>
  </si>
  <si>
    <t>Cook Islands</t>
  </si>
  <si>
    <t>Costa Rica</t>
  </si>
  <si>
    <t>Cote d'Ivoire</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</si>
  <si>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</si>
  <si>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</si>
  <si>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</si>
  <si>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</si>
  <si>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</si>
  <si>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</si>
  <si>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</si>
  <si>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</si>
  <si>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</si>
  <si>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</si>
  <si>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</si>
  <si>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</si>
  <si>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</si>
  <si>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</si>
  <si>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</si>
  <si>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</si>
  <si>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</si>
  <si>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</si>
  <si>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</si>
  <si>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</si>
  <si>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</si>
  <si>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</si>
  <si>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Gabon</t>
  </si>
  <si>
    <t>Gambia, The</t>
  </si>
  <si>
    <t>Gaza Strip</t>
  </si>
  <si>
    <t>Georgia</t>
  </si>
  <si>
    <t>Germany</t>
  </si>
  <si>
    <t>Ghana</t>
  </si>
  <si>
    <t>Gibraltar</t>
  </si>
  <si>
    <t>Greece</t>
  </si>
  <si>
    <t>Greenland</t>
  </si>
  <si>
    <t>Grenada</t>
  </si>
  <si>
    <t>Guadeloupe</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</si>
  <si>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</si>
  <si>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</si>
  <si>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</si>
  <si>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</si>
  <si>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</si>
  <si>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</si>
  <si>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</si>
  <si>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</si>
  <si>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</si>
  <si>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</si>
  <si>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</si>
  <si>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</si>
  <si>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</si>
  <si>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</si>
  <si>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</si>
  <si>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</si>
  <si>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</si>
  <si>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</si>
  <si>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</si>
  <si>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</si>
  <si>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</si>
  <si>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</si>
  <si>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</si>
  <si>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</si>
  <si>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</si>
  <si>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</si>
  <si>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North</t>
  </si>
  <si>
    <t>Korea, South</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</si>
  <si>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</si>
  <si>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</si>
  <si>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</si>
  <si>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</si>
  <si>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</si>
  <si>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</si>
  <si>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</si>
  <si>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</si>
  <si>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</si>
  <si>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</si>
  <si>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</si>
  <si>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</si>
  <si>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</si>
  <si>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</si>
  <si>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</si>
  <si>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</si>
  <si>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</si>
  <si>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</si>
  <si>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</si>
  <si>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</si>
  <si>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</si>
  <si>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</si>
  <si>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</si>
  <si>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</si>
  <si>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</si>
  <si>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 Fed. St.</t>
  </si>
  <si>
    <t>Moldova</t>
  </si>
  <si>
    <t>Monaco</t>
  </si>
  <si>
    <t>Mongolia</t>
  </si>
  <si>
    <t>Montserrat</t>
  </si>
  <si>
    <t>Morocco</t>
  </si>
  <si>
    <t>Mozambique</t>
  </si>
  <si>
    <t>Namibia</t>
  </si>
  <si>
    <t>Nauru</t>
  </si>
  <si>
    <t>Nepal</t>
  </si>
  <si>
    <t>Netherlands</t>
  </si>
  <si>
    <t>Netherlands Antilles</t>
  </si>
  <si>
    <t>New Caledonia</t>
  </si>
  <si>
    <t>New Zealand</t>
  </si>
  <si>
    <t>Nicaragua</t>
  </si>
  <si>
    <t>Niger</t>
  </si>
  <si>
    <t>Nigeria</t>
  </si>
  <si>
    <t>N. Mariana Islands</t>
  </si>
  <si>
    <t>Norway</t>
  </si>
  <si>
    <t>Oman</t>
  </si>
  <si>
    <t>Pakistan</t>
  </si>
  <si>
    <t>Palau</t>
  </si>
  <si>
    <t>Panama</t>
  </si>
  <si>
    <t>Papua New Guinea</t>
  </si>
  <si>
    <t>Paraguay</t>
  </si>
  <si>
    <t>Peru</t>
  </si>
  <si>
    <t>Philippines</t>
  </si>
  <si>
    <t>Poland</t>
  </si>
  <si>
    <t>Portugal</t>
  </si>
  <si>
    <t>Puerto Rico</t>
  </si>
  <si>
    <t>Qatar</t>
  </si>
  <si>
    <t>Reunion</t>
  </si>
  <si>
    <t>Romania</t>
  </si>
  <si>
    <t>Russia</t>
  </si>
  <si>
    <t>Rwanda</t>
  </si>
  <si>
    <t>Saint Helena</t>
  </si>
  <si>
    <t>Saint Kitts &amp; Nevis</t>
  </si>
  <si>
    <t>Saint Lucia</t>
  </si>
  <si>
    <t>St Pierre &amp; Miquelon</t>
  </si>
  <si>
    <t>Saint Vincent and the Grenadines</t>
  </si>
  <si>
    <t>Samoa</t>
  </si>
  <si>
    <t>San Marino</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</si>
  <si>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</si>
  <si>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</si>
  <si>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</si>
  <si>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</si>
  <si>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</si>
  <si>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</si>
  <si>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</si>
  <si>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</si>
  <si>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</si>
  <si>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</si>
  <si>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</si>
  <si>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</si>
  <si>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</si>
  <si>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</si>
  <si>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</si>
  <si>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</si>
  <si>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</si>
  <si>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</si>
  <si>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</si>
  <si>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</si>
  <si>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Taiwan</t>
  </si>
  <si>
    <t>Tajikistan</t>
  </si>
  <si>
    <t>Tanzania</t>
  </si>
  <si>
    <t>Thailand</t>
  </si>
  <si>
    <t>Togo</t>
  </si>
  <si>
    <t>Tonga</t>
  </si>
  <si>
    <t>Trinidad &amp; Tobago</t>
  </si>
  <si>
    <t>Tunisia</t>
  </si>
  <si>
    <t>Turkey</t>
  </si>
  <si>
    <t>Turkmenistan</t>
  </si>
  <si>
    <t>Turks &amp; Caicos Is</t>
  </si>
  <si>
    <t>Tuvalu</t>
  </si>
  <si>
    <t>Uganda</t>
  </si>
  <si>
    <t>Ukraine</t>
  </si>
  <si>
    <t>United Arab Emirates</t>
  </si>
  <si>
    <t>United Kingdom</t>
  </si>
  <si>
    <t>United States</t>
  </si>
  <si>
    <t>Uruguay</t>
  </si>
  <si>
    <t>Uzbekistan</t>
  </si>
  <si>
    <t>Vanuatu</t>
  </si>
  <si>
    <t>Venezuela</t>
  </si>
  <si>
    <t>Vietnam</t>
  </si>
  <si>
    <t>Virgin Islands</t>
  </si>
  <si>
    <t>Wallis and Futuna</t>
  </si>
  <si>
    <t>West Bank</t>
  </si>
  <si>
    <t>Western Sahara</t>
  </si>
  <si>
    <t>Yemen</t>
  </si>
  <si>
    <t>Zambia</t>
  </si>
  <si>
    <t>Zimbabwe</t>
  </si>
  <si>
    <t>Home</t>
  </si>
  <si>
    <t>Work</t>
  </si>
  <si>
    <t>Mobile</t>
  </si>
  <si>
    <t>Nonparticipating FFI</t>
  </si>
  <si>
    <t>Participating FFI</t>
  </si>
  <si>
    <t>Reporting Model 1 FFI</t>
  </si>
  <si>
    <t>Reporting Model 2 FFI</t>
  </si>
  <si>
    <t>U.S. Branch</t>
  </si>
  <si>
    <t>Reporting Statement on Individual Primaries</t>
  </si>
  <si>
    <t>Auditor's Letter</t>
  </si>
  <si>
    <t>Publicly-Traded NFFE (not an affiliate)</t>
  </si>
  <si>
    <t>Affiliate of Publicly-Traded NFFE</t>
  </si>
  <si>
    <t>Disregarded Entity (non-hybrid)</t>
  </si>
  <si>
    <t>Partnership (non-hybrid)</t>
  </si>
  <si>
    <t>Simple Trust (non-hybrid)</t>
  </si>
  <si>
    <t>Grantor Trust (non-hybrid)</t>
  </si>
  <si>
    <t>Complex Trust</t>
  </si>
  <si>
    <t>Estate</t>
  </si>
  <si>
    <t>Central Bank of Issue</t>
  </si>
  <si>
    <t>Tax-exempt Organization</t>
  </si>
  <si>
    <t>Private Foundation</t>
  </si>
  <si>
    <t>Disregarded Entity (hybrid/treaty claim)</t>
  </si>
  <si>
    <t>Partnership (hybrid/treaty claim)</t>
  </si>
  <si>
    <t>Simple Trust (hybrid/treaty claim)</t>
  </si>
  <si>
    <t>Grantor Trust (hybrid/treaty claim)</t>
  </si>
  <si>
    <t>Previous and Current US Sales Prohibition</t>
  </si>
  <si>
    <t>Current Prohibition Plus Preexisting Accounts Review Completed</t>
  </si>
  <si>
    <t>FFI Investment Entity</t>
  </si>
  <si>
    <t>FFI Foreign Section 957a Corporation</t>
  </si>
  <si>
    <t>N/A</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</si>
  <si>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</si>
  <si>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</si>
  <si>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</si>
  <si>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</si>
  <si>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</si>
  <si>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</si>
  <si>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</si>
  <si>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</si>
  <si>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</si>
  <si>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</si>
  <si>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</si>
  <si>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</si>
  <si>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</si>
  <si>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</si>
  <si>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</si>
  <si>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</si>
  <si>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</si>
  <si>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</si>
  <si>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</si>
  <si>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</si>
  <si>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</si>
  <si>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</si>
  <si>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</si>
  <si>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</si>
  <si>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</si>
  <si>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</si>
  <si>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</si>
  <si>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</si>
  <si>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</si>
  <si>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</si>
  <si>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</si>
  <si>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</si>
  <si>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</si>
  <si>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</si>
  <si>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</si>
  <si>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</si>
  <si>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</si>
  <si>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</si>
  <si>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</si>
  <si>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</si>
  <si>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</si>
  <si>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</si>
  <si>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</si>
  <si>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</si>
  <si>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</si>
  <si>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</si>
  <si>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</si>
  <si>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</si>
  <si>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</si>
  <si>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</si>
  <si>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Member Managed</t>
  </si>
  <si>
    <t>Manager Managed</t>
  </si>
  <si>
    <t>Attorney</t>
  </si>
  <si>
    <t>Insurance Agency</t>
  </si>
  <si>
    <t>Appraiser</t>
  </si>
  <si>
    <t>Inspector</t>
  </si>
  <si>
    <t>Inactive</t>
  </si>
  <si>
    <t>California</t>
  </si>
  <si>
    <t>Connecticut</t>
  </si>
  <si>
    <t>North Carolina</t>
  </si>
  <si>
    <t>North Dakota</t>
  </si>
  <si>
    <t>Declaration of trust (grantor and trustee same)</t>
  </si>
  <si>
    <t>Trust under agreement (grantor and trustee different)</t>
  </si>
  <si>
    <t>Testamentary trust (under will of deceased grantor)</t>
  </si>
  <si>
    <t>No resolution on file or updating- complete now</t>
  </si>
  <si>
    <t>Resolution on file- not needed</t>
  </si>
  <si>
    <t>No resolution on file or updating- print to complete later</t>
  </si>
  <si>
    <t>Customer providing- not needed</t>
  </si>
  <si>
    <t>Waived</t>
  </si>
  <si>
    <t>UK</t>
  </si>
  <si>
    <t>Current</t>
  </si>
  <si>
    <t>Moved to BDCS</t>
  </si>
  <si>
    <t>Repaid/Rebanked</t>
  </si>
  <si>
    <t>ORG Member</t>
  </si>
  <si>
    <t>Bank of Scotland plc</t>
  </si>
  <si>
    <t>Lloyds plc</t>
  </si>
  <si>
    <t>Aland Islands</t>
  </si>
  <si>
    <t>Antarctica</t>
  </si>
  <si>
    <t>Antigua and Barbuda</t>
  </si>
  <si>
    <t>Bahamas</t>
  </si>
  <si>
    <t>Bolivia (Plurinational State of)</t>
  </si>
  <si>
    <t>Bosnia and Herzegovina</t>
  </si>
  <si>
    <t>Bouvet Island</t>
  </si>
  <si>
    <t>British Indian Ocean Territory</t>
  </si>
  <si>
    <t>Brunei Darussalam</t>
  </si>
  <si>
    <t>Cabo Verde</t>
  </si>
  <si>
    <t>Central African Republic</t>
  </si>
  <si>
    <t>Christmas Island</t>
  </si>
  <si>
    <t>Clipperton Island</t>
  </si>
  <si>
    <t>Cocos (Keeling) Islands</t>
  </si>
  <si>
    <t>Congo (the)</t>
  </si>
  <si>
    <t>Congo (the Democratic Republic of the)</t>
  </si>
  <si>
    <t>Czechia (Czech Republic)</t>
  </si>
  <si>
    <t>England</t>
  </si>
  <si>
    <t>Eswatini (Swaziland)</t>
  </si>
  <si>
    <t>European Union (EU)</t>
  </si>
  <si>
    <t>Falkland Islands</t>
  </si>
  <si>
    <t>France, Metropolitan</t>
  </si>
  <si>
    <t>French Southern Territories</t>
  </si>
  <si>
    <t>Gambia</t>
  </si>
  <si>
    <t>Heard Island and McDonald Islands</t>
  </si>
  <si>
    <t>Holy See (Vatican City State)</t>
  </si>
  <si>
    <t>Iran (Islamic Republic of)</t>
  </si>
  <si>
    <t>Korea (the Democratic People's Republic of)</t>
  </si>
  <si>
    <t>Korea (the Republic of)</t>
  </si>
  <si>
    <t>Lao People's Democratic Republic (the)</t>
  </si>
  <si>
    <t>Macao</t>
  </si>
  <si>
    <t>Micronesia (Federated States of)</t>
  </si>
  <si>
    <t>Moldova (the Republic of)</t>
  </si>
  <si>
    <t>Montenegro</t>
  </si>
  <si>
    <t>Myanmar</t>
  </si>
  <si>
    <t>NATO</t>
  </si>
  <si>
    <t>Niue</t>
  </si>
  <si>
    <t>Norfolk Island</t>
  </si>
  <si>
    <t>Northern Ireland</t>
  </si>
  <si>
    <t>Northern Mariana Islands</t>
  </si>
  <si>
    <t>Palestine, State of</t>
  </si>
  <si>
    <t>Pitcairn</t>
  </si>
  <si>
    <t>Republic of North Macedonia</t>
  </si>
  <si>
    <t>Russian Federation</t>
  </si>
  <si>
    <t>Saint Barthelemy</t>
  </si>
  <si>
    <t>Saint Helena, Ascension and Tristan da Cunha</t>
  </si>
  <si>
    <t>Saint Kitts and Nevis</t>
  </si>
  <si>
    <t>Saint Martin (French part)</t>
  </si>
  <si>
    <t>Saint Pierre and Miquelon</t>
  </si>
  <si>
    <t>Sao Tome and Principe</t>
  </si>
  <si>
    <t>Scotland</t>
  </si>
  <si>
    <t>South Georgia and the South Sandwich Islands</t>
  </si>
  <si>
    <t>South Sudan</t>
  </si>
  <si>
    <t>Svalbard and Jan Mayen</t>
  </si>
  <si>
    <t>Syrian Arab Republic</t>
  </si>
  <si>
    <t>Tanzania, United Republic of</t>
  </si>
  <si>
    <t>Timor-Leste</t>
  </si>
  <si>
    <t>Tokelau</t>
  </si>
  <si>
    <t>Trinidad and Tobago</t>
  </si>
  <si>
    <t>Turks and Caicos Islands</t>
  </si>
  <si>
    <t>United Nations (UN)</t>
  </si>
  <si>
    <t>United States Minor Outlying Islands</t>
  </si>
  <si>
    <t>United States of America</t>
  </si>
  <si>
    <t>Venezuela (Bolivarian Republic of)</t>
  </si>
  <si>
    <t>Viet Nam</t>
  </si>
  <si>
    <t>Virgin Islands (British)</t>
  </si>
  <si>
    <t>Virgin Islands (U.S.)</t>
  </si>
  <si>
    <t>Wales</t>
  </si>
  <si>
    <t>Wallis and Futuna Islands</t>
  </si>
  <si>
    <t>Onboarded</t>
  </si>
  <si>
    <t>Full</t>
  </si>
  <si>
    <t>BB</t>
  </si>
  <si>
    <t>SME</t>
  </si>
  <si>
    <t>Bank or Building Society</t>
  </si>
  <si>
    <t>Charity</t>
  </si>
  <si>
    <t>Cheque Encashment Agency</t>
  </si>
  <si>
    <t>Club, Society or Association</t>
  </si>
  <si>
    <t>Defence Sector</t>
  </si>
  <si>
    <t>Housing Association</t>
  </si>
  <si>
    <t>Independent or Private School</t>
  </si>
  <si>
    <t>Insurance Broker</t>
  </si>
  <si>
    <t>Money Exchange</t>
  </si>
  <si>
    <t>Money Transmission</t>
  </si>
  <si>
    <t>Pension - Occupational</t>
  </si>
  <si>
    <t>Pension - SAPP</t>
  </si>
  <si>
    <t>Pension - SIPP</t>
  </si>
  <si>
    <t>Solicitor or Accountant</t>
  </si>
  <si>
    <t>Young Enterprise Scheme</t>
  </si>
  <si>
    <t>None of the Above</t>
  </si>
  <si>
    <t>Placeholder</t>
  </si>
  <si>
    <t>Account Executive</t>
  </si>
  <si>
    <t>Admin</t>
  </si>
  <si>
    <t>Agency Bank Customer</t>
  </si>
  <si>
    <t>///////9///f/f//////////////f////7/7///+/9+A</t>
  </si>
  <si>
    <t>Armed Forces</t>
  </si>
  <si>
    <t>AAAAAAAAAAAAAAACAAIQAAAAAAAAAAAAAAAAAAAB</t>
  </si>
  <si>
    <t>Armed Forces UK</t>
  </si>
  <si>
    <t>AAAAAAAAAAAAAAAAAAAAAAAAAAAAAAAAAAAAAAAB</t>
  </si>
  <si>
    <t>Assurance Company for England &amp; Wales</t>
  </si>
  <si>
    <t>AAAAAAAAAAAgAAAAAAAAAAAAAAAAAAAAAAAAAAABACAA</t>
  </si>
  <si>
    <t>Assurance Company for Northern Ireland</t>
  </si>
  <si>
    <t>AAAAAAAAAAAAAAAAAAAAAAAAAAAAgAAA</t>
  </si>
  <si>
    <t>Assurance Company for Scotland</t>
  </si>
  <si>
    <t>AAAAAAAAAAAAAAAAAAAAAAAAAAAAAAAAAEAA</t>
  </si>
  <si>
    <t>Australia Branch Office</t>
  </si>
  <si>
    <t>AAQA</t>
  </si>
  <si>
    <t>Australia Joint Venture</t>
  </si>
  <si>
    <t>Australia Limited Company</t>
  </si>
  <si>
    <t>Australia No Liability Company</t>
  </si>
  <si>
    <t>Australia Partnership</t>
  </si>
  <si>
    <t>Australia Proprietary Limited Company</t>
  </si>
  <si>
    <t>Australia - Public Company limited by Shares - listed</t>
  </si>
  <si>
    <t>Australia - Public Company limited by Shares - unlisted</t>
  </si>
  <si>
    <t>Australia Sole Trader</t>
  </si>
  <si>
    <t>Australia Trust</t>
  </si>
  <si>
    <t>Australia Unlimited Proprietary Company</t>
  </si>
  <si>
    <t>Bank [FCA regulated]</t>
  </si>
  <si>
    <t>AAAAAAAAAAAgAAACAAIQAAAAAAAAgAAAAEAAAAAAACAA</t>
  </si>
  <si>
    <t>Bank [non FCA regulated]</t>
  </si>
  <si>
    <t>Benefit Schemes - Death</t>
  </si>
  <si>
    <t>////////////f/////////////f/////////////f/+A</t>
  </si>
  <si>
    <t>Benefit Schemes - Retirement</t>
  </si>
  <si>
    <t>Benevolent Society [FCA Registered Mutual]</t>
  </si>
  <si>
    <t>AAAAAAAAAAAgAAAAAAAAAAAAAAAAgAAAAEAAAAABACAA</t>
  </si>
  <si>
    <t>Booking Unit</t>
  </si>
  <si>
    <t>BSU</t>
  </si>
  <si>
    <t>Building Society [FCA regulated]</t>
  </si>
  <si>
    <t>Building Society [non FCA regulated]</t>
  </si>
  <si>
    <t>Business</t>
  </si>
  <si>
    <t>Business Unit</t>
  </si>
  <si>
    <t>Cadet Force</t>
  </si>
  <si>
    <t>AAAAAAAAAAAgAAACAAIQAAAAAAAAgAAAAEAAAAABACAA</t>
  </si>
  <si>
    <t>Cayman Island Limited Partnership</t>
  </si>
  <si>
    <t>AAAAAACA</t>
  </si>
  <si>
    <t>Cayman Island Registered Company</t>
  </si>
  <si>
    <t>CBAS</t>
  </si>
  <si>
    <t>CBDM Duplicate</t>
  </si>
  <si>
    <t>///////9/////f////////////////////////////eA</t>
  </si>
  <si>
    <t>Central Bank</t>
  </si>
  <si>
    <t>///////////////9//3v////////f////7/7///+/9+A</t>
  </si>
  <si>
    <t>Central Bankzzdonotuse</t>
  </si>
  <si>
    <t>///////9/////f/9//3v//////////////////////eA</t>
  </si>
  <si>
    <t>Charitable incorporated organisation for England &amp; Wales</t>
  </si>
  <si>
    <t>Charitable incorporated organisation for Scotland</t>
  </si>
  <si>
    <t>Charity - Registered</t>
  </si>
  <si>
    <t>Charity - UK &amp; Islands Branch of Registered Charity</t>
  </si>
  <si>
    <t>Charity - Unregistered</t>
  </si>
  <si>
    <t>Client Monies Introducer</t>
  </si>
  <si>
    <t>Club or Society</t>
  </si>
  <si>
    <t>CMC</t>
  </si>
  <si>
    <t>College/Univ - Further Education</t>
  </si>
  <si>
    <t>Community Benefit Society [FCA Registered Mutual]</t>
  </si>
  <si>
    <t>Community Interest Company England and Wales</t>
  </si>
  <si>
    <t>AAAAAAAAAAAgAAAAAAAAAAAAAAAAAAAAAAAAAAAAACAA</t>
  </si>
  <si>
    <t>Community Interest Company Scotland</t>
  </si>
  <si>
    <t>Company Limited by Guarantee</t>
  </si>
  <si>
    <t>Company Ltd by Guarantee England</t>
  </si>
  <si>
    <t>AAAAAAAAAAAgAAACAAIQ</t>
  </si>
  <si>
    <t>Company Ltd by Guarantee Northern Ireland</t>
  </si>
  <si>
    <t>Company Ltd by Guarantee Scotland</t>
  </si>
  <si>
    <t>Company Ltd by Guarantee Wales</t>
  </si>
  <si>
    <t>AAAAAAAAAAAAAAAAAAAAAAAAAAAAAAAAAAAAAAAAACAA</t>
  </si>
  <si>
    <t>Co-operative Society [FCA Registered Mutual]</t>
  </si>
  <si>
    <t>Credit Union [FCA regulated]</t>
  </si>
  <si>
    <t>Embassy / High Commission</t>
  </si>
  <si>
    <t>///////////f///9//3v////////f////7/7///+/9+A</t>
  </si>
  <si>
    <t>European Company [SE]</t>
  </si>
  <si>
    <t>AAIEAEAAAXAkDASAAQSABBgQAAEAgAYQAEGCEAAAACAA</t>
  </si>
  <si>
    <t>European Economic Interest Grouping (EEIG) for England &amp; Wales</t>
  </si>
  <si>
    <t>European Economic Interest Grouping (EEIG) for Northern Ireland</t>
  </si>
  <si>
    <t>European Economic Interest Grouping (EEIG) for Scotland</t>
  </si>
  <si>
    <t>Excepted Charity UK and Islands</t>
  </si>
  <si>
    <t>FCA Registered Branch of non UK Financial Institution</t>
  </si>
  <si>
    <t>///////9///fff/9//3v////////f////7/7///+/9eA</t>
  </si>
  <si>
    <t>FCA Registered Mutual</t>
  </si>
  <si>
    <t>FCA Registered -  other</t>
  </si>
  <si>
    <t>FCA Regulated Entity</t>
  </si>
  <si>
    <t>Financial Institution</t>
  </si>
  <si>
    <t>Foreign Bank</t>
  </si>
  <si>
    <t>///////9///f/f/9//3v////////f////7/////+/9eA</t>
  </si>
  <si>
    <t>Foreign Bank - Branch</t>
  </si>
  <si>
    <t>Foreign Business</t>
  </si>
  <si>
    <t>Foreign Business - Incorporated</t>
  </si>
  <si>
    <t>///////////ff//9//3v////////f////7/7///+/9+A</t>
  </si>
  <si>
    <t>Foreign Business - Unincorporated</t>
  </si>
  <si>
    <t>Foreign Charity</t>
  </si>
  <si>
    <t>///////9///f/f/9//3v///////+P/ff/7/7///+/9eA</t>
  </si>
  <si>
    <t>Foreign Credit or Financial Institution</t>
  </si>
  <si>
    <t>Foreign GO</t>
  </si>
  <si>
    <t>Foreign Government Organisation</t>
  </si>
  <si>
    <t>Foreign NGO</t>
  </si>
  <si>
    <t>Foreign Publicly Listed Entity</t>
  </si>
  <si>
    <t>///////////ff///////////////f////7/7///+/9+A</t>
  </si>
  <si>
    <t>Foreign Supranational</t>
  </si>
  <si>
    <t>Foundation Trust</t>
  </si>
  <si>
    <t>Friendly Society [FCA Registered Mutual]</t>
  </si>
  <si>
    <t>Fund</t>
  </si>
  <si>
    <t>Fund - AIF</t>
  </si>
  <si>
    <t>///////9////ff/////////////////////7///+//eA</t>
  </si>
  <si>
    <t>Fund - Hedge</t>
  </si>
  <si>
    <t>Fund Manager</t>
  </si>
  <si>
    <t>///////9////ff////////////f/////////////f/eA</t>
  </si>
  <si>
    <t>Fund - Markets Managed - AIF</t>
  </si>
  <si>
    <t>Fund - Markets Managed - Government</t>
  </si>
  <si>
    <t>Fund - Markets Managed - Investment</t>
  </si>
  <si>
    <t>Fund - Markets Managed - Pension</t>
  </si>
  <si>
    <t>Fund - Settlement</t>
  </si>
  <si>
    <t>Fund - Sovereign Wealth</t>
  </si>
  <si>
    <t>///////9///f/f/9//3v////////f////7///////9eA</t>
  </si>
  <si>
    <t>Fund - Unregulated</t>
  </si>
  <si>
    <t>///////9/////f/9//3v///////////////////+//eA</t>
  </si>
  <si>
    <t>Further Education College England</t>
  </si>
  <si>
    <t>AAAAAAAAAAAgAAACAAIQAAAAAAAAAAAAAAAAAAAB</t>
  </si>
  <si>
    <t>Further Education College Northern Ireland</t>
  </si>
  <si>
    <t>AAAAAAAAAAAAAAACAAIQAAAAAAAAgAAAAAAAAAAB</t>
  </si>
  <si>
    <t>Further Education College Scotland</t>
  </si>
  <si>
    <t>AAAAAAAAAAAAAAACAAIQAAAAAAAAAAAAAEAAAAAB</t>
  </si>
  <si>
    <t>Further Education College Wales</t>
  </si>
  <si>
    <t>AAAAAAAAAAAAAAACAAIQAAAAAAAAAAAAAAAAAAABACAA</t>
  </si>
  <si>
    <t>Germany - AG</t>
  </si>
  <si>
    <t>AAAAAAAAAAAAAAQA</t>
  </si>
  <si>
    <t>Germany - GMBH - Limited Liability Company</t>
  </si>
  <si>
    <t>Germany - KG - Limited Partnership</t>
  </si>
  <si>
    <t>Germany - OHG - General Partnership</t>
  </si>
  <si>
    <t>Government Department</t>
  </si>
  <si>
    <t>Government Organisation</t>
  </si>
  <si>
    <t>IAAA</t>
  </si>
  <si>
    <t>Guernsey - Charity</t>
  </si>
  <si>
    <t>AAAAAAAAAAAAAAAC</t>
  </si>
  <si>
    <t>Guernsey GFSC Regulated Financial Institution</t>
  </si>
  <si>
    <t>Guernsey - Incorporated Cell Company</t>
  </si>
  <si>
    <t>Guernsey - Limited Company</t>
  </si>
  <si>
    <t>Guernsey - Limited Liability Partnership</t>
  </si>
  <si>
    <t>Guernsey - Limited Partnership</t>
  </si>
  <si>
    <t>Guernsey - Unlimited Company</t>
  </si>
  <si>
    <t>HA / RSL England</t>
  </si>
  <si>
    <t>HA / RSL Northern Ireland</t>
  </si>
  <si>
    <t>HA / RSL Scotland</t>
  </si>
  <si>
    <t>HA / RSL Wales</t>
  </si>
  <si>
    <t>Higher Education Institution England</t>
  </si>
  <si>
    <t>Higher Education Institution Northern Ireland</t>
  </si>
  <si>
    <t>Higher Education Institution Scotland</t>
  </si>
  <si>
    <t>Higher Education Institution Wales</t>
  </si>
  <si>
    <t>Housing Association / Registered Social Landlord</t>
  </si>
  <si>
    <t>ICVC England and Wales</t>
  </si>
  <si>
    <t>ICVC Northern Ireland</t>
  </si>
  <si>
    <t>ICVC Scotland</t>
  </si>
  <si>
    <t>Incomplete Markets Legal Entity</t>
  </si>
  <si>
    <t>Industrial / Provident Society [FCA regulated]</t>
  </si>
  <si>
    <t>Insolvency Practitioner</t>
  </si>
  <si>
    <t>///////9/////f/////////////////////7//////+A</t>
  </si>
  <si>
    <t>Insurance Broker [FCA regulated]</t>
  </si>
  <si>
    <t>Insurance Broker [non FCA Regulated]</t>
  </si>
  <si>
    <t>Internal LBG FI Entity</t>
  </si>
  <si>
    <t>Investment Manager</t>
  </si>
  <si>
    <t>Isle of Man - Charity</t>
  </si>
  <si>
    <t>AAAAAAAAAAAAAAAAAAIA</t>
  </si>
  <si>
    <t>Isle of Man - Company Ltd by Guarantee</t>
  </si>
  <si>
    <t>Isle of Man - Incorporated Cell Company</t>
  </si>
  <si>
    <t>Isle of Man - Limited Company</t>
  </si>
  <si>
    <t>Isle of Man - Limited Liability Partnership</t>
  </si>
  <si>
    <t>Isle of Man - Limited Partnership</t>
  </si>
  <si>
    <t>Isle of Man Regulated Financial Institution</t>
  </si>
  <si>
    <t>Isle of Man - Unlimited Company</t>
  </si>
  <si>
    <t>Jersey - Charity</t>
  </si>
  <si>
    <t>AAAAAAAAAAAAAAAAAAAQ</t>
  </si>
  <si>
    <t>Jersey - Company Ltd by Guarantee</t>
  </si>
  <si>
    <t>Jersey - Credit or Financial Institution</t>
  </si>
  <si>
    <t>Jersey - Incorporated Cell Company</t>
  </si>
  <si>
    <t>Jersey - Limited Company</t>
  </si>
  <si>
    <t>Jersey - Limited Liability Partnership</t>
  </si>
  <si>
    <t>Jersey - Limited Partnership</t>
  </si>
  <si>
    <t>Jersey - Protected Cell Company</t>
  </si>
  <si>
    <t>Jersey - Sole Trader</t>
  </si>
  <si>
    <t>Jersey - Unlimited Company</t>
  </si>
  <si>
    <t>Large Exposure Reporting Unit</t>
  </si>
  <si>
    <t>LBG RE Cash Collateral Record</t>
  </si>
  <si>
    <t>AABAAAAAAAAgBAQCAAYQAAgAAAEAgQAAAEICAAABIKAA</t>
  </si>
  <si>
    <t>Level Zero Parent Entity</t>
  </si>
  <si>
    <t>Limited Company</t>
  </si>
  <si>
    <t>AAAAAAAAAAAAAAAAAAAAAAAAAAAAAAAAAAAAAAABAIAA</t>
  </si>
  <si>
    <t>Limited Company England</t>
  </si>
  <si>
    <t>Limited Company Northern Ireland</t>
  </si>
  <si>
    <t>Limited Company Scotland</t>
  </si>
  <si>
    <t>Limited Company Wales</t>
  </si>
  <si>
    <t>Loan Society [FCA Registered Mutual]</t>
  </si>
  <si>
    <t>Malta - Incorporated Cell Company</t>
  </si>
  <si>
    <t>AAAAAAAAAAAAAAAAAAAAAAAQ</t>
  </si>
  <si>
    <t>MLRO</t>
  </si>
  <si>
    <t>Money Service Bureau</t>
  </si>
  <si>
    <t>Multi Academy Trust</t>
  </si>
  <si>
    <t>AAAAAAAAAAAg</t>
  </si>
  <si>
    <t>Netherlands BV</t>
  </si>
  <si>
    <t>AAAAAAAAAAAAAAAAAAAAAAAAAAGA</t>
  </si>
  <si>
    <t>Netherlands NV</t>
  </si>
  <si>
    <t>NHS Trust</t>
  </si>
  <si>
    <t>Non FCA Regulated Entity</t>
  </si>
  <si>
    <t>Non-Government Organisation</t>
  </si>
  <si>
    <t>OCIS Mastered</t>
  </si>
  <si>
    <t>Office</t>
  </si>
  <si>
    <t>Other FI [non FCA Regulated]</t>
  </si>
  <si>
    <t>OURC</t>
  </si>
  <si>
    <t>OURL</t>
  </si>
  <si>
    <t>OURM</t>
  </si>
  <si>
    <t>Overseas Company Registered at England &amp; Wales Companies House</t>
  </si>
  <si>
    <t>Overseas Company Registered at Northern Ireland Companies House</t>
  </si>
  <si>
    <t>Overseas Company Registered at Scottish Companies House</t>
  </si>
  <si>
    <t>Parent Business Unit</t>
  </si>
  <si>
    <t>Parish Council</t>
  </si>
  <si>
    <t>Parochial Church Council</t>
  </si>
  <si>
    <t>Partner Capital Loan</t>
  </si>
  <si>
    <t>AAAAAAAAAAAgAAACAAIQAAAAAAAAgAAAAEAAAAABICAA</t>
  </si>
  <si>
    <t>Partnership - General</t>
  </si>
  <si>
    <t>Partnership - Limited</t>
  </si>
  <si>
    <t>Partnership - Limited England</t>
  </si>
  <si>
    <t>Partnership - Limited Liability</t>
  </si>
  <si>
    <t>Partnership - Limited Liability England</t>
  </si>
  <si>
    <t>Partnership - Limited Liability Northern Ireland</t>
  </si>
  <si>
    <t>Partnership - Limited Liability Scotland</t>
  </si>
  <si>
    <t>Partnership - Limited Liability Wales</t>
  </si>
  <si>
    <t>Partnership - Limited Northern Ireland</t>
  </si>
  <si>
    <t>Partnership - Limited Scotland</t>
  </si>
  <si>
    <t>Partnership - Limited Wales</t>
  </si>
  <si>
    <t>PCE</t>
  </si>
  <si>
    <t>Pension Scheme - Occupational</t>
  </si>
  <si>
    <t>Pension Scheme - SAPP</t>
  </si>
  <si>
    <t>Pension Scheme - SIPP</t>
  </si>
  <si>
    <t>Primary Care Trust</t>
  </si>
  <si>
    <t>Processing Location</t>
  </si>
  <si>
    <t>Public Corporation</t>
  </si>
  <si>
    <t>Public Limited Company England</t>
  </si>
  <si>
    <t>Public Limited Company Northern Ireland</t>
  </si>
  <si>
    <t>Public Limited Company Scotland</t>
  </si>
  <si>
    <t>Public Limited Company Wales</t>
  </si>
  <si>
    <t>QCC Registered Care Provider</t>
  </si>
  <si>
    <t>RD Team</t>
  </si>
  <si>
    <t>Registered Charity England</t>
  </si>
  <si>
    <t>Registered Charity Northern Ireland</t>
  </si>
  <si>
    <t>Registered Charity Scotland</t>
  </si>
  <si>
    <t>Registered Charity Wales</t>
  </si>
  <si>
    <t>Registered Society [FCA regulated]</t>
  </si>
  <si>
    <t>Religious / Church Body</t>
  </si>
  <si>
    <t>Royal Chartered Institution</t>
  </si>
  <si>
    <t>School - Independent / Private / Public</t>
  </si>
  <si>
    <t>School - LEA</t>
  </si>
  <si>
    <t>School - Non Maintained Special School</t>
  </si>
  <si>
    <t>School - State - Academy</t>
  </si>
  <si>
    <t>School - State - Community</t>
  </si>
  <si>
    <t>School - State - Foundation School</t>
  </si>
  <si>
    <t>School - State - Free School</t>
  </si>
  <si>
    <t>School - State - LA Nursery</t>
  </si>
  <si>
    <t>AAAAAAAAAAAgAAAAAAAAAAAAAAAAAAAAAAAAAAAB</t>
  </si>
  <si>
    <t>School - State - Pupil Referral Unit</t>
  </si>
  <si>
    <t>School - State - Voluntary Aided/Controlled</t>
  </si>
  <si>
    <t>Scottish qualifying partnership</t>
  </si>
  <si>
    <t>Scout or Guide Association UK and Islands</t>
  </si>
  <si>
    <t>Singapore Company Limited by Guarantee</t>
  </si>
  <si>
    <t>AAAAAAAAAAAAAAAAAAAAAAAAAAAAAAAAAAIA</t>
  </si>
  <si>
    <t>Singapore Financial Institution</t>
  </si>
  <si>
    <t>Singapore Hedge Fund</t>
  </si>
  <si>
    <t>Singapore Investment Fund</t>
  </si>
  <si>
    <t>Singapore Limited Company</t>
  </si>
  <si>
    <t>Singapore NGO</t>
  </si>
  <si>
    <t>Singapore Public Limited Company</t>
  </si>
  <si>
    <t>SIO</t>
  </si>
  <si>
    <t>Spain Governments</t>
  </si>
  <si>
    <t>AAAAAAAAAAAAAAAAAAAAAAAAAAAAAAAAAAAC</t>
  </si>
  <si>
    <t>Spain Sociedad Anonima</t>
  </si>
  <si>
    <t>Spain Sociedad Anonima Unipersonal</t>
  </si>
  <si>
    <t>Spain Sociedad Limitada</t>
  </si>
  <si>
    <t>Special Finance Vehicle</t>
  </si>
  <si>
    <t>Special Purpose Vehicle [non financial]</t>
  </si>
  <si>
    <t>Sub-segment</t>
  </si>
  <si>
    <t>Superannuation Fund [FCA Registered Mutual]</t>
  </si>
  <si>
    <t>Swift Registered Non Financial Entity</t>
  </si>
  <si>
    <t>System</t>
  </si>
  <si>
    <t>Third Party NPLE</t>
  </si>
  <si>
    <t>Trust - Family</t>
  </si>
  <si>
    <t>Trust - Overseas</t>
  </si>
  <si>
    <t>///////////f////////////////f////7/7///+/9+A</t>
  </si>
  <si>
    <t>Trust Project Bank Account</t>
  </si>
  <si>
    <t>Trust - Syndicate</t>
  </si>
  <si>
    <t>Trust - UK Basic</t>
  </si>
  <si>
    <t>Trust - UK Discretionary</t>
  </si>
  <si>
    <t>Trust - Will or Executor</t>
  </si>
  <si>
    <t>Unlimited Company England</t>
  </si>
  <si>
    <t>Unlimited Company Northern Ireland</t>
  </si>
  <si>
    <t>Unlimited Company Scotland</t>
  </si>
  <si>
    <t>Unlimited Company Wales</t>
  </si>
  <si>
    <t>US Bond Trust</t>
  </si>
  <si>
    <t>AAAAAAAAAAAAAAAAAAAAAAAAAAAAAAAAAAAAAAAAYEAA</t>
  </si>
  <si>
    <t>US Charity or Foundation</t>
  </si>
  <si>
    <t>US Government Organisation</t>
  </si>
  <si>
    <t>US Money Service Bureau or Casa de Cambio</t>
  </si>
  <si>
    <t>US Non-Government Organisation</t>
  </si>
  <si>
    <t>US Privately Owned Company</t>
  </si>
  <si>
    <t>US Publicly Listed Entity</t>
  </si>
  <si>
    <t>US Registered Bank</t>
  </si>
  <si>
    <t>US Registered Bank Branch</t>
  </si>
  <si>
    <t>US Registered non-Bank Financial Institution</t>
  </si>
  <si>
    <t>US Sole Trader</t>
  </si>
  <si>
    <t>WARU</t>
  </si>
  <si>
    <t>Working Men's Club [FCA Registered Mutual]</t>
  </si>
  <si>
    <t>Bankruptcy</t>
  </si>
  <si>
    <t>Provision Raised</t>
  </si>
  <si>
    <t>Loss of Trading Licence</t>
  </si>
  <si>
    <t>In Administration</t>
  </si>
  <si>
    <t>In Receivership</t>
  </si>
  <si>
    <t>Winding Up Order Made</t>
  </si>
  <si>
    <t>Blank</t>
  </si>
  <si>
    <t>Provision Allocated</t>
  </si>
  <si>
    <t>Licence Revoked</t>
  </si>
  <si>
    <t>Default Recorded elsewhere in LBG</t>
  </si>
  <si>
    <t>Liquidation/Bankruptcy/Receivership</t>
  </si>
  <si>
    <t>Unlikely to Pay</t>
  </si>
  <si>
    <t>Forbearance</t>
  </si>
  <si>
    <t>Enforced Realisation of Security by the Bank</t>
  </si>
  <si>
    <t>Sale of Debt</t>
  </si>
  <si>
    <t>IVA/PVA</t>
  </si>
  <si>
    <t>20 - default: no impairment allowance</t>
  </si>
  <si>
    <t>21 - default: impairment allowance made</t>
  </si>
  <si>
    <t>22 - default: recovery in progress</t>
  </si>
  <si>
    <t>23 - default: file closed</t>
  </si>
  <si>
    <t>File open:Still trading</t>
  </si>
  <si>
    <t>File open:Recovery in progress</t>
  </si>
  <si>
    <t>File closed:Fully repaid from recovery</t>
  </si>
  <si>
    <t>File closed:Fully repaid,trasnferred to other bank</t>
  </si>
  <si>
    <t>File closed:Loss incurred</t>
  </si>
  <si>
    <t>Mainstream</t>
  </si>
  <si>
    <t>In Transit to BSU</t>
  </si>
  <si>
    <t>Business Support</t>
  </si>
  <si>
    <t>In Transit to WBR</t>
  </si>
  <si>
    <t>WBR</t>
  </si>
  <si>
    <t>In transit back to mainstream</t>
  </si>
  <si>
    <t>England and Wales</t>
  </si>
  <si>
    <t>90 Days Past Due</t>
  </si>
  <si>
    <t>Provision First Allocated</t>
  </si>
  <si>
    <t>Interest Placed to Suspense</t>
  </si>
  <si>
    <t>License Revoked</t>
  </si>
  <si>
    <t>Default Recorded Elsewhere in LBG</t>
  </si>
  <si>
    <t>Liquidation Bankruptcy/Receivership</t>
  </si>
  <si>
    <t>Distressed Restructure</t>
  </si>
  <si>
    <t>Enforced Bank Realisation of Security</t>
  </si>
  <si>
    <t>AR11 Accept</t>
  </si>
  <si>
    <t>AR12 Accept - Warning Possible RMC</t>
  </si>
  <si>
    <t>AR13 Accept â€“ No credit 35 days</t>
  </si>
  <si>
    <t>AR14 Accept â€“ Local Support</t>
  </si>
  <si>
    <t>AR15 Accept â€“ Review Outstanding Apps</t>
  </si>
  <si>
    <t>AR15 Accept â€“ Care Review Outstanding Applications</t>
  </si>
  <si>
    <t>AR16 Care Credit Policy</t>
  </si>
  <si>
    <t>AR26 Accept â€“ Credit Policy Ltd Appetite</t>
  </si>
  <si>
    <t>AR26 Accept â€“ Care Credit Policy Limited Appetite</t>
  </si>
  <si>
    <t>PD01 Low or Decline Score</t>
  </si>
  <si>
    <t>PD02 Poor Score Blocked</t>
  </si>
  <si>
    <t>PD03 Spare</t>
  </si>
  <si>
    <t>PD04 Spare</t>
  </si>
  <si>
    <t>PD05 Spare</t>
  </si>
  <si>
    <t>PD47 BDCS High Risk â€“ Customer Support</t>
  </si>
  <si>
    <t>PD48 Existing Customer Delinquency</t>
  </si>
  <si>
    <t>PD58 Blocked Code Decline</t>
  </si>
  <si>
    <t>PD85 Credit Card Account Status</t>
  </si>
  <si>
    <t>PR01 Refer â€“ Warning Possible RMC</t>
  </si>
  <si>
    <t>PR03 BDCS Coding Error</t>
  </si>
  <si>
    <t>PR04 Insufficient Data to Renew</t>
  </si>
  <si>
    <t>PR05 Spare</t>
  </si>
  <si>
    <t>PR06 Outside Scheme</t>
  </si>
  <si>
    <t>PR07 Spare</t>
  </si>
  <si>
    <t>PR09 Spare</t>
  </si>
  <si>
    <t>PR10 Spare</t>
  </si>
  <si>
    <t>PR11 Spare</t>
  </si>
  <si>
    <t>PR17 Blocked Account</t>
  </si>
  <si>
    <t>PR20 Outside Scheme</t>
  </si>
  <si>
    <t>PR26 Strict Limit</t>
  </si>
  <si>
    <t>PR27 Facilities Recently Changed</t>
  </si>
  <si>
    <t>PR28 Outside Scheme - Outstanding Apps</t>
  </si>
  <si>
    <t>PR28 Outside Scheme due to Outstanding Application(s)</t>
  </si>
  <si>
    <t>PR29 Outside Scheme</t>
  </si>
  <si>
    <t>PR45 Care Credit Policy Limited Appetite</t>
  </si>
  <si>
    <t>PR49 Care Credit Policy</t>
  </si>
  <si>
    <t>PR51 Average Customer Delinquency</t>
  </si>
  <si>
    <t>PR54 SIC Code Change</t>
  </si>
  <si>
    <t>PR55 SIC Code Refer</t>
  </si>
  <si>
    <t>PR59 Care Credit Policy â€“ NoCr 35</t>
  </si>
  <si>
    <t>PR60 Care Credit Policy â€“ LS</t>
  </si>
  <si>
    <t>PR61 Care Credit Policy â€“ RMC Warn</t>
  </si>
  <si>
    <t>New ORG</t>
  </si>
  <si>
    <t>Amend ORG</t>
  </si>
  <si>
    <t>Delete ORG</t>
  </si>
  <si>
    <t>Submitted</t>
  </si>
  <si>
    <t>Approved</t>
  </si>
  <si>
    <t>Rejected</t>
  </si>
  <si>
    <t>AAAg</t>
  </si>
  <si>
    <t>Child</t>
  </si>
  <si>
    <t>gAAA</t>
  </si>
  <si>
    <t>Parent</t>
  </si>
  <si>
    <t>Sibling</t>
  </si>
  <si>
    <t>Spouse/Life Partner</t>
  </si>
  <si>
    <t>EAAA</t>
  </si>
  <si>
    <t>Employer</t>
  </si>
  <si>
    <t>CAAA</t>
  </si>
  <si>
    <t>Employee</t>
  </si>
  <si>
    <t>BAAA</t>
  </si>
  <si>
    <t>AgAA</t>
  </si>
  <si>
    <t>Colleague</t>
  </si>
  <si>
    <t>AQAA</t>
  </si>
  <si>
    <t>Business Partner</t>
  </si>
  <si>
    <t>AIAA</t>
  </si>
  <si>
    <t>AEAA</t>
  </si>
  <si>
    <t>Client</t>
  </si>
  <si>
    <t>ACAA</t>
  </si>
  <si>
    <t>Service Provider</t>
  </si>
  <si>
    <t>ABAA</t>
  </si>
  <si>
    <t>Competitor</t>
  </si>
  <si>
    <t>AAIA</t>
  </si>
  <si>
    <t>Related</t>
  </si>
  <si>
    <t>AAEA</t>
  </si>
  <si>
    <t>Affiliated Company</t>
  </si>
  <si>
    <t>AABA</t>
  </si>
  <si>
    <t>Company</t>
  </si>
  <si>
    <t>AAiA</t>
  </si>
  <si>
    <t>Co-Owner</t>
  </si>
  <si>
    <t>Officer</t>
  </si>
  <si>
    <t>Executive Officer or Senior Manager</t>
  </si>
  <si>
    <t>Other Person Performing Similar Function</t>
  </si>
  <si>
    <t>Questions</t>
  </si>
  <si>
    <t>No equivalent field in nCino. COG can generate this when inserting new records. For existing records use the OCIS ID to map back to this</t>
  </si>
  <si>
    <t>No equivalent field in nCino. COG can generate this when inserting new records. For existing records use the OCIS ID of the lead member to map back to the group id</t>
  </si>
  <si>
    <t xml:space="preserve">No equivalent field in nCino. COG can generate this when inserting new records. For existing records use the OCIS ID to map back </t>
  </si>
  <si>
    <t>Can this field be generated in COG for new records?</t>
  </si>
  <si>
    <t>Default to a session id for nCino</t>
  </si>
  <si>
    <t>OCIS id - customer mapping key. In COG this is in table TPA_PARTY_OCI</t>
  </si>
  <si>
    <t>Can this value be identifed in COG using OrgName? Or does it need to added to nCino?</t>
  </si>
  <si>
    <t>Default to 'nCino'</t>
  </si>
  <si>
    <t>Default to 'nCino'. Currently it's the user of exception handler</t>
  </si>
  <si>
    <t>nCINO Data Types</t>
  </si>
  <si>
    <t>https://developer.salesforce.com/docs/atlas.en-us.apexcode.meta/apexcode/langCon_apex_primitives.htm</t>
  </si>
  <si>
    <t>GCP Data Types</t>
  </si>
  <si>
    <t>Data types  |  BigQuery  |  Google Cloud</t>
  </si>
  <si>
    <t>nCino Data Types</t>
  </si>
  <si>
    <t>BigQuery data type mapping</t>
  </si>
  <si>
    <t>nCino Data Type</t>
  </si>
  <si>
    <t>Size</t>
  </si>
  <si>
    <t>Range</t>
  </si>
  <si>
    <t>Format</t>
  </si>
  <si>
    <t>Blob</t>
  </si>
  <si>
    <t>A collection of binary data stored as a single object. You can convert this data type to String or from String using the toString and valueOf methods, respectively. Blobs can be accepted as Web service arguments, stored in a document (the body of a document is a Blob), or sent as attachments. For more information, see Crypto Class.</t>
  </si>
  <si>
    <t>BYTES</t>
  </si>
  <si>
    <t>Variable-length binary data</t>
  </si>
  <si>
    <t>A value that can only be assigned true, false, or null.</t>
  </si>
  <si>
    <t>BOOL</t>
  </si>
  <si>
    <t>Boolean values are represented by the keywords TRUE and FALSE (case-insensitive)</t>
  </si>
  <si>
    <t>1 logical byte</t>
  </si>
  <si>
    <t>A value that indicates a particular day. Unlike Datetime values, Date values contain no information about time. Always create date values with a system static method.</t>
  </si>
  <si>
    <t>DATE</t>
  </si>
  <si>
    <t>The DATE type represents a logical calendar date, independent of time zone. A DATE value does not represent a specific 24-hour time period. Rather, a given DATE value represents a different 24-hour period when interpreted in different time zones, and may represent a shorter or longer day during Daylight Savings Time transitions. To represent an absolute point in time, use a timestamp</t>
  </si>
  <si>
    <t>8 logical bytes</t>
  </si>
  <si>
    <t>0001-01-01 to 9999-12-31</t>
  </si>
  <si>
    <t>YYYY-[M]M-[D]D</t>
  </si>
  <si>
    <t>Datetime</t>
  </si>
  <si>
    <t>A value that indicates a particular day and time, such as a timestamp. Always create datetime values with a system static method.</t>
  </si>
  <si>
    <t>A DATETIME value represents a date and time, as they might be displayed on a watch, independent of time zone. It includes the year, month, day, hour, minute, second, and subsecond. To represent an absolute point in time, use a timestamp</t>
  </si>
  <si>
    <t>0001-01-01 00:00:00 to 9999-12-31 23:59:59.999999</t>
  </si>
  <si>
    <t>YYYY-[M]M-[D]D[( |T)[H]H:[M]M:[S]S[.F]]</t>
  </si>
  <si>
    <t>A number that includes a decimal point. Decimal is an arbitrary precision number. Currency fields are automatically assigned the type Decimal.</t>
  </si>
  <si>
    <t>Decimal type values are numeric values with fixed decimal precision and scale. Precision is the number of digits that the number contains. Scale is how many of these digits appear after the decimal point.</t>
  </si>
  <si>
    <t>16 logical bytes</t>
  </si>
  <si>
    <t>-9.9999999999999999999999999999999999999E+28 to 9.9999999999999999999999999999999999999E+28</t>
  </si>
  <si>
    <t xml:space="preserve">A 64-bit number that includes a decimal point. Doubles have a minimum value of -263 and a maximum value of 263-1. </t>
  </si>
  <si>
    <t>Any valid 18-character Lightning Platform record identifier.</t>
  </si>
  <si>
    <t>STRING</t>
  </si>
  <si>
    <t>Variable-length character (Unicode) data</t>
  </si>
  <si>
    <t>2 logical bytes + the UTF-8 encoded string size</t>
  </si>
  <si>
    <t>A 32-bit number that doesn’t include a decimal point. Integers have a minimum value of -2,147,483,648 and a maximum value of 2,147,483,647.</t>
  </si>
  <si>
    <t>INTEGER</t>
  </si>
  <si>
    <t>Integers are numeric values that do not have fractional components.
INT, SMALLINT, INTEGER, BIGINT, TINYINT, and BYTEINT are aliases for INT64.</t>
  </si>
  <si>
    <t>-9,223,372,036,854,775,808 to 9,223,372,036,854,775,807</t>
  </si>
  <si>
    <t>Long</t>
  </si>
  <si>
    <t>A 64-bit number that doesn’t include a decimal point. Longs have a minimum value of -263 and a maximum value of 263-1. Use this data type when you need a range of values wider than the range provided by Integer.</t>
  </si>
  <si>
    <t>Any data type that is supported in Apex. Apex supports primitive data types (such as Integer), user-defined custom classes, the sObject generic type, or an sObject specific type (such as Account). All Apex data types inherit from Object.</t>
  </si>
  <si>
    <t>Any set of characters surrounded by single quotes.  Strings have no limit on the number of characters they can include. Instead, the heap size limit is used to ensure that your Apex programs don't grow too large.</t>
  </si>
  <si>
    <t>Time</t>
  </si>
  <si>
    <t>A value that indicates a particular time. For example, "2:40 PM", "14:40", "14:40:00", and "14:40:50.600" are all valid times for this field.</t>
  </si>
  <si>
    <t>TIME</t>
  </si>
  <si>
    <t>A TIME value represents a time of day, as might be displayed on a clock, independent of a specific date and time zone</t>
  </si>
  <si>
    <t>00:00:00 to 23:59:59.999999</t>
  </si>
  <si>
    <t>[H]H:[M]M:[S]S[.DDDDDD|.F]</t>
  </si>
  <si>
    <t>A system-generated sequence number that uses a display format you define. The number is automatically incremented for each new record.</t>
  </si>
  <si>
    <t>Formula</t>
  </si>
  <si>
    <t>A read-only field that derives its value from a formula expression you define. The formula field is updated when any of the source fields change.</t>
  </si>
  <si>
    <t>Roll-Up Summary </t>
  </si>
  <si>
    <t>A read-only field that displays the sum, minimum, or maximum value of a field in a related list or the record count of all records listed in a related list.</t>
  </si>
  <si>
    <t>BIGDECIMAL</t>
  </si>
  <si>
    <t>32 logical bytes</t>
  </si>
  <si>
    <t>Min: -5.7896044618658097711785492504343953926634992332820282019728792003956564819968E+38
Max: 5.7896044618658097711785492504343953926634992332820282019728792003956564819967E+38</t>
  </si>
  <si>
    <t>Allows users to select a True (checked) or False (unchecked) value.</t>
  </si>
  <si>
    <t>Allows users to enter a dollar or other currency amount and automatically formats the field as a currency amount.</t>
  </si>
  <si>
    <t>Allows users to enter an email address, which is validated to ensure proper format. If this field is specified for a contact or lead, users can choose the address when clicking Send an Email. Note that custom email addresses cannot be used for mass emails.</t>
  </si>
  <si>
    <t>Geolocation</t>
  </si>
  <si>
    <t>Allows users to define locations. Includes latitude and longitude components, and can be used to calculate distance.</t>
  </si>
  <si>
    <t>GEOGRAPHY</t>
  </si>
  <si>
    <t>A collection of points, linestrings, and polygons, which is represented as a point set, or a subset of the surface of the Earth</t>
  </si>
  <si>
    <t>16 logical bytes + 24 logical bytes * the number of vertices in the geography type. To verify the number of vertices, use the ST_NumPoints function.</t>
  </si>
  <si>
    <t>Allows users to enter any number. Leading zeros are removed.</t>
  </si>
  <si>
    <t>Allows users to enter a percentage number, for example, '10' and automatically adds the percent sign to the number.</t>
  </si>
  <si>
    <t>Allows users to enter any phone number. Automatically formats it as a phone number.</t>
  </si>
  <si>
    <t>Allows users to select a value from a list you define.</t>
  </si>
  <si>
    <t>Allows users to select multiple values from a list you define.</t>
  </si>
  <si>
    <t>ARRAY</t>
  </si>
  <si>
    <t>Ordered list of zero or more elements of any non-ARRAY type</t>
  </si>
  <si>
    <t>The sum of the size of its elements. For example, an array defined as (ARRAY&lt;INT64&gt;) that contains 4 entries is calculated as 32 logical bytes (4 entries x 8 logical bytes).</t>
  </si>
  <si>
    <t>Allows users to enter any combination of letters and numbers.</t>
  </si>
  <si>
    <t>TextArea</t>
  </si>
  <si>
    <t>Allows users to enter up to 255 characters on separate lines.</t>
  </si>
  <si>
    <t>Text Area (Long)</t>
  </si>
  <si>
    <t>Allows users to enter up to 131,072 characters on separate lines.</t>
  </si>
  <si>
    <t>Text Area (Rich)</t>
  </si>
  <si>
    <t>Allows users to enter formatted text, add images and links. Up to 131,072 characters on separate lines.</t>
  </si>
  <si>
    <t>Text (Encrypted) </t>
  </si>
  <si>
    <t>Allows users to enter any combination of letters and numbers and store them in encrypted form.</t>
  </si>
  <si>
    <t>URL</t>
  </si>
  <si>
    <t>Allows users to enter any valid website address. When users click on the field, the URL will open in a separate browser window.</t>
  </si>
  <si>
    <t>Source Schema &amp; Version: [TITLE Vx]</t>
  </si>
  <si>
    <t>Received from:</t>
  </si>
  <si>
    <t>Accenture - Irshad Alam</t>
  </si>
  <si>
    <t>Frozen Data Master Workbook - LBG V1_PI2_PI3_PI4_3rd_April.xlsx</t>
  </si>
  <si>
    <t>Attachments - nCino Data Master Workbook - Upstream/Downstream - Commercial Credit Transformation - Lloyds Banking Group Confluence</t>
  </si>
  <si>
    <t>Date received:</t>
  </si>
  <si>
    <t>Load order for source agreed/confirmed</t>
  </si>
  <si>
    <t>NA</t>
  </si>
  <si>
    <t>All field descriptions received</t>
  </si>
  <si>
    <t>About 95% complete</t>
  </si>
  <si>
    <t>Dependency between key fields and objects received</t>
  </si>
  <si>
    <t>Target Schema &amp; Version: [TITLE Vx]</t>
  </si>
  <si>
    <t>Raw Layer - Proposed Checklist</t>
  </si>
  <si>
    <t>Source CSV specification received</t>
  </si>
  <si>
    <t>Yes - the nCino DMW</t>
  </si>
  <si>
    <t>Table and field format/naming convention is the same as CSV</t>
  </si>
  <si>
    <t>Check each table has a separate csv file</t>
  </si>
  <si>
    <t>All fields are strings</t>
  </si>
  <si>
    <t>All fields are nullable</t>
  </si>
  <si>
    <t>Yes - except for header fields</t>
  </si>
  <si>
    <t>Delta or Full load</t>
  </si>
  <si>
    <t>Delta</t>
  </si>
  <si>
    <t>Staging Layer - Proposed Checklist</t>
  </si>
  <si>
    <t>Table and field naming convention same as Raw Layer (Upstream &amp; Migration only)</t>
  </si>
  <si>
    <t>Body of nCino message and Staging table are the same (Downstream only)</t>
  </si>
  <si>
    <t>Source table loading order understood and documented in mapping document (Upstream &amp; Migration only)</t>
  </si>
  <si>
    <t>Cast each data field to GCP (Big Query) data type (i.e string =&gt; number) and record in mapping document</t>
  </si>
  <si>
    <t>Required validation rules designed</t>
  </si>
  <si>
    <t>Required business rules designed</t>
  </si>
  <si>
    <t>Required mandatory fields designed</t>
  </si>
  <si>
    <t>Primary and foreign keys identified</t>
  </si>
  <si>
    <t>Required target field size documented</t>
  </si>
  <si>
    <t>Required source system reference tables documented</t>
  </si>
  <si>
    <t>Curated Layer - Proposed Checklist (Upstream &amp; Migration only)</t>
  </si>
  <si>
    <t>Table and field naming convention matches nCino (Upstream &amp; Migration only) Downstream still to be defined</t>
  </si>
  <si>
    <t>Target table loading order understood and documented in mapping document (Upstream &amp; Migration only)</t>
  </si>
  <si>
    <t>Field mapping from Staging schema to Curated schema completed (Upstream &amp; Migration only)</t>
  </si>
  <si>
    <t>Required target system reference tables documented (Upstream &amp; Migration only)</t>
  </si>
  <si>
    <t>Required transform rules documented (Upstream &amp; Migration only)</t>
  </si>
  <si>
    <t>All fields have descriptions</t>
  </si>
  <si>
    <t>All nCino mandatory fields identified and documented (Upstream &amp; Migration only)</t>
  </si>
  <si>
    <t>Required nCino field sizes documented</t>
  </si>
  <si>
    <t>Source ID(s) and target ID(s) linked and documented</t>
  </si>
  <si>
    <t>Related data understood and management of this documented</t>
  </si>
  <si>
    <t>Each curated field is mutually exclusive when populated from multiple Staging fields</t>
  </si>
  <si>
    <t>Consumption View - Proposed Checklist (Upstream &amp; Migration only)</t>
  </si>
  <si>
    <t>Table and field format/naming convention matches target object API name / API field label</t>
  </si>
  <si>
    <t>Cast each data field to nCino data type (i.e string =&gt; number) and record in mapping document</t>
  </si>
  <si>
    <t>Curated schema to Consumption view schema should be 1:1 mapping of fields</t>
  </si>
  <si>
    <t>Each Consumption view has a single purpose only</t>
  </si>
  <si>
    <t>(i.e. Upstream Collateral to nCino, Downstream Collateral to SRV, Downstream Collateral to BOLT)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</si>
</sst>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m\-dd"/>
    <numFmt numFmtId="165" formatCode="yyyy\-mm\-dd\ hh:mm:ss.000"/>
  </numFmts>
  <fonts count="43">
    <font>
      <sz val="11"/>
      <color theme="1"/>
      <name val="Calibri"/>
      <family val="2"/>
      <scheme val="minor"/>
    </font>
    <font>
      <sz val="11"/>
      <color rgb="FF006100"/>
      <name val="Calibri"/>
      <family val="2"/>
      <scheme val="minor"/>
    </font>
    <font>
      <b/>
      <sz val="11"/>
      <color theme="1"/>
      <name val="Calibri"/>
      <family val="2"/>
      <scheme val="minor"/>
    </font>
    <font>
      <sz val="11"/>
      <color rgb="FF000000"/>
      <name val="Calibri"/>
      <family val="2"/>
      <scheme val="minor"/>
    </font>
    <font>
      <b/>
      <sz val="11"/>
      <name val="Calibri"/>
      <family val="2"/>
      <scheme val="minor"/>
    </font>
    <font>
      <b/>
      <sz val="14"/>
      <color theme="1"/>
      <name val="Calibri"/>
      <family val="2"/>
      <scheme val="minor"/>
    </font>
    <font>
      <sz val="11"/>
      <color rgb="FF000000"/>
      <name val="Calibri"/>
      <family val="2"/>
    </font>
    <font>
      <u/>
      <sz val="11"/>
      <color theme="10"/>
      <name val="Calibri"/>
      <family val="2"/>
      <scheme val="minor"/>
    </font>
    <font>
      <sz val="18"/>
      <name val="Calibri"/>
      <family val="2"/>
    </font>
    <font>
      <sz val="11"/>
      <name val="Calibri"/>
      <family val="2"/>
    </font>
    <font>
      <b/>
      <sz val="16"/>
      <color theme="1"/>
      <name val="Calibri"/>
      <family val="2"/>
      <scheme val="minor"/>
    </font>
    <font>
      <sz val="10"/>
      <name val="Arial"/>
      <family val="2"/>
    </font>
    <font>
      <b/>
      <sz val="12"/>
      <color theme="1"/>
      <name val="Arial"/>
      <family val="2"/>
    </font>
    <font>
      <sz val="10"/>
      <color rgb="FF000000"/>
      <name val="Calibri"/>
      <family val="2"/>
      <scheme val="minor"/>
    </font>
    <font>
      <sz val="12"/>
      <color theme="1"/>
      <name val="Times New Roman"/>
      <family val="1"/>
    </font>
    <font>
      <b/>
      <sz val="8"/>
      <name val="Arial"/>
      <family val="2"/>
    </font>
    <font>
      <sz val="8"/>
      <name val="Arial"/>
      <family val="2"/>
    </font>
    <font>
      <b/>
      <sz val="8"/>
      <color theme="1"/>
      <name val="Arial"/>
      <family val="2"/>
    </font>
    <font>
      <sz val="8"/>
      <color theme="1"/>
      <name val="Arial"/>
      <family val="2"/>
    </font>
    <font>
      <i/>
      <sz val="8"/>
      <color theme="1"/>
      <name val="Arial"/>
      <family val="2"/>
    </font>
    <font>
      <b/>
      <u/>
      <sz val="8"/>
      <color theme="1"/>
      <name val="Arial"/>
      <family val="2"/>
    </font>
    <font>
      <b/>
      <u/>
      <sz val="10"/>
      <color rgb="FFFF0000"/>
      <name val="Calibri"/>
      <family val="2"/>
      <scheme val="minor"/>
    </font>
    <font>
      <sz val="10"/>
      <color rgb="FFFF0000"/>
      <name val="Calibri"/>
      <family val="2"/>
      <scheme val="minor"/>
    </font>
    <font>
      <sz val="10"/>
      <name val="Calibri"/>
      <family val="2"/>
      <scheme val="minor"/>
    </font>
    <font>
      <b/>
      <sz val="11"/>
      <color rgb="FF000000"/>
      <name val="Calibri"/>
      <family val="2"/>
      <scheme val="minor"/>
    </font>
    <font>
      <b/>
      <sz val="11"/>
      <color indexed="8"/>
      <name val="Calibri"/>
      <family val="2"/>
    </font>
    <font>
      <b/>
      <sz val="11"/>
      <name val="Calibri"/>
      <family val="2"/>
    </font>
    <font>
      <sz val="10"/>
      <color rgb="FF000000"/>
      <name val="Calibri"/>
      <family val="2"/>
    </font>
    <font>
      <sz val="8"/>
      <color theme="1"/>
      <name val="Calibri"/>
      <family val="2"/>
      <scheme val="minor"/>
    </font>
    <font>
      <b/>
      <sz val="11"/>
      <color rgb="FF000000"/>
      <name val="Calibri"/>
      <family val="2"/>
    </font>
    <font>
      <sz val="8"/>
      <name val="Calibri"/>
      <family val="2"/>
      <scheme val="minor"/>
    </font>
    <font>
      <sz val="9"/>
      <color rgb="FF000000"/>
      <name val="Arial"/>
      <family val="2"/>
    </font>
    <font>
      <sz val="11"/>
      <name val="Calibri"/>
      <family val="2"/>
      <scheme val="minor"/>
    </font>
    <font>
      <sz val="11"/>
      <color theme="1"/>
      <name val="Calibri"/>
      <family val="2"/>
      <scheme val="minor"/>
    </font>
    <font>
      <sz val="11"/>
      <color theme="1"/>
      <name val="Calibri"/>
      <family val="2"/>
    </font>
    <font>
      <b/>
      <sz val="14"/>
      <color rgb="FFFF0000"/>
      <name val="Calibri"/>
      <family val="2"/>
      <scheme val="minor"/>
    </font>
    <font>
      <b/>
      <sz val="11"/>
      <color rgb="FFFF0000"/>
      <name val="Calibri"/>
      <family val="2"/>
      <scheme val="minor"/>
    </font>
    <font>
      <strike/>
      <sz val="11"/>
      <color theme="1"/>
      <name val="Calibri"/>
      <family val="2"/>
      <scheme val="minor"/>
    </font>
    <font>
      <b/>
      <strike/>
      <sz val="11"/>
      <color theme="1"/>
      <name val="Calibri"/>
      <family val="2"/>
      <scheme val="minor"/>
    </font>
    <font>
      <b/>
      <strike/>
      <sz val="11"/>
      <name val="Calibri"/>
      <family val="2"/>
    </font>
    <font>
      <strike/>
      <sz val="11"/>
      <color rgb="FF000000"/>
      <name val="Calibri"/>
      <family val="2"/>
    </font>
    <font>
      <strike/>
      <sz val="11"/>
      <name val="Calibri"/>
      <family val="2"/>
    </font>
    <font>
      <sz val="11"/>
      <color rgb="FF181818"/>
      <name val="Calibri"/>
      <family val="2"/>
    </font>
  </fonts>
  <fills count="25">
    <fill>
      <patternFill patternType="none"/>
    </fill>
    <fill>
      <patternFill patternType="gray125"/>
    </fill>
    <fill>
      <patternFill patternType="solid">
        <fgColor rgb="FFC6EFCE"/>
      </patternFill>
    </fill>
    <fill>
      <patternFill patternType="solid">
        <fgColor rgb="FFFFFFFF"/>
        <bgColor rgb="FF000000"/>
      </patternFill>
    </fill>
    <fill>
      <patternFill patternType="solid">
        <fgColor theme="9"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9" tint="0.39997558519241921"/>
        <bgColor rgb="FF000000"/>
      </patternFill>
    </fill>
    <fill>
      <patternFill patternType="solid">
        <fgColor rgb="FFDFC9EF"/>
        <bgColor rgb="FF000000"/>
      </patternFill>
    </fill>
    <fill>
      <patternFill patternType="solid">
        <fgColor theme="8" tint="0.79998168889431442"/>
        <bgColor indexed="64"/>
      </patternFill>
    </fill>
    <fill>
      <patternFill patternType="solid">
        <fgColor rgb="FFC6E0B4"/>
        <bgColor rgb="FF000000"/>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2CC"/>
        <bgColor indexed="64"/>
      </patternFill>
    </fill>
    <fill>
      <patternFill patternType="solid">
        <fgColor rgb="FFF8CBAD"/>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bgColor rgb="FF000000"/>
      </patternFill>
    </fill>
    <fill>
      <patternFill patternType="solid">
        <fgColor rgb="FFF8CBAD"/>
        <bgColor rgb="FF000000"/>
      </patternFill>
    </fill>
    <fill>
      <patternFill patternType="solid">
        <fgColor rgb="FFC6591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indexed="64"/>
      </top>
      <bottom style="thin">
        <color indexed="64"/>
      </bottom>
      <diagonal/>
    </border>
    <border>
      <left style="thin">
        <color indexed="64"/>
      </left>
      <right/>
      <top/>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indexed="64"/>
      </left>
      <right style="thin">
        <color indexed="64"/>
      </right>
      <top/>
      <bottom/>
      <diagonal/>
    </border>
    <border>
      <left/>
      <right style="thin">
        <color indexed="64"/>
      </right>
      <top/>
      <bottom/>
      <diagonal/>
    </border>
    <border>
      <left/>
      <right/>
      <top/>
      <bottom style="thin">
        <color rgb="FF000000"/>
      </bottom>
      <diagonal/>
    </border>
    <border>
      <left/>
      <right/>
      <top style="thin">
        <color indexed="64"/>
      </top>
      <bottom/>
      <diagonal/>
    </border>
  </borders>
  <cellStyleXfs count="6">
    <xf numFmtId="0" fontId="0" fillId="0" borderId="0"/>
    <xf numFmtId="0" fontId="1" fillId="2" borderId="0" applyNumberFormat="0" applyBorder="0" applyAlignment="0" applyProtection="0"/>
    <xf numFmtId="0" fontId="7" fillId="0" borderId="0" applyNumberFormat="0" applyFill="0" applyBorder="0" applyAlignment="0" applyProtection="0"/>
    <xf numFmtId="0" fontId="11" fillId="0" borderId="0"/>
    <xf numFmtId="0" fontId="11" fillId="0" borderId="0"/>
    <xf numFmtId="0" fontId="6" fillId="0" borderId="0"/>
  </cellStyleXfs>
  <cellXfs count="357">
    <xf numFmtId="0" fontId="0" fillId="0" borderId="0" xfId="0"/>
    <xf numFmtId="0" fontId="0" fillId="0" borderId="1" xfId="0" applyBorder="1"/>
    <xf numFmtId="0" fontId="2" fillId="0" borderId="0" xfId="0" applyFont="1"/>
    <xf numFmtId="0" fontId="3" fillId="0" borderId="1" xfId="0" applyFont="1" applyBorder="1"/>
    <xf numFmtId="0" fontId="0" fillId="0" borderId="1" xfId="0" applyBorder="1" applyAlignment="1">
      <alignment wrapText="1"/>
    </xf>
    <xf numFmtId="0" fontId="0" fillId="0" borderId="0" xfId="0" applyAlignment="1">
      <alignment vertical="top"/>
    </xf>
    <xf numFmtId="0" fontId="2" fillId="0" borderId="1" xfId="0" applyFont="1" applyBorder="1"/>
    <xf numFmtId="0" fontId="7" fillId="0" borderId="0" xfId="2"/>
    <xf numFmtId="0" fontId="0" fillId="0" borderId="0" xfId="0" applyAlignment="1">
      <alignment horizontal="left"/>
    </xf>
    <xf numFmtId="0" fontId="7" fillId="0" borderId="0" xfId="2" applyBorder="1" applyAlignment="1">
      <alignment horizontal="left"/>
    </xf>
    <xf numFmtId="0" fontId="7" fillId="0" borderId="0" xfId="2" applyFill="1" applyBorder="1" applyAlignment="1">
      <alignment horizontal="left"/>
    </xf>
    <xf numFmtId="0" fontId="9" fillId="7" borderId="1" xfId="0" applyFont="1" applyFill="1" applyBorder="1" applyAlignment="1">
      <alignment vertical="top" wrapText="1"/>
    </xf>
    <xf numFmtId="0" fontId="9" fillId="8" borderId="1" xfId="0" applyFont="1" applyFill="1" applyBorder="1" applyAlignment="1">
      <alignment vertical="top" wrapText="1"/>
    </xf>
    <xf numFmtId="0" fontId="9" fillId="8" borderId="1" xfId="0" applyFont="1" applyFill="1" applyBorder="1" applyAlignment="1">
      <alignment vertical="top"/>
    </xf>
    <xf numFmtId="0" fontId="11" fillId="0" borderId="0" xfId="3"/>
    <xf numFmtId="0" fontId="11" fillId="0" borderId="15" xfId="3" applyBorder="1"/>
    <xf numFmtId="0" fontId="11" fillId="0" borderId="16" xfId="3" applyBorder="1"/>
    <xf numFmtId="0" fontId="11" fillId="0" borderId="17" xfId="3" applyBorder="1"/>
    <xf numFmtId="0" fontId="11" fillId="0" borderId="18" xfId="3" applyBorder="1"/>
    <xf numFmtId="0" fontId="11" fillId="0" borderId="19" xfId="3" applyBorder="1"/>
    <xf numFmtId="0" fontId="13" fillId="0" borderId="0" xfId="3" applyFont="1" applyAlignment="1">
      <alignment wrapText="1"/>
    </xf>
    <xf numFmtId="0" fontId="14" fillId="0" borderId="0" xfId="3" applyFont="1" applyAlignment="1">
      <alignment vertical="top" wrapText="1"/>
    </xf>
    <xf numFmtId="0" fontId="13" fillId="0" borderId="0" xfId="3" applyFont="1" applyAlignment="1">
      <alignment horizontal="left" vertical="center" wrapText="1"/>
    </xf>
    <xf numFmtId="0" fontId="15" fillId="9" borderId="1" xfId="3" applyFont="1" applyFill="1" applyBorder="1" applyAlignment="1">
      <alignment vertical="top" wrapText="1"/>
    </xf>
    <xf numFmtId="0" fontId="11" fillId="0" borderId="18" xfId="3" applyBorder="1" applyAlignment="1">
      <alignment wrapText="1"/>
    </xf>
    <xf numFmtId="0" fontId="16" fillId="0" borderId="1" xfId="3" applyFont="1" applyBorder="1" applyAlignment="1">
      <alignment vertical="center" wrapText="1"/>
    </xf>
    <xf numFmtId="49" fontId="16" fillId="0" borderId="1" xfId="3" applyNumberFormat="1" applyFont="1" applyBorder="1" applyAlignment="1">
      <alignment horizontal="center" vertical="center" wrapText="1"/>
    </xf>
    <xf numFmtId="0" fontId="16" fillId="0" borderId="1" xfId="3" applyFont="1" applyBorder="1" applyAlignment="1">
      <alignment horizontal="center" vertical="center" wrapText="1"/>
    </xf>
    <xf numFmtId="0" fontId="11" fillId="0" borderId="19" xfId="3" applyBorder="1" applyAlignment="1">
      <alignment wrapText="1"/>
    </xf>
    <xf numFmtId="14" fontId="16" fillId="0" borderId="0" xfId="3" applyNumberFormat="1" applyFont="1" applyAlignment="1">
      <alignment vertical="center" wrapText="1"/>
    </xf>
    <xf numFmtId="0" fontId="16" fillId="0" borderId="0" xfId="3" applyFont="1" applyAlignment="1">
      <alignment vertical="center" wrapText="1"/>
    </xf>
    <xf numFmtId="49" fontId="16" fillId="0" borderId="0" xfId="3" applyNumberFormat="1" applyFont="1" applyAlignment="1">
      <alignment horizontal="center" vertical="center" wrapText="1"/>
    </xf>
    <xf numFmtId="0" fontId="16" fillId="0" borderId="0" xfId="3" applyFont="1" applyAlignment="1">
      <alignment horizontal="center" vertical="center" wrapText="1"/>
    </xf>
    <xf numFmtId="0" fontId="18" fillId="0" borderId="0" xfId="3" applyFont="1"/>
    <xf numFmtId="0" fontId="17" fillId="0" borderId="0" xfId="3" applyFont="1"/>
    <xf numFmtId="0" fontId="18" fillId="0" borderId="0" xfId="3" applyFont="1" applyAlignment="1">
      <alignment horizontal="left" wrapText="1"/>
    </xf>
    <xf numFmtId="0" fontId="18" fillId="0" borderId="0" xfId="3" applyFont="1" applyAlignment="1">
      <alignment wrapText="1"/>
    </xf>
    <xf numFmtId="0" fontId="11" fillId="0" borderId="0" xfId="3" applyAlignment="1">
      <alignment wrapText="1"/>
    </xf>
    <xf numFmtId="0" fontId="20" fillId="0" borderId="0" xfId="3" applyFont="1"/>
    <xf numFmtId="0" fontId="11" fillId="0" borderId="20" xfId="3" applyBorder="1"/>
    <xf numFmtId="0" fontId="11" fillId="0" borderId="21" xfId="3" applyBorder="1"/>
    <xf numFmtId="0" fontId="11" fillId="0" borderId="22" xfId="3" applyBorder="1"/>
    <xf numFmtId="0" fontId="21" fillId="0" borderId="0" xfId="3" applyFont="1"/>
    <xf numFmtId="0" fontId="22" fillId="0" borderId="0" xfId="3" applyFont="1"/>
    <xf numFmtId="0" fontId="22" fillId="0" borderId="0" xfId="3" applyFont="1" applyAlignment="1">
      <alignment wrapText="1"/>
    </xf>
    <xf numFmtId="0" fontId="23" fillId="0" borderId="0" xfId="3" applyFont="1"/>
    <xf numFmtId="0" fontId="23" fillId="0" borderId="0" xfId="3" applyFont="1" applyAlignment="1">
      <alignment wrapText="1"/>
    </xf>
    <xf numFmtId="0" fontId="5" fillId="6" borderId="0" xfId="0" applyFont="1" applyFill="1"/>
    <xf numFmtId="0" fontId="0" fillId="0" borderId="0" xfId="0" quotePrefix="1"/>
    <xf numFmtId="164" fontId="16" fillId="0" borderId="1" xfId="3" applyNumberFormat="1" applyFont="1" applyBorder="1" applyAlignment="1">
      <alignment vertical="center" wrapText="1"/>
    </xf>
    <xf numFmtId="0" fontId="24" fillId="10" borderId="1" xfId="0" applyFont="1" applyFill="1" applyBorder="1"/>
    <xf numFmtId="0" fontId="24" fillId="0" borderId="1" xfId="0" applyFont="1" applyBorder="1"/>
    <xf numFmtId="0" fontId="3" fillId="0" borderId="0" xfId="0" applyFont="1"/>
    <xf numFmtId="0" fontId="7" fillId="0" borderId="1" xfId="2" applyBorder="1"/>
    <xf numFmtId="0" fontId="3" fillId="0" borderId="1" xfId="0" applyFont="1" applyBorder="1" applyAlignment="1">
      <alignment vertical="center" wrapText="1"/>
    </xf>
    <xf numFmtId="0" fontId="0" fillId="6" borderId="0" xfId="0" applyFill="1"/>
    <xf numFmtId="0" fontId="25" fillId="0" borderId="0" xfId="0" applyFont="1" applyAlignment="1">
      <alignment vertical="center" wrapText="1"/>
    </xf>
    <xf numFmtId="0" fontId="0" fillId="0" borderId="0" xfId="0" applyProtection="1">
      <protection locked="0"/>
    </xf>
    <xf numFmtId="0" fontId="0" fillId="0" borderId="0" xfId="0" applyAlignment="1" applyProtection="1">
      <alignment horizontal="right"/>
      <protection locked="0"/>
    </xf>
    <xf numFmtId="0" fontId="0" fillId="0" borderId="1" xfId="0" applyBorder="1" applyProtection="1">
      <protection locked="0"/>
    </xf>
    <xf numFmtId="0" fontId="0" fillId="0" borderId="1" xfId="0" applyBorder="1" applyAlignment="1" applyProtection="1">
      <alignment horizontal="right"/>
      <protection locked="0"/>
    </xf>
    <xf numFmtId="0" fontId="0" fillId="0" borderId="10" xfId="0" applyBorder="1" applyProtection="1">
      <protection locked="0"/>
    </xf>
    <xf numFmtId="0" fontId="25" fillId="11" borderId="1" xfId="0" applyFont="1" applyFill="1" applyBorder="1" applyAlignment="1">
      <alignment horizontal="center" vertical="center" wrapText="1"/>
    </xf>
    <xf numFmtId="0" fontId="26" fillId="11" borderId="1" xfId="0" applyFont="1" applyFill="1" applyBorder="1" applyAlignment="1">
      <alignment horizontal="center" vertical="center" wrapText="1"/>
    </xf>
    <xf numFmtId="0" fontId="26" fillId="12" borderId="1" xfId="0" applyFont="1" applyFill="1" applyBorder="1" applyAlignment="1">
      <alignment horizontal="center" vertical="center" wrapText="1"/>
    </xf>
    <xf numFmtId="0" fontId="25" fillId="12" borderId="1" xfId="0" applyFont="1" applyFill="1" applyBorder="1" applyAlignment="1">
      <alignment horizontal="center" vertical="center" wrapText="1"/>
    </xf>
    <xf numFmtId="0" fontId="25" fillId="13" borderId="1" xfId="0" applyFont="1" applyFill="1" applyBorder="1" applyAlignment="1">
      <alignment horizontal="center" vertical="center" wrapText="1"/>
    </xf>
    <xf numFmtId="0" fontId="26" fillId="13" borderId="1" xfId="0" applyFont="1" applyFill="1" applyBorder="1" applyAlignment="1">
      <alignment horizontal="center" vertical="center" wrapText="1"/>
    </xf>
    <xf numFmtId="0" fontId="26" fillId="13" borderId="1" xfId="0" applyFont="1" applyFill="1" applyBorder="1" applyAlignment="1">
      <alignment horizontal="left" vertical="center" wrapText="1"/>
    </xf>
    <xf numFmtId="0" fontId="19" fillId="0" borderId="0" xfId="3" applyFont="1" applyAlignment="1">
      <alignment horizontal="left" wrapText="1"/>
    </xf>
    <xf numFmtId="0" fontId="12" fillId="0" borderId="0" xfId="3" applyFont="1" applyAlignment="1">
      <alignment horizontal="center"/>
    </xf>
    <xf numFmtId="0" fontId="17" fillId="0" borderId="0" xfId="3" applyFont="1" applyAlignment="1">
      <alignment horizontal="left"/>
    </xf>
    <xf numFmtId="0" fontId="18" fillId="0" borderId="0" xfId="3" applyFont="1" applyAlignment="1">
      <alignment horizontal="left"/>
    </xf>
    <xf numFmtId="0" fontId="0" fillId="0" borderId="9" xfId="0" applyBorder="1" applyAlignment="1">
      <alignment vertical="top"/>
    </xf>
    <xf numFmtId="0" fontId="2" fillId="14" borderId="23" xfId="0" applyFont="1" applyFill="1" applyBorder="1" applyAlignment="1">
      <alignment horizontal="center" vertical="top"/>
    </xf>
    <xf numFmtId="0" fontId="0" fillId="0" borderId="23" xfId="0" applyBorder="1"/>
    <xf numFmtId="0" fontId="0" fillId="0" borderId="9" xfId="0" applyBorder="1"/>
    <xf numFmtId="0" fontId="0" fillId="0" borderId="11" xfId="0" applyBorder="1"/>
    <xf numFmtId="0" fontId="0" fillId="0" borderId="23" xfId="0" applyBorder="1" applyAlignment="1">
      <alignment vertical="center"/>
    </xf>
    <xf numFmtId="0" fontId="0" fillId="0" borderId="9" xfId="0" applyBorder="1" applyAlignment="1">
      <alignment horizontal="center"/>
    </xf>
    <xf numFmtId="0" fontId="2" fillId="14" borderId="9" xfId="0" applyFont="1" applyFill="1" applyBorder="1" applyAlignment="1">
      <alignment horizontal="center"/>
    </xf>
    <xf numFmtId="0" fontId="2" fillId="0" borderId="9" xfId="0" applyFont="1" applyBorder="1"/>
    <xf numFmtId="0" fontId="0" fillId="0" borderId="9" xfId="0" applyBorder="1" applyAlignment="1">
      <alignment horizontal="center" vertical="center"/>
    </xf>
    <xf numFmtId="0" fontId="2" fillId="15" borderId="9" xfId="0" applyFont="1" applyFill="1" applyBorder="1" applyAlignment="1">
      <alignment horizontal="center"/>
    </xf>
    <xf numFmtId="0" fontId="0" fillId="0" borderId="14" xfId="0" applyBorder="1"/>
    <xf numFmtId="0" fontId="2" fillId="15" borderId="14" xfId="0" applyFont="1" applyFill="1" applyBorder="1" applyAlignment="1">
      <alignment horizontal="center"/>
    </xf>
    <xf numFmtId="0" fontId="0" fillId="0" borderId="27" xfId="0" applyBorder="1"/>
    <xf numFmtId="0" fontId="27" fillId="0" borderId="23" xfId="0" applyFont="1" applyBorder="1" applyAlignment="1">
      <alignment vertical="top"/>
    </xf>
    <xf numFmtId="0" fontId="6" fillId="0" borderId="9" xfId="0" applyFont="1" applyBorder="1"/>
    <xf numFmtId="0" fontId="28" fillId="0" borderId="0" xfId="0" applyFont="1"/>
    <xf numFmtId="0" fontId="25" fillId="4" borderId="1" xfId="0" applyFont="1" applyFill="1" applyBorder="1" applyAlignment="1">
      <alignment horizontal="center" vertical="center" wrapText="1"/>
    </xf>
    <xf numFmtId="0" fontId="26" fillId="4" borderId="1" xfId="0" applyFont="1" applyFill="1" applyBorder="1" applyAlignment="1">
      <alignment horizontal="center" vertical="center" wrapText="1"/>
    </xf>
    <xf numFmtId="0" fontId="26" fillId="4" borderId="1" xfId="0" applyFont="1" applyFill="1" applyBorder="1" applyAlignment="1">
      <alignment horizontal="left" vertical="center" wrapText="1"/>
    </xf>
    <xf numFmtId="0" fontId="25" fillId="16" borderId="1" xfId="0" applyFont="1" applyFill="1" applyBorder="1" applyAlignment="1">
      <alignment horizontal="center" vertical="center" wrapText="1"/>
    </xf>
    <xf numFmtId="0" fontId="26" fillId="16" borderId="1" xfId="0" applyFont="1" applyFill="1" applyBorder="1" applyAlignment="1">
      <alignment horizontal="center" vertical="center" wrapText="1"/>
    </xf>
    <xf numFmtId="0" fontId="26" fillId="16" borderId="1" xfId="0" applyFont="1" applyFill="1" applyBorder="1" applyAlignment="1">
      <alignment horizontal="left" vertical="center" wrapText="1"/>
    </xf>
    <xf numFmtId="0" fontId="26" fillId="0" borderId="0" xfId="0" applyFont="1" applyAlignment="1">
      <alignment horizontal="left" vertical="center" wrapText="1"/>
    </xf>
    <xf numFmtId="0" fontId="28" fillId="0" borderId="0" xfId="0" applyFont="1" applyAlignment="1">
      <alignment wrapText="1"/>
    </xf>
    <xf numFmtId="0" fontId="4" fillId="0" borderId="1" xfId="0" applyFont="1" applyBorder="1" applyAlignment="1">
      <alignment vertical="center" wrapText="1"/>
    </xf>
    <xf numFmtId="0" fontId="0" fillId="11" borderId="1" xfId="0" applyFill="1" applyBorder="1" applyAlignment="1">
      <alignment horizontal="center" vertical="center" wrapText="1"/>
    </xf>
    <xf numFmtId="0" fontId="7" fillId="0" borderId="1" xfId="2" applyBorder="1" applyAlignment="1">
      <alignment horizontal="center" vertical="center" wrapText="1"/>
    </xf>
    <xf numFmtId="0" fontId="24" fillId="0" borderId="0" xfId="0" applyFont="1" applyAlignment="1">
      <alignment horizontal="left"/>
    </xf>
    <xf numFmtId="0" fontId="3" fillId="0" borderId="0" xfId="0" applyFont="1" applyAlignment="1">
      <alignment horizontal="left" vertical="center" wrapText="1"/>
    </xf>
    <xf numFmtId="0" fontId="3" fillId="0" borderId="1" xfId="0" applyFont="1" applyBorder="1" applyAlignment="1">
      <alignment wrapText="1"/>
    </xf>
    <xf numFmtId="0" fontId="2" fillId="17" borderId="0" xfId="0" applyFont="1" applyFill="1"/>
    <xf numFmtId="0" fontId="2" fillId="0" borderId="0" xfId="0" applyFont="1" applyAlignment="1">
      <alignment horizontal="center" vertical="center" wrapText="1"/>
    </xf>
    <xf numFmtId="0" fontId="0" fillId="0" borderId="0" xfId="0" applyAlignment="1">
      <alignment vertical="center" wrapText="1"/>
    </xf>
    <xf numFmtId="0" fontId="10" fillId="0" borderId="1" xfId="0" applyFont="1" applyBorder="1"/>
    <xf numFmtId="0" fontId="19" fillId="0" borderId="0" xfId="3" applyFont="1"/>
    <xf numFmtId="14" fontId="16" fillId="0" borderId="0" xfId="3" applyNumberFormat="1" applyFont="1" applyAlignment="1">
      <alignment vertical="center"/>
    </xf>
    <xf numFmtId="14" fontId="15" fillId="0" borderId="0" xfId="3" applyNumberFormat="1" applyFont="1" applyAlignment="1">
      <alignment vertical="center" wrapText="1"/>
    </xf>
    <xf numFmtId="0" fontId="2" fillId="0" borderId="0" xfId="0" applyFont="1" applyAlignment="1">
      <alignment horizontal="center" vertical="center"/>
    </xf>
    <xf numFmtId="0" fontId="0" fillId="0" borderId="0" xfId="0" applyAlignment="1">
      <alignment vertical="center"/>
    </xf>
    <xf numFmtId="15" fontId="0" fillId="0" borderId="0" xfId="0" applyNumberFormat="1" applyAlignment="1">
      <alignment vertical="center"/>
    </xf>
    <xf numFmtId="0" fontId="7" fillId="0" borderId="0" xfId="2" applyAlignment="1">
      <alignment vertical="center"/>
    </xf>
    <xf numFmtId="0" fontId="25" fillId="0" borderId="8" xfId="0" applyFont="1" applyBorder="1" applyAlignment="1">
      <alignment horizontal="center" vertical="center" wrapText="1"/>
    </xf>
    <xf numFmtId="0" fontId="25" fillId="0" borderId="1" xfId="0" applyFont="1" applyBorder="1" applyAlignment="1">
      <alignment horizontal="center" vertical="center" wrapText="1"/>
    </xf>
    <xf numFmtId="0" fontId="25" fillId="18" borderId="1" xfId="0" applyFont="1" applyFill="1" applyBorder="1" applyAlignment="1">
      <alignment horizontal="center" vertical="center" wrapText="1"/>
    </xf>
    <xf numFmtId="0" fontId="26" fillId="18" borderId="1" xfId="0" applyFont="1" applyFill="1" applyBorder="1" applyAlignment="1">
      <alignment horizontal="center" vertical="center" wrapText="1"/>
    </xf>
    <xf numFmtId="0" fontId="2" fillId="18" borderId="1" xfId="0" applyFont="1" applyFill="1" applyBorder="1" applyAlignment="1" applyProtection="1">
      <alignment horizontal="center" vertical="center"/>
      <protection locked="0"/>
    </xf>
    <xf numFmtId="0" fontId="2" fillId="11" borderId="0" xfId="0" applyFont="1" applyFill="1"/>
    <xf numFmtId="0" fontId="4" fillId="11" borderId="0" xfId="0" applyFont="1" applyFill="1" applyAlignment="1">
      <alignment horizontal="center" vertical="center" wrapText="1"/>
    </xf>
    <xf numFmtId="0" fontId="4" fillId="11" borderId="14" xfId="0" applyFont="1" applyFill="1" applyBorder="1" applyAlignment="1">
      <alignment vertical="center"/>
    </xf>
    <xf numFmtId="0" fontId="4" fillId="11" borderId="9" xfId="0" applyFont="1" applyFill="1" applyBorder="1" applyAlignment="1">
      <alignment vertical="center"/>
    </xf>
    <xf numFmtId="0" fontId="4" fillId="11" borderId="9" xfId="0" applyFont="1" applyFill="1" applyBorder="1" applyAlignment="1">
      <alignment horizontal="center" vertical="center" wrapText="1"/>
    </xf>
    <xf numFmtId="0" fontId="4" fillId="11" borderId="3" xfId="0" applyFont="1" applyFill="1" applyBorder="1" applyAlignment="1">
      <alignment vertical="center"/>
    </xf>
    <xf numFmtId="0" fontId="4" fillId="11" borderId="12" xfId="0" applyFont="1" applyFill="1" applyBorder="1" applyAlignment="1">
      <alignment vertical="center"/>
    </xf>
    <xf numFmtId="0" fontId="4" fillId="11" borderId="2" xfId="0" applyFont="1" applyFill="1" applyBorder="1" applyAlignment="1">
      <alignment vertical="center"/>
    </xf>
    <xf numFmtId="0" fontId="4" fillId="11" borderId="9" xfId="0" applyFont="1" applyFill="1" applyBorder="1" applyAlignment="1">
      <alignment vertical="center" wrapText="1"/>
    </xf>
    <xf numFmtId="0" fontId="4" fillId="11" borderId="3" xfId="0" applyFont="1" applyFill="1" applyBorder="1" applyAlignment="1">
      <alignment vertical="center" wrapText="1"/>
    </xf>
    <xf numFmtId="0" fontId="4" fillId="11" borderId="12" xfId="0" applyFont="1" applyFill="1" applyBorder="1" applyAlignment="1">
      <alignment horizontal="left" vertical="center" wrapText="1"/>
    </xf>
    <xf numFmtId="0" fontId="4" fillId="11" borderId="12" xfId="0" applyFont="1" applyFill="1" applyBorder="1" applyAlignment="1">
      <alignment vertical="center" wrapText="1"/>
    </xf>
    <xf numFmtId="0" fontId="25" fillId="18" borderId="12" xfId="0" applyFont="1" applyFill="1" applyBorder="1" applyAlignment="1">
      <alignment horizontal="center" vertical="center" wrapText="1"/>
    </xf>
    <xf numFmtId="0" fontId="0" fillId="0" borderId="0" xfId="0" applyAlignment="1">
      <alignment wrapText="1"/>
    </xf>
    <xf numFmtId="0" fontId="2" fillId="14" borderId="9" xfId="0" applyFont="1" applyFill="1" applyBorder="1"/>
    <xf numFmtId="0" fontId="2" fillId="15" borderId="9" xfId="0" applyFont="1" applyFill="1" applyBorder="1"/>
    <xf numFmtId="0" fontId="0" fillId="0" borderId="25" xfId="0" applyBorder="1"/>
    <xf numFmtId="0" fontId="0" fillId="0" borderId="13" xfId="0" applyBorder="1"/>
    <xf numFmtId="0" fontId="0" fillId="0" borderId="30" xfId="0" applyBorder="1"/>
    <xf numFmtId="0" fontId="2" fillId="14" borderId="14" xfId="0" applyFont="1" applyFill="1" applyBorder="1" applyAlignment="1">
      <alignment horizontal="center"/>
    </xf>
    <xf numFmtId="0" fontId="0" fillId="0" borderId="26" xfId="0" applyBorder="1"/>
    <xf numFmtId="0" fontId="4" fillId="11" borderId="0" xfId="0" applyFont="1" applyFill="1" applyAlignment="1">
      <alignment vertical="center" wrapText="1"/>
    </xf>
    <xf numFmtId="0" fontId="0" fillId="0" borderId="23" xfId="0" applyBorder="1" applyAlignment="1">
      <alignment horizontal="center"/>
    </xf>
    <xf numFmtId="0" fontId="34" fillId="0" borderId="11" xfId="0" applyFont="1" applyBorder="1"/>
    <xf numFmtId="0" fontId="6" fillId="0" borderId="11" xfId="0" applyFont="1" applyBorder="1"/>
    <xf numFmtId="0" fontId="31" fillId="0" borderId="9" xfId="0" applyFont="1" applyBorder="1"/>
    <xf numFmtId="0" fontId="31" fillId="0" borderId="23" xfId="0" applyFont="1" applyBorder="1"/>
    <xf numFmtId="0" fontId="6" fillId="0" borderId="23" xfId="0" applyFont="1" applyBorder="1"/>
    <xf numFmtId="0" fontId="6" fillId="3" borderId="8" xfId="0" applyFont="1" applyFill="1" applyBorder="1" applyAlignment="1">
      <alignment horizontal="left" vertical="center"/>
    </xf>
    <xf numFmtId="0" fontId="0" fillId="19" borderId="1" xfId="0" applyFill="1" applyBorder="1"/>
    <xf numFmtId="0" fontId="0" fillId="19" borderId="10" xfId="0" applyFill="1" applyBorder="1"/>
    <xf numFmtId="0" fontId="2" fillId="19" borderId="9" xfId="0" applyFont="1" applyFill="1" applyBorder="1"/>
    <xf numFmtId="0" fontId="0" fillId="19" borderId="9" xfId="0" applyFill="1" applyBorder="1"/>
    <xf numFmtId="0" fontId="0" fillId="19" borderId="23" xfId="0" applyFill="1" applyBorder="1"/>
    <xf numFmtId="0" fontId="4" fillId="19" borderId="9" xfId="0" applyFont="1" applyFill="1" applyBorder="1"/>
    <xf numFmtId="0" fontId="32" fillId="19" borderId="9" xfId="0" applyFont="1" applyFill="1" applyBorder="1"/>
    <xf numFmtId="0" fontId="32" fillId="19" borderId="23" xfId="0" applyFont="1" applyFill="1" applyBorder="1"/>
    <xf numFmtId="0" fontId="2" fillId="19" borderId="7" xfId="0" applyFont="1" applyFill="1" applyBorder="1"/>
    <xf numFmtId="0" fontId="32" fillId="19" borderId="13" xfId="0" applyFont="1" applyFill="1" applyBorder="1"/>
    <xf numFmtId="0" fontId="2" fillId="19" borderId="1" xfId="0" applyFont="1" applyFill="1" applyBorder="1"/>
    <xf numFmtId="0" fontId="0" fillId="19" borderId="14" xfId="0" applyFill="1" applyBorder="1"/>
    <xf numFmtId="0" fontId="0" fillId="19" borderId="27" xfId="0" applyFill="1" applyBorder="1"/>
    <xf numFmtId="0" fontId="2" fillId="19" borderId="4" xfId="0" applyFont="1" applyFill="1" applyBorder="1"/>
    <xf numFmtId="0" fontId="6" fillId="5" borderId="9" xfId="0" applyFont="1" applyFill="1" applyBorder="1"/>
    <xf numFmtId="0" fontId="6" fillId="5" borderId="9" xfId="0" applyFont="1" applyFill="1" applyBorder="1" applyAlignment="1">
      <alignment wrapText="1"/>
    </xf>
    <xf numFmtId="0" fontId="0" fillId="19" borderId="2" xfId="0" applyFill="1" applyBorder="1"/>
    <xf numFmtId="0" fontId="2" fillId="19" borderId="29" xfId="0" applyFont="1" applyFill="1" applyBorder="1"/>
    <xf numFmtId="0" fontId="31" fillId="0" borderId="27" xfId="0" applyFont="1" applyBorder="1"/>
    <xf numFmtId="0" fontId="33" fillId="5" borderId="9" xfId="0" applyFont="1" applyFill="1" applyBorder="1"/>
    <xf numFmtId="0" fontId="0" fillId="0" borderId="32" xfId="0" applyBorder="1"/>
    <xf numFmtId="0" fontId="32" fillId="19" borderId="27" xfId="0" applyFont="1" applyFill="1" applyBorder="1"/>
    <xf numFmtId="0" fontId="2"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35" fillId="0" borderId="0" xfId="0" applyFont="1"/>
    <xf numFmtId="0" fontId="0" fillId="0" borderId="0" xfId="0" applyAlignment="1">
      <alignment horizontal="center"/>
    </xf>
    <xf numFmtId="0" fontId="2" fillId="20" borderId="28" xfId="0" applyFont="1" applyFill="1" applyBorder="1" applyAlignment="1">
      <alignment horizontal="center"/>
    </xf>
    <xf numFmtId="0" fontId="2" fillId="20" borderId="10" xfId="0" applyFont="1" applyFill="1" applyBorder="1"/>
    <xf numFmtId="0" fontId="2" fillId="20" borderId="28" xfId="0" applyFont="1" applyFill="1" applyBorder="1"/>
    <xf numFmtId="0" fontId="2" fillId="20" borderId="8" xfId="0" applyFont="1" applyFill="1" applyBorder="1" applyAlignment="1">
      <alignment horizontal="center" wrapText="1"/>
    </xf>
    <xf numFmtId="0" fontId="2" fillId="21" borderId="12" xfId="0" applyFont="1" applyFill="1" applyBorder="1"/>
    <xf numFmtId="0" fontId="2" fillId="21" borderId="12" xfId="0" applyFont="1" applyFill="1" applyBorder="1" applyAlignment="1">
      <alignment wrapText="1"/>
    </xf>
    <xf numFmtId="0" fontId="2" fillId="21" borderId="12" xfId="0" applyFont="1" applyFill="1" applyBorder="1" applyAlignment="1">
      <alignment horizontal="center" wrapText="1"/>
    </xf>
    <xf numFmtId="0" fontId="2" fillId="21" borderId="12" xfId="0" applyFont="1" applyFill="1" applyBorder="1" applyAlignment="1">
      <alignment horizontal="left"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top"/>
    </xf>
    <xf numFmtId="0" fontId="0" fillId="0" borderId="1" xfId="0" applyBorder="1" applyAlignment="1">
      <alignment horizontal="left"/>
    </xf>
    <xf numFmtId="0" fontId="0" fillId="21" borderId="1" xfId="0" applyFill="1" applyBorder="1"/>
    <xf numFmtId="0" fontId="0" fillId="21" borderId="1" xfId="0" applyFill="1" applyBorder="1" applyAlignment="1">
      <alignment horizontal="center"/>
    </xf>
    <xf numFmtId="0" fontId="0" fillId="0" borderId="0" xfId="0" applyAlignment="1">
      <alignment horizontal="right"/>
    </xf>
    <xf numFmtId="165" fontId="0" fillId="0" borderId="1" xfId="0" applyNumberFormat="1" applyBorder="1" applyAlignment="1">
      <alignment horizontal="center"/>
    </xf>
    <xf numFmtId="0" fontId="2" fillId="21" borderId="1" xfId="0" applyFont="1" applyFill="1" applyBorder="1" applyAlignment="1">
      <alignment horizontal="left" wrapText="1"/>
    </xf>
    <xf numFmtId="0" fontId="0" fillId="0" borderId="1" xfId="0" applyBorder="1" applyAlignment="1">
      <alignment horizontal="left" vertical="center" indent="1"/>
    </xf>
    <xf numFmtId="165" fontId="0" fillId="0" borderId="1" xfId="0" quotePrefix="1" applyNumberFormat="1" applyBorder="1" applyAlignment="1">
      <alignment horizontal="center"/>
    </xf>
    <xf numFmtId="0" fontId="0" fillId="0" borderId="0" xfId="0" applyAlignment="1">
      <alignment horizontal="left" vertical="center" indent="1"/>
    </xf>
    <xf numFmtId="0" fontId="0" fillId="0" borderId="13" xfId="0" applyBorder="1" applyAlignment="1">
      <alignment horizontal="right"/>
    </xf>
    <xf numFmtId="0" fontId="0" fillId="5" borderId="13" xfId="0" applyFill="1" applyBorder="1" applyAlignment="1">
      <alignment horizontal="center" vertical="center"/>
    </xf>
    <xf numFmtId="0" fontId="0" fillId="0" borderId="9" xfId="0" applyBorder="1" applyAlignment="1">
      <alignment horizontal="right"/>
    </xf>
    <xf numFmtId="0" fontId="32" fillId="19" borderId="8" xfId="0" applyFont="1" applyFill="1" applyBorder="1"/>
    <xf numFmtId="0" fontId="0" fillId="5" borderId="9" xfId="0" applyFill="1" applyBorder="1" applyAlignment="1">
      <alignment horizontal="center" vertical="center"/>
    </xf>
    <xf numFmtId="0" fontId="37" fillId="17" borderId="9" xfId="0" applyFont="1" applyFill="1" applyBorder="1" applyAlignment="1">
      <alignment horizontal="center"/>
    </xf>
    <xf numFmtId="0" fontId="37" fillId="17" borderId="23" xfId="0" applyFont="1" applyFill="1" applyBorder="1"/>
    <xf numFmtId="0" fontId="38" fillId="17" borderId="9" xfId="0" applyFont="1" applyFill="1" applyBorder="1"/>
    <xf numFmtId="0" fontId="37" fillId="17" borderId="9" xfId="0" applyFont="1" applyFill="1" applyBorder="1"/>
    <xf numFmtId="0" fontId="37" fillId="17" borderId="11" xfId="0" applyFont="1" applyFill="1" applyBorder="1"/>
    <xf numFmtId="0" fontId="37" fillId="17" borderId="9" xfId="0" applyFont="1" applyFill="1" applyBorder="1" applyAlignment="1">
      <alignment horizontal="right"/>
    </xf>
    <xf numFmtId="0" fontId="37" fillId="17" borderId="9" xfId="0" applyFont="1" applyFill="1" applyBorder="1" applyAlignment="1">
      <alignment horizontal="center" vertical="center"/>
    </xf>
    <xf numFmtId="0" fontId="0" fillId="0" borderId="8" xfId="0" applyBorder="1"/>
    <xf numFmtId="0" fontId="32" fillId="19" borderId="0" xfId="0" applyFont="1" applyFill="1"/>
    <xf numFmtId="0" fontId="37" fillId="17" borderId="23" xfId="0" applyFont="1" applyFill="1" applyBorder="1" applyAlignment="1">
      <alignment horizontal="center" vertical="center"/>
    </xf>
    <xf numFmtId="0" fontId="37" fillId="17" borderId="8" xfId="0" applyFont="1" applyFill="1" applyBorder="1"/>
    <xf numFmtId="0" fontId="2" fillId="5" borderId="9" xfId="0" applyFont="1" applyFill="1" applyBorder="1"/>
    <xf numFmtId="0" fontId="0" fillId="0" borderId="11" xfId="0" applyBorder="1" applyAlignment="1">
      <alignment horizontal="center"/>
    </xf>
    <xf numFmtId="0" fontId="39" fillId="17" borderId="9" xfId="0" applyFont="1" applyFill="1" applyBorder="1"/>
    <xf numFmtId="0" fontId="26" fillId="22" borderId="9" xfId="0" applyFont="1" applyFill="1" applyBorder="1"/>
    <xf numFmtId="0" fontId="6" fillId="0" borderId="9" xfId="0" applyFont="1" applyBorder="1" applyAlignment="1">
      <alignment horizontal="right"/>
    </xf>
    <xf numFmtId="0" fontId="6" fillId="5" borderId="9" xfId="0" applyFont="1" applyFill="1" applyBorder="1" applyAlignment="1">
      <alignment horizontal="center" vertical="center"/>
    </xf>
    <xf numFmtId="0" fontId="26" fillId="3" borderId="9" xfId="0" applyFont="1" applyFill="1" applyBorder="1"/>
    <xf numFmtId="0" fontId="34" fillId="5" borderId="9" xfId="0" applyFont="1" applyFill="1" applyBorder="1" applyAlignment="1">
      <alignment horizontal="center" vertical="center"/>
    </xf>
    <xf numFmtId="0" fontId="6" fillId="0" borderId="9" xfId="0" applyFont="1" applyBorder="1" applyAlignment="1">
      <alignment vertical="top"/>
    </xf>
    <xf numFmtId="0" fontId="37" fillId="17" borderId="23" xfId="0" applyFont="1" applyFill="1" applyBorder="1" applyAlignment="1">
      <alignment horizontal="center"/>
    </xf>
    <xf numFmtId="0" fontId="40" fillId="17" borderId="11" xfId="0" applyFont="1" applyFill="1" applyBorder="1"/>
    <xf numFmtId="0" fontId="40" fillId="17" borderId="9" xfId="0" applyFont="1" applyFill="1" applyBorder="1"/>
    <xf numFmtId="0" fontId="40" fillId="17" borderId="9" xfId="0" applyFont="1" applyFill="1" applyBorder="1" applyAlignment="1">
      <alignment horizontal="right"/>
    </xf>
    <xf numFmtId="0" fontId="40" fillId="17" borderId="9" xfId="0" applyFont="1" applyFill="1" applyBorder="1" applyAlignment="1">
      <alignment horizontal="center" vertical="center"/>
    </xf>
    <xf numFmtId="0" fontId="41" fillId="17" borderId="11" xfId="0" applyFont="1" applyFill="1" applyBorder="1"/>
    <xf numFmtId="0" fontId="41" fillId="17" borderId="9" xfId="0" applyFont="1" applyFill="1" applyBorder="1"/>
    <xf numFmtId="0" fontId="41" fillId="17" borderId="9" xfId="0" applyFont="1" applyFill="1" applyBorder="1" applyAlignment="1">
      <alignment horizontal="right"/>
    </xf>
    <xf numFmtId="0" fontId="41" fillId="17" borderId="9" xfId="0" applyFont="1" applyFill="1" applyBorder="1" applyAlignment="1">
      <alignment horizontal="center" vertical="center"/>
    </xf>
    <xf numFmtId="0" fontId="9" fillId="3" borderId="11" xfId="0" applyFont="1" applyFill="1" applyBorder="1"/>
    <xf numFmtId="0" fontId="9" fillId="3" borderId="9" xfId="0" applyFont="1" applyFill="1" applyBorder="1" applyAlignment="1">
      <alignment horizontal="right"/>
    </xf>
    <xf numFmtId="0" fontId="9" fillId="3" borderId="9" xfId="0" applyFont="1" applyFill="1" applyBorder="1"/>
    <xf numFmtId="0" fontId="9" fillId="5" borderId="9" xfId="0" applyFont="1" applyFill="1" applyBorder="1" applyAlignment="1">
      <alignment horizontal="center" vertical="center"/>
    </xf>
    <xf numFmtId="0" fontId="9" fillId="3" borderId="26" xfId="0" applyFont="1" applyFill="1" applyBorder="1"/>
    <xf numFmtId="0" fontId="39" fillId="17" borderId="11" xfId="0" applyFont="1" applyFill="1" applyBorder="1"/>
    <xf numFmtId="0" fontId="37" fillId="17" borderId="27" xfId="0" applyFont="1" applyFill="1" applyBorder="1"/>
    <xf numFmtId="0" fontId="41" fillId="17" borderId="24" xfId="0" applyFont="1" applyFill="1" applyBorder="1"/>
    <xf numFmtId="0" fontId="40" fillId="17" borderId="23" xfId="0" applyFont="1" applyFill="1" applyBorder="1"/>
    <xf numFmtId="0" fontId="37" fillId="17" borderId="25" xfId="0" applyFont="1" applyFill="1" applyBorder="1"/>
    <xf numFmtId="0" fontId="9" fillId="3" borderId="23" xfId="0" applyFont="1" applyFill="1" applyBorder="1"/>
    <xf numFmtId="0" fontId="9" fillId="3" borderId="14" xfId="0" applyFont="1" applyFill="1" applyBorder="1"/>
    <xf numFmtId="0" fontId="9" fillId="3" borderId="14" xfId="0" applyFont="1" applyFill="1" applyBorder="1" applyAlignment="1">
      <alignment horizontal="right"/>
    </xf>
    <xf numFmtId="0" fontId="26" fillId="0" borderId="14" xfId="0" applyFont="1" applyBorder="1"/>
    <xf numFmtId="0" fontId="9" fillId="0" borderId="26" xfId="0" applyFont="1" applyBorder="1"/>
    <xf numFmtId="0" fontId="9" fillId="0" borderId="11" xfId="0" applyFont="1" applyBorder="1"/>
    <xf numFmtId="0" fontId="0" fillId="0" borderId="14" xfId="0" applyBorder="1" applyAlignment="1">
      <alignment horizontal="center" vertical="center"/>
    </xf>
    <xf numFmtId="0" fontId="9" fillId="0" borderId="9" xfId="0" applyFont="1" applyBorder="1"/>
    <xf numFmtId="0" fontId="0" fillId="0" borderId="14" xfId="0" applyBorder="1" applyAlignment="1">
      <alignment horizontal="center"/>
    </xf>
    <xf numFmtId="0" fontId="29" fillId="3" borderId="9" xfId="0" applyFont="1" applyFill="1" applyBorder="1"/>
    <xf numFmtId="0" fontId="0" fillId="0" borderId="33" xfId="0" applyBorder="1"/>
    <xf numFmtId="0" fontId="2" fillId="14" borderId="25" xfId="0" applyFont="1" applyFill="1" applyBorder="1"/>
    <xf numFmtId="0" fontId="2" fillId="15" borderId="25" xfId="0" applyFont="1" applyFill="1" applyBorder="1"/>
    <xf numFmtId="0" fontId="29" fillId="3" borderId="13" xfId="0" applyFont="1" applyFill="1" applyBorder="1"/>
    <xf numFmtId="0" fontId="9" fillId="3" borderId="13" xfId="0" applyFont="1" applyFill="1" applyBorder="1"/>
    <xf numFmtId="0" fontId="0" fillId="0" borderId="31" xfId="0" applyBorder="1"/>
    <xf numFmtId="0" fontId="0" fillId="5" borderId="34" xfId="0" applyFill="1" applyBorder="1" applyAlignment="1">
      <alignment horizontal="center" vertical="center"/>
    </xf>
    <xf numFmtId="0" fontId="0" fillId="0" borderId="34" xfId="0" applyBorder="1"/>
    <xf numFmtId="0" fontId="0" fillId="0" borderId="34" xfId="0" applyBorder="1" applyAlignment="1">
      <alignment horizontal="center"/>
    </xf>
    <xf numFmtId="0" fontId="0" fillId="0" borderId="7" xfId="0" applyBorder="1"/>
    <xf numFmtId="0" fontId="0" fillId="0" borderId="6" xfId="0" applyBorder="1"/>
    <xf numFmtId="0" fontId="0" fillId="0" borderId="6" xfId="0" applyBorder="1" applyAlignment="1">
      <alignment horizontal="right"/>
    </xf>
    <xf numFmtId="0" fontId="0" fillId="5" borderId="8" xfId="0" applyFill="1" applyBorder="1" applyAlignment="1">
      <alignment horizontal="center" vertical="center"/>
    </xf>
    <xf numFmtId="0" fontId="9" fillId="3" borderId="8" xfId="0" applyFont="1" applyFill="1" applyBorder="1"/>
    <xf numFmtId="0" fontId="0" fillId="0" borderId="8" xfId="0" applyBorder="1" applyAlignment="1">
      <alignment horizontal="center"/>
    </xf>
    <xf numFmtId="0" fontId="29" fillId="3" borderId="25" xfId="0" applyFont="1" applyFill="1" applyBorder="1"/>
    <xf numFmtId="0" fontId="9" fillId="3" borderId="25" xfId="0" applyFont="1" applyFill="1" applyBorder="1"/>
    <xf numFmtId="0" fontId="0" fillId="0" borderId="35" xfId="0" applyBorder="1"/>
    <xf numFmtId="0" fontId="0" fillId="0" borderId="36" xfId="0" applyBorder="1"/>
    <xf numFmtId="0" fontId="0" fillId="0" borderId="36" xfId="0" applyBorder="1" applyAlignment="1">
      <alignment horizontal="right"/>
    </xf>
    <xf numFmtId="0" fontId="0" fillId="5" borderId="6" xfId="0" applyFill="1" applyBorder="1" applyAlignment="1">
      <alignment horizontal="center" vertical="center"/>
    </xf>
    <xf numFmtId="0" fontId="9" fillId="3" borderId="6" xfId="0" applyFont="1" applyFill="1" applyBorder="1"/>
    <xf numFmtId="0" fontId="0" fillId="0" borderId="6" xfId="0" applyBorder="1" applyAlignment="1">
      <alignment horizontal="center"/>
    </xf>
    <xf numFmtId="0" fontId="29" fillId="0" borderId="25" xfId="0" applyFont="1" applyBorder="1"/>
    <xf numFmtId="0" fontId="6" fillId="0" borderId="25" xfId="0" applyFont="1" applyBorder="1"/>
    <xf numFmtId="0" fontId="0" fillId="0" borderId="6" xfId="0" applyBorder="1" applyAlignment="1">
      <alignment horizontal="center" vertical="center"/>
    </xf>
    <xf numFmtId="0" fontId="9" fillId="0" borderId="6" xfId="0" applyFont="1" applyBorder="1"/>
    <xf numFmtId="0" fontId="29" fillId="23" borderId="25" xfId="0" applyFont="1" applyFill="1" applyBorder="1"/>
    <xf numFmtId="0" fontId="29" fillId="24" borderId="25" xfId="0" applyFont="1" applyFill="1" applyBorder="1"/>
    <xf numFmtId="0" fontId="2" fillId="0" borderId="25" xfId="0" applyFont="1" applyBorder="1"/>
    <xf numFmtId="0" fontId="0" fillId="0" borderId="5" xfId="0" applyBorder="1"/>
    <xf numFmtId="0" fontId="6" fillId="0" borderId="6" xfId="0" applyFont="1" applyBorder="1"/>
    <xf numFmtId="0" fontId="6" fillId="0" borderId="7" xfId="0" applyFont="1" applyBorder="1"/>
    <xf numFmtId="0" fontId="6" fillId="0" borderId="13" xfId="0" applyFont="1" applyBorder="1"/>
    <xf numFmtId="0" fontId="6" fillId="0" borderId="14" xfId="0" applyFont="1" applyBorder="1"/>
    <xf numFmtId="0" fontId="6" fillId="0" borderId="34" xfId="0" applyFont="1" applyBorder="1"/>
    <xf numFmtId="0" fontId="6" fillId="0" borderId="31" xfId="0" applyFont="1" applyBorder="1"/>
    <xf numFmtId="0" fontId="6" fillId="0" borderId="36" xfId="0" applyFont="1" applyBorder="1"/>
    <xf numFmtId="0" fontId="6" fillId="0" borderId="27" xfId="0" applyFont="1" applyBorder="1"/>
    <xf numFmtId="0" fontId="29" fillId="0" borderId="37" xfId="0" applyFont="1" applyBorder="1"/>
    <xf numFmtId="0" fontId="0" fillId="0" borderId="13" xfId="0" applyBorder="1" applyAlignment="1">
      <alignment horizontal="left"/>
    </xf>
    <xf numFmtId="0" fontId="0" fillId="0" borderId="9" xfId="0" applyBorder="1" applyAlignment="1">
      <alignment horizontal="left"/>
    </xf>
    <xf numFmtId="0" fontId="32" fillId="19" borderId="10" xfId="0" applyFont="1" applyFill="1" applyBorder="1"/>
    <xf numFmtId="0" fontId="32" fillId="19" borderId="9" xfId="0" applyFont="1" applyFill="1" applyBorder="1" applyAlignment="1">
      <alignment horizontal="left"/>
    </xf>
    <xf numFmtId="0" fontId="6" fillId="5" borderId="14" xfId="0" applyFont="1" applyFill="1" applyBorder="1" applyAlignment="1">
      <alignment vertical="center" wrapText="1"/>
    </xf>
    <xf numFmtId="0" fontId="0" fillId="0" borderId="14" xfId="0" applyBorder="1" applyAlignment="1">
      <alignment horizontal="left"/>
    </xf>
    <xf numFmtId="0" fontId="6" fillId="3" borderId="28" xfId="0" applyFont="1" applyFill="1" applyBorder="1" applyAlignment="1">
      <alignment horizontal="left" vertical="center"/>
    </xf>
    <xf numFmtId="0" fontId="6" fillId="3" borderId="38" xfId="0" applyFont="1" applyFill="1" applyBorder="1" applyAlignment="1">
      <alignment horizontal="left" vertical="center"/>
    </xf>
    <xf numFmtId="0" fontId="6" fillId="3" borderId="11" xfId="0" applyFont="1" applyFill="1" applyBorder="1" applyAlignment="1">
      <alignment horizontal="left" vertical="center"/>
    </xf>
    <xf numFmtId="0" fontId="6" fillId="3" borderId="26" xfId="0" applyFont="1" applyFill="1" applyBorder="1" applyAlignment="1">
      <alignment horizontal="left" vertical="center"/>
    </xf>
    <xf numFmtId="0" fontId="29" fillId="23" borderId="9" xfId="0" applyFont="1" applyFill="1" applyBorder="1" applyAlignment="1">
      <alignment horizontal="center"/>
    </xf>
    <xf numFmtId="0" fontId="29" fillId="24" borderId="9" xfId="0" applyFont="1" applyFill="1" applyBorder="1" applyAlignment="1">
      <alignment horizontal="center"/>
    </xf>
    <xf numFmtId="0" fontId="29" fillId="23" borderId="25" xfId="0" applyFont="1" applyFill="1" applyBorder="1" applyAlignment="1">
      <alignment horizontal="center"/>
    </xf>
    <xf numFmtId="0" fontId="29" fillId="24" borderId="25" xfId="0" applyFont="1" applyFill="1" applyBorder="1" applyAlignment="1">
      <alignment horizontal="center"/>
    </xf>
    <xf numFmtId="0" fontId="0" fillId="5" borderId="9" xfId="0" applyFill="1" applyBorder="1"/>
    <xf numFmtId="0" fontId="29" fillId="23" borderId="31" xfId="0" applyFont="1" applyFill="1" applyBorder="1" applyAlignment="1">
      <alignment horizontal="center"/>
    </xf>
    <xf numFmtId="0" fontId="29" fillId="24" borderId="31" xfId="0" applyFont="1" applyFill="1" applyBorder="1" applyAlignment="1">
      <alignment horizontal="center"/>
    </xf>
    <xf numFmtId="0" fontId="42" fillId="0" borderId="9" xfId="0" applyFont="1" applyBorder="1" applyAlignment="1">
      <alignment wrapText="1"/>
    </xf>
    <xf numFmtId="0" fontId="0" fillId="0" borderId="37" xfId="0" applyBorder="1"/>
    <xf numFmtId="0" fontId="0" fillId="19" borderId="9" xfId="0" applyFill="1" applyBorder="1" applyAlignment="1">
      <alignment horizontal="left"/>
    </xf>
    <xf numFmtId="0" fontId="32" fillId="0" borderId="11" xfId="0" applyFont="1" applyBorder="1"/>
    <xf numFmtId="0" fontId="31" fillId="0" borderId="11" xfId="0" applyFont="1" applyBorder="1"/>
    <xf numFmtId="0" fontId="33" fillId="0" borderId="11" xfId="0" applyFont="1" applyBorder="1"/>
    <xf numFmtId="0" fontId="0" fillId="0" borderId="11" xfId="0" applyBorder="1" applyAlignment="1">
      <alignment horizontal="left"/>
    </xf>
    <xf numFmtId="0" fontId="42" fillId="0" borderId="14" xfId="0" applyFont="1" applyBorder="1" applyAlignment="1">
      <alignment wrapText="1"/>
    </xf>
    <xf numFmtId="0" fontId="2" fillId="0" borderId="11" xfId="0" applyFont="1" applyBorder="1"/>
    <xf numFmtId="0" fontId="4" fillId="11" borderId="35" xfId="0" applyFont="1" applyFill="1" applyBorder="1" applyAlignment="1">
      <alignment vertical="center" wrapText="1"/>
    </xf>
    <xf numFmtId="0" fontId="10" fillId="0" borderId="1" xfId="0" applyFont="1" applyBorder="1" applyAlignment="1">
      <alignment horizontal="left"/>
    </xf>
    <xf numFmtId="0" fontId="12" fillId="0" borderId="0" xfId="3" applyFont="1" applyAlignment="1">
      <alignment horizontal="center"/>
    </xf>
    <xf numFmtId="0" fontId="17" fillId="0" borderId="0" xfId="3" applyFont="1" applyAlignment="1">
      <alignment horizontal="left"/>
    </xf>
    <xf numFmtId="0" fontId="18" fillId="0" borderId="0" xfId="3" applyFont="1" applyAlignment="1">
      <alignment horizontal="left"/>
    </xf>
    <xf numFmtId="0" fontId="18" fillId="0" borderId="0" xfId="3" applyFont="1" applyAlignment="1">
      <alignment horizontal="left" wrapText="1"/>
    </xf>
    <xf numFmtId="0" fontId="22" fillId="0" borderId="0" xfId="3" applyFont="1" applyAlignment="1">
      <alignment horizontal="left"/>
    </xf>
    <xf numFmtId="0" fontId="19" fillId="0" borderId="0" xfId="3" applyFont="1" applyAlignment="1">
      <alignment horizontal="left" wrapText="1"/>
    </xf>
    <xf numFmtId="0" fontId="24" fillId="0" borderId="10" xfId="0" applyFont="1" applyBorder="1" applyAlignment="1">
      <alignment horizontal="left"/>
    </xf>
    <xf numFmtId="0" fontId="24" fillId="0" borderId="8" xfId="0" applyFont="1" applyBorder="1" applyAlignment="1">
      <alignment horizontal="left"/>
    </xf>
    <xf numFmtId="0" fontId="3" fillId="0" borderId="10" xfId="0" applyFont="1" applyBorder="1" applyAlignment="1">
      <alignment horizontal="left" vertical="center" wrapText="1"/>
    </xf>
    <xf numFmtId="0" fontId="3" fillId="0" borderId="8" xfId="0" applyFont="1" applyBorder="1" applyAlignment="1">
      <alignment horizontal="left" vertical="center" wrapText="1"/>
    </xf>
    <xf numFmtId="0" fontId="3" fillId="0" borderId="1" xfId="0" applyFont="1" applyBorder="1" applyAlignment="1">
      <alignment horizontal="left" vertical="center" wrapText="1"/>
    </xf>
    <xf numFmtId="0" fontId="25" fillId="18" borderId="4" xfId="0" applyFont="1" applyFill="1" applyBorder="1" applyAlignment="1">
      <alignment horizontal="center" vertical="center" wrapText="1"/>
    </xf>
    <xf numFmtId="0" fontId="25" fillId="18" borderId="5" xfId="0" applyFont="1" applyFill="1" applyBorder="1" applyAlignment="1">
      <alignment horizontal="center" vertical="center" wrapText="1"/>
    </xf>
    <xf numFmtId="0" fontId="2" fillId="20" borderId="10" xfId="0" applyFont="1" applyFill="1" applyBorder="1" applyAlignment="1">
      <alignment horizontal="center"/>
    </xf>
    <xf numFmtId="0" fontId="2" fillId="20" borderId="28" xfId="0" applyFont="1" applyFill="1" applyBorder="1" applyAlignment="1">
      <alignment horizontal="center"/>
    </xf>
    <xf numFmtId="0" fontId="2" fillId="20" borderId="8" xfId="0" applyFont="1" applyFill="1" applyBorder="1" applyAlignment="1">
      <alignment horizontal="center"/>
    </xf>
    <xf numFmtId="0" fontId="2" fillId="21" borderId="10" xfId="0" applyFont="1" applyFill="1" applyBorder="1" applyAlignment="1">
      <alignment horizontal="center"/>
    </xf>
    <xf numFmtId="0" fontId="2" fillId="21" borderId="28" xfId="0" applyFont="1" applyFill="1" applyBorder="1" applyAlignment="1">
      <alignment horizontal="center"/>
    </xf>
    <xf numFmtId="0" fontId="2" fillId="21" borderId="8" xfId="0" applyFont="1" applyFill="1" applyBorder="1" applyAlignment="1">
      <alignment horizontal="center"/>
    </xf>
    <xf numFmtId="0" fontId="25" fillId="11" borderId="0" xfId="0" applyFont="1" applyFill="1" applyAlignment="1">
      <alignment horizontal="center" vertical="center" wrapText="1"/>
    </xf>
    <xf numFmtId="0" fontId="25" fillId="11" borderId="36" xfId="0" applyFont="1" applyFill="1" applyBorder="1" applyAlignment="1">
      <alignment horizontal="center" vertical="center" wrapText="1"/>
    </xf>
    <xf numFmtId="0" fontId="25" fillId="12" borderId="1" xfId="0" applyFont="1" applyFill="1" applyBorder="1" applyAlignment="1">
      <alignment horizontal="center" vertical="center" wrapText="1"/>
    </xf>
    <xf numFmtId="0" fontId="25" fillId="4" borderId="1" xfId="0" applyFont="1" applyFill="1" applyBorder="1" applyAlignment="1">
      <alignment horizontal="center" vertical="center" wrapText="1"/>
    </xf>
    <xf numFmtId="0" fontId="25" fillId="16" borderId="1" xfId="0" applyFont="1" applyFill="1" applyBorder="1" applyAlignment="1">
      <alignment horizontal="center" vertical="center" wrapText="1"/>
    </xf>
    <xf numFmtId="0" fontId="25" fillId="13" borderId="10" xfId="0" applyFont="1" applyFill="1" applyBorder="1" applyAlignment="1">
      <alignment horizontal="center" vertical="center" wrapText="1"/>
    </xf>
    <xf numFmtId="0" fontId="25" fillId="13" borderId="28" xfId="0" applyFont="1" applyFill="1" applyBorder="1" applyAlignment="1">
      <alignment horizontal="center" vertical="center" wrapText="1"/>
    </xf>
    <xf numFmtId="0" fontId="25" fillId="13" borderId="8" xfId="0" applyFont="1" applyFill="1" applyBorder="1" applyAlignment="1">
      <alignment horizontal="center" vertical="center" wrapText="1"/>
    </xf>
    <xf numFmtId="0" fontId="25" fillId="11"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5" fillId="13" borderId="1"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18" borderId="10" xfId="0" applyFont="1" applyFill="1" applyBorder="1" applyAlignment="1">
      <alignment horizontal="center" vertical="center" wrapText="1"/>
    </xf>
    <xf numFmtId="0" fontId="25" fillId="18" borderId="28" xfId="0" applyFont="1" applyFill="1" applyBorder="1" applyAlignment="1">
      <alignment horizontal="center" vertical="center" wrapText="1"/>
    </xf>
    <xf numFmtId="0" fontId="25" fillId="18" borderId="8" xfId="0" applyFont="1" applyFill="1" applyBorder="1" applyAlignment="1">
      <alignment horizontal="center" vertical="center" wrapText="1"/>
    </xf>
    <xf numFmtId="0" fontId="0" fillId="0" borderId="38"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8" fillId="7" borderId="1" xfId="0" applyFont="1" applyFill="1" applyBorder="1" applyAlignment="1">
      <alignment horizontal="center" vertical="top" wrapText="1"/>
    </xf>
    <xf numFmtId="0" fontId="8" fillId="8" borderId="1" xfId="0" applyFont="1" applyFill="1" applyBorder="1" applyAlignment="1">
      <alignment horizontal="center" vertical="top" wrapText="1"/>
    </xf>
  </cellXfs>
  <cellStyles count="6">
    <cellStyle name="Good 2" xfId="1" xr:uid="{3998F4E4-C79C-4D5F-A515-CA7BF0BEFB78}"/>
    <cellStyle name="Hyperlink" xfId="2" builtinId="8"/>
    <cellStyle name="Normal" xfId="0" builtinId="0"/>
    <cellStyle name="Normal 2" xfId="3" xr:uid="{F4F19877-F4EB-49B3-B29A-572B55897675}"/>
    <cellStyle name="Normal 3" xfId="4" xr:uid="{2F441087-CA9B-4A83-80AD-8B7E096D5975}"/>
    <cellStyle name="Normal 4" xfId="5" xr:uid="{6FB53C36-2620-4898-85CF-4E6C178FAA08}"/>
  </cellStyles>
  <dxfs count="6">
    <dxf>
      <fill>
        <patternFill patternType="none">
          <fgColor indexed="64"/>
          <bgColor indexed="65"/>
        </patternFill>
      </fill>
    </dxf>
    <dxf>
      <font>
        <strike/>
      </font>
      <fill>
        <patternFill>
          <bgColor rgb="FFFF0000"/>
        </patternFill>
      </fill>
    </dxf>
    <dxf>
      <font>
        <color rgb="FF9C0006"/>
      </font>
      <fill>
        <patternFill>
          <fgColor indexed="64"/>
          <bgColor rgb="FFFFC7CE"/>
        </patternFill>
      </fill>
    </dxf>
    <dxf>
      <font>
        <color rgb="FF006100"/>
      </font>
      <fill>
        <patternFill>
          <fgColor indexed="64"/>
          <bgColor rgb="FFC6EFCE"/>
        </patternFill>
      </fill>
    </dxf>
    <dxf>
      <font>
        <color rgb="FF9C0006"/>
      </font>
      <fill>
        <patternFill>
          <fgColor indexed="64"/>
          <bgColor rgb="FFFFC7CE"/>
        </patternFill>
      </fill>
    </dxf>
    <dxf>
      <font>
        <color rgb="FF006100"/>
      </font>
      <fill>
        <patternFill>
          <fgColor indexed="64"/>
          <bgColor rgb="FFC6EFCE"/>
        </patternFill>
      </fill>
    </dxf>
  </dxfs>
  <tableStyles count="0" defaultTableStyle="TableStyleMedium2" defaultPivotStyle="PivotStyleLight16"/>
  <colors>
    <mruColors>
      <color rgb="FFDFC9EF"/>
      <color rgb="FFCDACE6"/>
      <color rgb="FFEAD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connections" Target="connections.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hyperlink" Target="https://confluence.devops.lloydsbanking.com/display/CCTR/BIG+Query+Data+Types" TargetMode="External"/><Relationship Id="rId1" Type="http://schemas.openxmlformats.org/officeDocument/2006/relationships/hyperlink" Target="https://confluence.devops.lloydsbanking.com/display/CCTR/Data+Mapping+Checklists"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571500</xdr:colOff>
      <xdr:row>43</xdr:row>
      <xdr:rowOff>123825</xdr:rowOff>
    </xdr:to>
    <xdr:sp macro="" textlink="">
      <xdr:nvSpPr>
        <xdr:cNvPr id="2" name="TextBox 1">
          <a:extLst>
            <a:ext uri="{FF2B5EF4-FFF2-40B4-BE49-F238E27FC236}">
              <a16:creationId xmlns:a16="http://schemas.microsoft.com/office/drawing/2014/main" id="{4DABE829-B0B1-321F-68A5-7F1871A23DAC}"/>
            </a:ext>
          </a:extLst>
        </xdr:cNvPr>
        <xdr:cNvSpPr txBox="1"/>
      </xdr:nvSpPr>
      <xdr:spPr>
        <a:xfrm>
          <a:off x="0" y="0"/>
          <a:ext cx="17640300" cy="790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u="sng"/>
            <a:t>General Instructions</a:t>
          </a:r>
          <a:br>
            <a:rPr lang="en-GB" sz="1600" b="1" u="sng"/>
          </a:br>
          <a:endParaRPr lang="en-GB" sz="1600" b="1" u="sng"/>
        </a:p>
        <a:p>
          <a:r>
            <a:rPr lang="en-GB" sz="1100"/>
            <a:t>1. Enter required information in the Version Control worksheet</a:t>
          </a:r>
        </a:p>
        <a:p>
          <a:r>
            <a:rPr lang="en-GB" sz="1100"/>
            <a:t>2. Update the Key-Information worksheet, specifically the nCino data model version you are using in this mapping document</a:t>
          </a:r>
        </a:p>
        <a:p>
          <a:r>
            <a:rPr lang="en-GB" sz="1100"/>
            <a:t>3. List out all data objects and their attributes with the meta data you will be targeting in this mapping document</a:t>
          </a:r>
        </a:p>
        <a:p>
          <a:r>
            <a:rPr lang="en-GB" sz="1100"/>
            <a:t>4. Start Mapping!</a:t>
          </a:r>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600" b="1" u="sng">
              <a:solidFill>
                <a:schemeClr val="dk1"/>
              </a:solidFill>
              <a:effectLst/>
              <a:latin typeface="+mn-lt"/>
              <a:ea typeface="+mn-ea"/>
              <a:cs typeface="+mn-cs"/>
            </a:rPr>
            <a:t>Mapping Instructions for the RAW and STAGING Layers</a:t>
          </a:r>
          <a:br>
            <a:rPr lang="en-GB" sz="1100" b="1" u="sng">
              <a:solidFill>
                <a:schemeClr val="dk1"/>
              </a:solidFill>
              <a:effectLst/>
              <a:latin typeface="+mn-lt"/>
              <a:ea typeface="+mn-ea"/>
              <a:cs typeface="+mn-cs"/>
            </a:rPr>
          </a:br>
          <a:r>
            <a:rPr lang="en-GB" sz="1100" b="0" u="none">
              <a:solidFill>
                <a:schemeClr val="dk1"/>
              </a:solidFill>
              <a:effectLst/>
              <a:latin typeface="+mn-lt"/>
              <a:ea typeface="+mn-ea"/>
              <a:cs typeface="+mn-cs"/>
            </a:rPr>
            <a:t>1. The RAW layer will be  the set of tables created to receive the data from source and should reflect source objects and attributes exactly.</a:t>
          </a:r>
        </a:p>
        <a:p>
          <a:pPr marL="0" marR="0" lvl="0" indent="0" defTabSz="914400" eaLnBrk="1" fontAlgn="auto" latinLnBrk="0" hangingPunct="1">
            <a:lnSpc>
              <a:spcPct val="100000"/>
            </a:lnSpc>
            <a:spcBef>
              <a:spcPts val="0"/>
            </a:spcBef>
            <a:spcAft>
              <a:spcPts val="0"/>
            </a:spcAft>
            <a:buClrTx/>
            <a:buSzTx/>
            <a:buFontTx/>
            <a:buNone/>
            <a:tabLst/>
            <a:defRPr/>
          </a:pPr>
          <a:r>
            <a:rPr lang="en-GB" sz="1100" b="0" u="none">
              <a:solidFill>
                <a:schemeClr val="dk1"/>
              </a:solidFill>
              <a:effectLst/>
              <a:latin typeface="+mn-lt"/>
              <a:ea typeface="+mn-ea"/>
              <a:cs typeface="+mn-cs"/>
            </a:rPr>
            <a:t>     Since it is likely that most if not all source data will be received via CSV files, the RAW data objects will apply minimal data checking: all columns are of the STRING datatype and no check is performed for mandatory fields </a:t>
          </a:r>
        </a:p>
        <a:p>
          <a:pPr marL="0" marR="0" lvl="0" indent="0" defTabSz="914400" eaLnBrk="1" fontAlgn="auto" latinLnBrk="0" hangingPunct="1">
            <a:lnSpc>
              <a:spcPct val="100000"/>
            </a:lnSpc>
            <a:spcBef>
              <a:spcPts val="0"/>
            </a:spcBef>
            <a:spcAft>
              <a:spcPts val="0"/>
            </a:spcAft>
            <a:buClrTx/>
            <a:buSzTx/>
            <a:buFontTx/>
            <a:buNone/>
            <a:tabLst/>
            <a:defRPr/>
          </a:pPr>
          <a:r>
            <a:rPr lang="en-GB" sz="1100" b="0" u="none">
              <a:solidFill>
                <a:schemeClr val="dk1"/>
              </a:solidFill>
              <a:effectLst/>
              <a:latin typeface="+mn-lt"/>
              <a:ea typeface="+mn-ea"/>
              <a:cs typeface="+mn-cs"/>
            </a:rPr>
            <a:t>2. The STAGING layer will again reflect the exact structure found in the RAW layer, except that in this layer all appropriate datatypes will be applied (e.g. DATE, NUMERIC, etc) , also reference data check (i.e. Foreign Keys), and mandatory data checks will be performed.</a:t>
          </a:r>
          <a:endParaRPr lang="en-GB" b="0" u="none">
            <a:effectLst/>
          </a:endParaRPr>
        </a:p>
        <a:p>
          <a:endParaRPr lang="en-GB" sz="1100"/>
        </a:p>
        <a:p>
          <a:endParaRPr lang="en-GB" sz="1100"/>
        </a:p>
        <a:p>
          <a:r>
            <a:rPr lang="en-GB" sz="1600" b="1" u="sng">
              <a:solidFill>
                <a:schemeClr val="dk1"/>
              </a:solidFill>
              <a:effectLst/>
              <a:latin typeface="+mn-lt"/>
              <a:ea typeface="+mn-ea"/>
              <a:cs typeface="+mn-cs"/>
            </a:rPr>
            <a:t>Mapping Instructions for the Curated Layer</a:t>
          </a:r>
          <a:br>
            <a:rPr lang="en-GB" sz="1100" b="1" u="sng">
              <a:solidFill>
                <a:schemeClr val="dk1"/>
              </a:solidFill>
              <a:effectLst/>
              <a:latin typeface="+mn-lt"/>
              <a:ea typeface="+mn-ea"/>
              <a:cs typeface="+mn-cs"/>
            </a:rPr>
          </a:br>
          <a:endParaRPr lang="en-GB" sz="1600">
            <a:effectLst/>
          </a:endParaRPr>
        </a:p>
        <a:p>
          <a:r>
            <a:rPr lang="en-GB" sz="1100">
              <a:solidFill>
                <a:schemeClr val="dk1"/>
              </a:solidFill>
              <a:effectLst/>
              <a:latin typeface="+mn-lt"/>
              <a:ea typeface="+mn-ea"/>
              <a:cs typeface="+mn-cs"/>
            </a:rPr>
            <a:t>1. List out all the data objects and attributes of impacted nCino data model on the left of the mapping sheet following the template columns</a:t>
          </a:r>
        </a:p>
        <a:p>
          <a:r>
            <a:rPr lang="en-GB" sz="1100">
              <a:solidFill>
                <a:schemeClr val="dk1"/>
              </a:solidFill>
              <a:effectLst/>
              <a:latin typeface="+mn-lt"/>
              <a:ea typeface="+mn-ea"/>
              <a:cs typeface="+mn-cs"/>
            </a:rPr>
            <a:t>2. Provide the mapping for each target attribute with the following convention:</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	2.1 Indicate which source system is being mapped into Curated using the usual convention as found in RDW</a:t>
          </a:r>
        </a:p>
        <a:p>
          <a:r>
            <a:rPr lang="en-GB" sz="1100">
              <a:solidFill>
                <a:schemeClr val="dk1"/>
              </a:solidFill>
              <a:effectLst/>
              <a:latin typeface="+mn-lt"/>
              <a:ea typeface="+mn-ea"/>
              <a:cs typeface="+mn-cs"/>
            </a:rPr>
            <a:t>	2.2 When refering to source data objects, provide the source in the format [tableName].[AttributeName]</a:t>
          </a:r>
        </a:p>
        <a:p>
          <a:r>
            <a:rPr lang="en-GB" sz="1100">
              <a:solidFill>
                <a:schemeClr val="dk1"/>
              </a:solidFill>
              <a:effectLst/>
              <a:latin typeface="+mn-lt"/>
              <a:ea typeface="+mn-ea"/>
              <a:cs typeface="+mn-cs"/>
            </a:rPr>
            <a:t>	2.3 If the mapping requires it, add the transformation in the source column e.g. concatenating columns, mathematical operations, substrings, etc</a:t>
          </a:r>
        </a:p>
        <a:p>
          <a:r>
            <a:rPr lang="en-GB" sz="1100">
              <a:solidFill>
                <a:schemeClr val="dk1"/>
              </a:solidFill>
              <a:effectLst/>
              <a:latin typeface="+mn-lt"/>
              <a:ea typeface="+mn-ea"/>
              <a:cs typeface="+mn-cs"/>
            </a:rPr>
            <a:t>	2.4 In the Example value mapping, provide an actual transformation to illustrate the expected value</a:t>
          </a:r>
        </a:p>
        <a:p>
          <a:r>
            <a:rPr lang="en-GB" sz="1100">
              <a:solidFill>
                <a:schemeClr val="dk1"/>
              </a:solidFill>
              <a:effectLst/>
              <a:latin typeface="+mn-lt"/>
              <a:ea typeface="+mn-ea"/>
              <a:cs typeface="+mn-cs"/>
            </a:rPr>
            <a:t>	2.5 Add notes if needed</a:t>
          </a:r>
        </a:p>
        <a:p>
          <a:r>
            <a:rPr lang="en-GB" sz="1100">
              <a:solidFill>
                <a:schemeClr val="dk1"/>
              </a:solidFill>
              <a:effectLst/>
              <a:latin typeface="+mn-lt"/>
              <a:ea typeface="+mn-ea"/>
              <a:cs typeface="+mn-cs"/>
            </a:rPr>
            <a:t>	2.6 For the signoff column, you will have the choice between 2 values "Project team" and "Business", the first option will indicate that the mapping has been reviewed and approve by the wider project team. The Business sign off validates that signoff and freezes the mapping</a:t>
          </a:r>
        </a:p>
        <a:p>
          <a:r>
            <a:rPr lang="en-GB" sz="1100">
              <a:solidFill>
                <a:schemeClr val="dk1"/>
              </a:solidFill>
              <a:effectLst/>
              <a:latin typeface="+mn-lt"/>
              <a:ea typeface="+mn-ea"/>
              <a:cs typeface="+mn-cs"/>
            </a:rPr>
            <a:t>	2.7 The last column Dev Complete is to indicate that the mapping has been built</a:t>
          </a: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600" b="1" u="sng">
              <a:solidFill>
                <a:schemeClr val="dk1"/>
              </a:solidFill>
              <a:effectLst/>
              <a:latin typeface="+mn-lt"/>
              <a:ea typeface="+mn-ea"/>
              <a:cs typeface="+mn-cs"/>
            </a:rPr>
            <a:t>References:</a:t>
          </a:r>
        </a:p>
      </xdr:txBody>
    </xdr:sp>
    <xdr:clientData/>
  </xdr:twoCellAnchor>
  <xdr:twoCellAnchor>
    <xdr:from>
      <xdr:col>0</xdr:col>
      <xdr:colOff>180974</xdr:colOff>
      <xdr:row>30</xdr:row>
      <xdr:rowOff>123825</xdr:rowOff>
    </xdr:from>
    <xdr:to>
      <xdr:col>9</xdr:col>
      <xdr:colOff>94574</xdr:colOff>
      <xdr:row>32</xdr:row>
      <xdr:rowOff>49875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D691217D-6980-AA88-80EF-C402DD63EB39}"/>
            </a:ext>
          </a:extLst>
        </xdr:cNvPr>
        <xdr:cNvSpPr txBox="1"/>
      </xdr:nvSpPr>
      <xdr:spPr>
        <a:xfrm>
          <a:off x="180974" y="5553075"/>
          <a:ext cx="5400000" cy="28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chemeClr val="accent1">
                  <a:lumMod val="75000"/>
                </a:schemeClr>
              </a:solidFill>
            </a:rPr>
            <a:t>Checklists</a:t>
          </a:r>
        </a:p>
      </xdr:txBody>
    </xdr:sp>
    <xdr:clientData/>
  </xdr:twoCellAnchor>
  <xdr:twoCellAnchor>
    <xdr:from>
      <xdr:col>0</xdr:col>
      <xdr:colOff>184149</xdr:colOff>
      <xdr:row>32</xdr:row>
      <xdr:rowOff>76200</xdr:rowOff>
    </xdr:from>
    <xdr:to>
      <xdr:col>9</xdr:col>
      <xdr:colOff>94574</xdr:colOff>
      <xdr:row>34</xdr:row>
      <xdr:rowOff>2250</xdr:rowOff>
    </xdr:to>
    <xdr:sp macro="" textlink="">
      <xdr:nvSpPr>
        <xdr:cNvPr id="4" name="TextBox 3">
          <a:hlinkClick xmlns:r="http://schemas.openxmlformats.org/officeDocument/2006/relationships" r:id="rId2"/>
          <a:extLst>
            <a:ext uri="{FF2B5EF4-FFF2-40B4-BE49-F238E27FC236}">
              <a16:creationId xmlns:a16="http://schemas.microsoft.com/office/drawing/2014/main" id="{6F76CE72-FA38-2BDE-DDF8-9B46BE175440}"/>
            </a:ext>
          </a:extLst>
        </xdr:cNvPr>
        <xdr:cNvSpPr txBox="1"/>
      </xdr:nvSpPr>
      <xdr:spPr>
        <a:xfrm>
          <a:off x="184149" y="5867400"/>
          <a:ext cx="5396825" cy="28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u="sng">
              <a:solidFill>
                <a:schemeClr val="accent1">
                  <a:lumMod val="75000"/>
                </a:schemeClr>
              </a:solidFill>
              <a:effectLst/>
              <a:latin typeface="+mn-lt"/>
              <a:ea typeface="+mn-ea"/>
              <a:cs typeface="+mn-cs"/>
            </a:rPr>
            <a:t>Data Types conversion</a:t>
          </a:r>
          <a:endParaRPr lang="en-GB" u="sng">
            <a:solidFill>
              <a:schemeClr val="accent1">
                <a:lumMod val="75000"/>
              </a:schemeClr>
            </a:solidFill>
            <a:effectLst/>
          </a:endParaRP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1</xdr:row>
      <xdr:rowOff>104775</xdr:rowOff>
    </xdr:from>
    <xdr:to>
      <xdr:col>3</xdr:col>
      <xdr:colOff>188768</xdr:colOff>
      <xdr:row>7</xdr:row>
      <xdr:rowOff>19050</xdr:rowOff>
    </xdr:to>
    <xdr:pic>
      <xdr:nvPicPr>
        <xdr:cNvPr id="2" name="Picture 1" descr="Lloyds Banking Group">
          <a:extLst>
            <a:ext uri="{FF2B5EF4-FFF2-40B4-BE49-F238E27FC236}">
              <a16:creationId xmlns:a16="http://schemas.microsoft.com/office/drawing/2014/main" id="{CB47421C-7247-4207-91E4-4C84904DF1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85800" y="263525"/>
          <a:ext cx="1409700" cy="555625"/>
        </a:xfrm>
        <a:prstGeom prst="rect">
          <a:avLst/>
        </a:prstGeom>
        <a:noFill/>
        <a:ln w="9525">
          <a:noFill/>
          <a:miter lim="800000"/>
          <a:headEnd/>
          <a:tailEnd/>
        </a:ln>
      </xdr:spPr>
    </xdr:pic>
    <xdr:clientData/>
  </xdr:twoCellAnchor>
  <xdr:twoCellAnchor editAs="oneCell">
    <xdr:from>
      <xdr:col>7</xdr:col>
      <xdr:colOff>2883478</xdr:colOff>
      <xdr:row>1</xdr:row>
      <xdr:rowOff>69272</xdr:rowOff>
    </xdr:from>
    <xdr:to>
      <xdr:col>8</xdr:col>
      <xdr:colOff>488085</xdr:colOff>
      <xdr:row>7</xdr:row>
      <xdr:rowOff>26770</xdr:rowOff>
    </xdr:to>
    <xdr:pic>
      <xdr:nvPicPr>
        <xdr:cNvPr id="3" name="Picture 2">
          <a:extLst>
            <a:ext uri="{FF2B5EF4-FFF2-40B4-BE49-F238E27FC236}">
              <a16:creationId xmlns:a16="http://schemas.microsoft.com/office/drawing/2014/main" id="{54095C59-2E03-E47F-2CCD-A80F77E5BB22}"/>
            </a:ext>
          </a:extLst>
        </xdr:cNvPr>
        <xdr:cNvPicPr>
          <a:picLocks noChangeAspect="1"/>
        </xdr:cNvPicPr>
      </xdr:nvPicPr>
      <xdr:blipFill>
        <a:blip xmlns:r="http://schemas.openxmlformats.org/officeDocument/2006/relationships" r:embed="rId2"/>
        <a:stretch>
          <a:fillRect/>
        </a:stretch>
      </xdr:blipFill>
      <xdr:spPr>
        <a:xfrm>
          <a:off x="8771660" y="233795"/>
          <a:ext cx="493568" cy="6101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711200</xdr:colOff>
      <xdr:row>23</xdr:row>
      <xdr:rowOff>123825</xdr:rowOff>
    </xdr:from>
    <xdr:to>
      <xdr:col>3</xdr:col>
      <xdr:colOff>716377</xdr:colOff>
      <xdr:row>57</xdr:row>
      <xdr:rowOff>8060</xdr:rowOff>
    </xdr:to>
    <xdr:pic>
      <xdr:nvPicPr>
        <xdr:cNvPr id="2" name="Picture 1">
          <a:extLst>
            <a:ext uri="{FF2B5EF4-FFF2-40B4-BE49-F238E27FC236}">
              <a16:creationId xmlns:a16="http://schemas.microsoft.com/office/drawing/2014/main" id="{07DEAE71-FBAC-40AC-813D-BF011726A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59275"/>
          <a:ext cx="4145377" cy="61453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23</xdr:col>
      <xdr:colOff>76334</xdr:colOff>
      <xdr:row>46</xdr:row>
      <xdr:rowOff>159524</xdr:rowOff>
    </xdr:to>
    <xdr:pic>
      <xdr:nvPicPr>
        <xdr:cNvPr id="3" name="Picture 2">
          <a:extLst>
            <a:ext uri="{FF2B5EF4-FFF2-40B4-BE49-F238E27FC236}">
              <a16:creationId xmlns:a16="http://schemas.microsoft.com/office/drawing/2014/main" id="{6AA38452-6FC2-2584-515A-1D1430135E43}"/>
            </a:ext>
          </a:extLst>
        </xdr:cNvPr>
        <xdr:cNvPicPr>
          <a:picLocks noChangeAspect="1"/>
        </xdr:cNvPicPr>
      </xdr:nvPicPr>
      <xdr:blipFill>
        <a:blip xmlns:r="http://schemas.openxmlformats.org/officeDocument/2006/relationships" r:embed="rId1"/>
        <a:stretch>
          <a:fillRect/>
        </a:stretch>
      </xdr:blipFill>
      <xdr:spPr>
        <a:xfrm>
          <a:off x="607786" y="181429"/>
          <a:ext cx="13447619" cy="832380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2339975</xdr:colOff>
      <xdr:row>13</xdr:row>
      <xdr:rowOff>85725</xdr:rowOff>
    </xdr:from>
    <xdr:to>
      <xdr:col>15</xdr:col>
      <xdr:colOff>25400</xdr:colOff>
      <xdr:row>25</xdr:row>
      <xdr:rowOff>158750</xdr:rowOff>
    </xdr:to>
    <xdr:sp macro="" textlink="">
      <xdr:nvSpPr>
        <xdr:cNvPr id="2" name="TextBox 1">
          <a:extLst>
            <a:ext uri="{FF2B5EF4-FFF2-40B4-BE49-F238E27FC236}">
              <a16:creationId xmlns:a16="http://schemas.microsoft.com/office/drawing/2014/main" id="{F201D81E-7C17-40EB-A291-0619CC218EA5}"/>
            </a:ext>
          </a:extLst>
        </xdr:cNvPr>
        <xdr:cNvSpPr txBox="1"/>
      </xdr:nvSpPr>
      <xdr:spPr>
        <a:xfrm>
          <a:off x="9531350" y="2552700"/>
          <a:ext cx="8763000" cy="3902075"/>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GB" sz="2000" b="1"/>
            <a:t>Place here the data type conversion reference tables for the systems you are working with</a:t>
          </a:r>
        </a:p>
        <a:p>
          <a:r>
            <a:rPr lang="en-GB" sz="2000" b="1"/>
            <a:t>It could be from Oracle to SQL Server, or GCP to Oracle.</a:t>
          </a:r>
        </a:p>
        <a:p>
          <a:r>
            <a:rPr lang="en-GB" sz="2000" b="1"/>
            <a:t>(data types mapping can be found @ </a:t>
          </a:r>
          <a:r>
            <a:rPr lang="en-GB" sz="2000">
              <a:hlinkClick xmlns:r="http://schemas.openxmlformats.org/officeDocument/2006/relationships" r:id=""/>
            </a:rPr>
            <a:t>BIG Query Data Types - Commercial Credit Transformation - Lloyds Banking Group Confluence</a:t>
          </a:r>
          <a:endParaRPr lang="en-GB" sz="20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IB\Center%201980\Reporting%20Repository\CMP\New%20AFS%20CLO%20Product\Facility%20Types%20FINAL%20200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Relationships>
</file>

<file path=xl/externalLinks/_rels/externalLink6.xml.rels><?xml version="1.0" encoding="UTF-8" standalone="yes"?>
<Relationships xmlns="http://schemas.openxmlformats.org/package/2006/relationships"><Relationship Id="rId2" Type="http://schemas.microsoft.com/office/2019/04/relationships/externalLinkLongPath" Target="http://sharepoint3.bankofamerica.com/sites/WCTFulfillmentCapability/dataintegration/Shared%20Documents/FUL030%20(Aug%20Release)/Template%20Selection%20(Aug%20Release)/Business%20Rules%20Documentation%20Template%20%20working%20copy%20with%20highlights.xlsx?9CBB73BE" TargetMode="External"/><Relationship Id="rId1" Type="http://schemas.openxmlformats.org/officeDocument/2006/relationships/externalLinkPath" Target="file:///\\9CBB73BE\Business%20Rules%20Documentation%20Template%20%20working%20copy%20with%20highlight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SRC-Data%20Feeds\STAGING\Dun%20and%20Bradstreet%20Stage%201%20Data%20Attribute%20Details%20(DAD)%20v1.4.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ersonal/alan_pain_lloydsbanking_com/Documents/Voyager/Requirements/nCino%20Fields/Staging%20Database%20Source%20Spreadsheet%20Master%20(from%20RDW%20Sharepoint)%2017.03.2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refreshError="1"/>
      <sheetData sheetId="1" refreshError="1"/>
      <sheetData sheetId="2" refreshError="1"/>
      <sheetData sheetId="3" refreshError="1"/>
      <sheetData sheetId="4"/>
      <sheetData sheetId="5"/>
      <sheetData sheetId="6" refreshError="1"/>
      <sheetData sheetId="7"/>
      <sheetData sheetId="8"/>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 Log"/>
      <sheetName val="Questions"/>
      <sheetName val="Document Logic"/>
      <sheetName val="Reference"/>
      <sheetName val="Sheet1"/>
    </sheetNames>
    <sheetDataSet>
      <sheetData sheetId="0" refreshError="1"/>
      <sheetData sheetId="1"/>
      <sheetData sheetId="2" refreshError="1"/>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refreshError="1"/>
      <sheetData sheetId="1" refreshError="1"/>
      <sheetData sheetId="2" refreshError="1"/>
      <sheetData sheetId="3"/>
      <sheetData sheetId="4"/>
      <sheetData sheetId="5" refreshError="1"/>
      <sheetData sheetId="6"/>
      <sheetData sheetId="7"/>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BS"/>
      <sheetName val="TI+"/>
      <sheetName val="COMMON"/>
      <sheetName val="CAP"/>
      <sheetName val="ACS"/>
      <sheetName val="TSYS"/>
      <sheetName val="ALFA"/>
      <sheetName val="MLC"/>
      <sheetName val="AMC MAS"/>
      <sheetName val="CBS"/>
      <sheetName val="CAP Bridge File"/>
      <sheetName val="MABE4-COMMON"/>
      <sheetName val="ACS Crestow Bridge File"/>
      <sheetName val="FDPP-RCBS Bridge File"/>
      <sheetName val="RED"/>
      <sheetName val="OCMI"/>
      <sheetName val="Change Control "/>
      <sheetName val="Feed Repository "/>
      <sheetName val="Source System Idenifiers"/>
      <sheetName val="CMD"/>
      <sheetName val="CMS"/>
      <sheetName val="CMSL"/>
      <sheetName val="CODOS"/>
      <sheetName val="COG"/>
      <sheetName val="Credit Sanctioning"/>
      <sheetName val="Enquiry"/>
      <sheetName val="Equitrack"/>
      <sheetName val="Financial Spreading FST"/>
      <sheetName val="GL Account M-Sets"/>
      <sheetName val="GRM"/>
      <sheetName val="Nexus-IRDC"/>
      <sheetName val="PortalAdmin"/>
      <sheetName val="RAY"/>
      <sheetName val="Ray LOV for NDAF"/>
      <sheetName val="SAP GLExtract"/>
      <sheetName val="SAP HIERARCHY"/>
      <sheetName val="SAP TOM ORACLE MAP"/>
      <sheetName val="Segment"/>
      <sheetName val="VAM"/>
      <sheetName val="Complex Customer Mig Map"/>
      <sheetName val="SDMS"/>
      <sheetName val="Datamarkets FX rate"/>
      <sheetName val="ACBS 5.3"/>
      <sheetName val="CRISP"/>
      <sheetName val="Eclair"/>
      <sheetName val="Goldmine"/>
      <sheetName val="Moodys-RiskFrontier"/>
      <sheetName val="Nexus old not used "/>
      <sheetName val="NRMS"/>
      <sheetName val="RHEA"/>
      <sheetName val="SMS"/>
      <sheetName val="URBIS"/>
      <sheetName val="CMS Indexation"/>
      <sheetName val="CMA"/>
      <sheetName val="EM"/>
      <sheetName val="AMCCMS"/>
      <sheetName val="Appendi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persons/person.xml><?xml version="1.0" encoding="utf-8"?>
<personList xmlns="http://schemas.microsoft.com/office/spreadsheetml/2018/threadedcomments" xmlns:x="http://schemas.openxmlformats.org/spreadsheetml/2006/main">
  <person displayName="Keane, Sarah (GT ENT Risk Del L, Enterprise &amp; Business Tech)" id="{B314801E-3DDE-4B67-948D-C7BCA7610E3B}" userId="S::Sarah.Keane@lloydsbanking.com::bdeb2661-cc6e-4b46-819a-d134b82b8cb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2-11-09T08:51:31.03" personId="{B314801E-3DDE-4B67-948D-C7BCA7610E3B}" id="{75DBAD9C-6F60-4D42-8D60-160252ED1945}">
    <text>Data is ingested into the Raw layer within GCP. The content of the JSON file is stored as string in a BigQuery table. Only data for modified fields are included</text>
  </threadedComment>
  <threadedComment ref="V1" dT="2022-11-09T11:48:57.56" personId="{B314801E-3DDE-4B67-948D-C7BCA7610E3B}" id="{C2D63DFC-0885-456E-AA81-FD2DC9070A5F}">
    <text>Data is transformed from string into table format. Data type of each field is to be converted to BigQuery data types. Only data for fields that were modified are included</text>
  </threadedComment>
  <threadedComment ref="AD1" dT="2022-11-10T09:17:09.34" personId="{B314801E-3DDE-4B67-948D-C7BCA7610E3B}" id="{BDC76E51-F4D4-4239-AA64-A07B4212E1C8}">
    <text>Curation layer contains only one transaction per record. This will contain the latest values for all fields for that record</text>
  </threadedComment>
  <threadedComment ref="H2" dT="2023-01-27T13:10:31.00" personId="{B314801E-3DDE-4B67-948D-C7BCA7610E3B}" id="{D0B3FFF7-0F23-4723-A903-E7752D567CFD}">
    <text>From master workbook data model</text>
  </threadedComment>
  <threadedComment ref="I2" dT="2023-01-27T13:09:54.15" personId="{B314801E-3DDE-4B67-948D-C7BCA7610E3B}" id="{05FFBDF2-D987-4A39-A252-FDBC8C717E0C}">
    <text>From master workbook data model</text>
  </threadedComment>
  <threadedComment ref="J2" dT="2023-01-27T13:09:21.03" personId="{B314801E-3DDE-4B67-948D-C7BCA7610E3B}" id="{3C983FE0-7A6F-49E6-AAC4-F8F27379B3FF}">
    <text xml:space="preserve">from nCino dev proc1
</text>
  </threadedComment>
  <threadedComment ref="L2" dT="2023-01-30T09:45:44.56" personId="{B314801E-3DDE-4B67-948D-C7BCA7610E3B}" id="{6388C701-5B2B-4F67-B7C4-C368DAC1F4CA}">
    <text>From nCino dev proc1 files</text>
  </threadedComment>
  <threadedComment ref="M2" dT="2023-01-27T14:20:07.48" personId="{B314801E-3DDE-4B67-948D-C7BCA7610E3B}" id="{FD7D3F1B-0A02-4C22-8FA9-42D0B29FE937}">
    <text>From master workbook data model</text>
  </threadedComment>
  <threadedComment ref="N2" dT="2023-01-27T14:20:22.35" personId="{B314801E-3DDE-4B67-948D-C7BCA7610E3B}" id="{B75242BA-DD0F-4EFC-842E-678528B0C71C}">
    <text>From nCino dev proc1</text>
  </threadedComment>
  <threadedComment ref="O2" dT="2023-01-30T09:45:10.14" personId="{B314801E-3DDE-4B67-948D-C7BCA7610E3B}" id="{5B15C764-94B9-427F-BC2B-3D27E79E474F}">
    <text>'Id' type fields are marked as primary ids, 'lookup' fields are marked as foreign ids and external ids are identified from the nCino dev proc 1 files</text>
  </threadedComment>
  <threadedComment ref="P2" dT="2023-01-30T09:48:27.36" personId="{B314801E-3DDE-4B67-948D-C7BCA7610E3B}" id="{54B4FB13-5ED9-40C7-AC34-873359A74C10}">
    <text>From master workbook data model</text>
  </threadedComment>
  <threadedComment ref="Q2" dT="2023-01-30T09:49:45.04" personId="{B314801E-3DDE-4B67-948D-C7BCA7610E3B}" id="{F32AEE4D-9BD5-497C-83FF-06CF734B5F2A}">
    <text>Contains formulas for derived fields, and object names for foreign ids</text>
  </threadedComment>
  <threadedComment ref="R2" dT="2022-11-09T09:07:28.05" personId="{B314801E-3DDE-4B67-948D-C7BCA7610E3B}" id="{9B1BD2FF-4E79-4327-B369-07886A1D18A4}">
    <text>Same as source API name</text>
  </threadedComment>
  <threadedComment ref="S2" dT="2023-01-30T09:42:27.80" personId="{B314801E-3DDE-4B67-948D-C7BCA7610E3B}" id="{D77A6F3D-AE1A-4DE2-9801-38E5F74CA486}">
    <text>Same as source field API name</text>
  </threadedComment>
  <threadedComment ref="T2" dT="2022-11-09T09:08:03.05" personId="{B314801E-3DDE-4B67-948D-C7BCA7610E3B}" id="{F36C7D10-1784-4C9C-837C-C596156C4CC5}">
    <text>All data types will be string</text>
  </threadedComment>
  <threadedComment ref="U2" dT="2022-11-09T09:09:24.80" personId="{B314801E-3DDE-4B67-948D-C7BCA7610E3B}" id="{1F728551-7CCB-4FD4-8D69-48445D409AAF}">
    <text>Header field, primary keys and lastModified fields are 'N', all other fields are 'Y'</text>
  </threadedComment>
  <threadedComment ref="AN2" dT="2023-02-01T10:25:42.37" personId="{B314801E-3DDE-4B67-948D-C7BCA7610E3B}" id="{3CDC49D6-5283-4F4B-B100-89598F2DB6F1}">
    <text>Update to readable names</text>
  </threadedComment>
  <threadedComment ref="AO2" dT="2023-02-01T10:25:50.00" personId="{B314801E-3DDE-4B67-948D-C7BCA7610E3B}" id="{298BC976-2B29-4275-81E4-98FECC5995D6}">
    <text>Update to readable names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9T08:49:03.39" personId="{B314801E-3DDE-4B67-948D-C7BCA7610E3B}" id="{1C9397B3-EA89-408E-8ED4-E99FB99BD142}">
    <text>For downstream, our source is nCINO system, details for here can be found in the nCINO data model. The data is extracted by Kafka as an event message in JSON file format</text>
  </threadedComment>
  <threadedComment ref="L1" dT="2022-11-09T08:51:31.03" personId="{B314801E-3DDE-4B67-948D-C7BCA7610E3B}" id="{AB355BA6-B1F5-4D33-BA46-5FAE40FC63C2}">
    <text>Data is ingested into the Raw layer within GCP. The content of the JSON file is stored as string in a BigQuery table.</text>
  </threadedComment>
  <threadedComment ref="P1" dT="2022-11-09T11:48:57.56" personId="{B314801E-3DDE-4B67-948D-C7BCA7610E3B}" id="{EDEBAF58-9654-46DC-B061-D9166B88FA9A}">
    <text>Data is transformed from string into table format. Data type of each field is to be converted to BigQuery data types</text>
  </threadedComment>
  <threadedComment ref="W1" dT="2022-11-10T09:17:09.34" personId="{B314801E-3DDE-4B67-948D-C7BCA7610E3B}" id="{47A40B08-B05C-45BB-A18D-85E85512AB86}">
    <text>Curation layer contains mapping tables for the legacy system and nCINO IDs.</text>
  </threadedComment>
  <threadedComment ref="L2" dT="2022-11-09T09:07:28.05" personId="{B314801E-3DDE-4B67-948D-C7BCA7610E3B}" id="{29E65250-EEED-4561-A156-F586E4DB1C07}">
    <text>Same as source</text>
  </threadedComment>
  <threadedComment ref="M2" dT="2022-11-09T09:07:42.73" personId="{B314801E-3DDE-4B67-948D-C7BCA7610E3B}" id="{BDCA8750-528C-4197-AF67-0B48CC4651E5}">
    <text>Same as source</text>
  </threadedComment>
  <threadedComment ref="N2" dT="2022-11-09T09:08:03.05" personId="{B314801E-3DDE-4B67-948D-C7BCA7610E3B}" id="{B7250ADE-511E-40E7-A6B9-6605B1FD661A}">
    <text>All data types will be string</text>
  </threadedComment>
  <threadedComment ref="O2" dT="2022-11-09T09:09:24.80" personId="{B314801E-3DDE-4B67-948D-C7BCA7610E3B}" id="{4E41CA57-73A4-44AF-BA25-1A0C41FE7A39}">
    <text>All fields are nullable</text>
  </threadedComment>
  <threadedComment ref="V2" dT="2022-11-09T09:07:01.35" personId="{B314801E-3DDE-4B67-948D-C7BCA7610E3B}" id="{5E01DF49-0C3C-45A6-BF79-0FA1E34A4793}">
    <text xml:space="preserve"> Validations rules within Raw layer: ID are in correct format, reference data values are in list</text>
  </threadedComment>
</ThreadedComments>
</file>

<file path=xl/threadedComments/threadedComment3.xml><?xml version="1.0" encoding="utf-8"?>
<ThreadedComments xmlns="http://schemas.microsoft.com/office/spreadsheetml/2018/threadedcomments" xmlns:x="http://schemas.openxmlformats.org/spreadsheetml/2006/main">
  <threadedComment ref="D2" dT="2022-11-09T09:08:03.05" personId="{B314801E-3DDE-4B67-948D-C7BCA7610E3B}" id="{C74C64BF-EA09-48A0-A0E6-F08E24DE7D49}">
    <text>All data types will be string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 Id="rId4" Type="http://schemas.microsoft.com/office/2017/10/relationships/threadedComment" Target="../threadedComments/threadedComment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 Id="rId4" Type="http://schemas.microsoft.com/office/2017/10/relationships/threadedComment" Target="../threadedComments/threadedComment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loud.google.com/bigquery/docs/reference/standard-sql/data-types" TargetMode="External"/><Relationship Id="rId1" Type="http://schemas.openxmlformats.org/officeDocument/2006/relationships/hyperlink" Target="https://developer.salesforce.com/docs/atlas.en-us.apexcode.meta/apexcode/langCon_apex_primitives.htm" TargetMode="External"/><Relationship Id="rId4"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confluence.devops.lloydsbanking.com/pages/viewpageattachments.action?pageId=851348801&amp;sortBy=date&amp;highlight=Frozen_Data+Master+Workbook+-+LBG+V1_PI2+4JAN.xlsx&am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48D72-BEF5-4B7B-A99A-C476FD7CECB4}">
  <dimension ref="B3:D16"/>
  <sheetViews>
    <sheetView zoomScale="190" zoomScaleNormal="190" workbookViewId="0">
      <selection activeCell="C15" sqref="C15"/>
    </sheetView>
  </sheetViews>
  <sheetFormatPr defaultRowHeight="14.45"/>
  <cols>
    <col min="1" max="1" width="5.42578125" customWidth="1"/>
    <col min="2" max="2" width="2.85546875" bestFit="1" customWidth="1"/>
    <col min="3" max="3" width="27.85546875" bestFit="1" customWidth="1"/>
    <col min="4" max="4" width="77.42578125" bestFit="1" customWidth="1"/>
  </cols>
  <sheetData>
    <row r="3" spans="2:4" ht="21">
      <c r="B3" s="317" t="s">
        <v>0</v>
      </c>
      <c r="C3" s="317"/>
      <c r="D3" s="107" t="s">
        <v>1</v>
      </c>
    </row>
    <row r="4" spans="2:4">
      <c r="B4" s="1">
        <v>1</v>
      </c>
      <c r="C4" s="53" t="s">
        <v>2</v>
      </c>
      <c r="D4" s="1"/>
    </row>
    <row r="5" spans="2:4" ht="13.5" customHeight="1">
      <c r="B5" s="1">
        <f>B4+1</f>
        <v>2</v>
      </c>
      <c r="C5" s="53" t="s">
        <v>3</v>
      </c>
      <c r="D5" s="1" t="s">
        <v>4</v>
      </c>
    </row>
    <row r="6" spans="2:4">
      <c r="B6" s="1">
        <f t="shared" ref="B6:B16" si="0">B5+1</f>
        <v>3</v>
      </c>
      <c r="C6" s="53" t="s">
        <v>5</v>
      </c>
      <c r="D6" s="1" t="s">
        <v>6</v>
      </c>
    </row>
    <row r="7" spans="2:4">
      <c r="B7" s="1">
        <f t="shared" si="0"/>
        <v>4</v>
      </c>
      <c r="C7" s="53" t="s">
        <v>7</v>
      </c>
      <c r="D7" s="1" t="s">
        <v>8</v>
      </c>
    </row>
    <row r="8" spans="2:4">
      <c r="B8" s="1">
        <f t="shared" si="0"/>
        <v>5</v>
      </c>
      <c r="C8" s="53" t="s">
        <v>9</v>
      </c>
      <c r="D8" s="1" t="s">
        <v>10</v>
      </c>
    </row>
    <row r="9" spans="2:4">
      <c r="B9" s="1">
        <f t="shared" si="0"/>
        <v>6</v>
      </c>
      <c r="C9" s="53" t="s">
        <v>11</v>
      </c>
      <c r="D9" s="1" t="s">
        <v>12</v>
      </c>
    </row>
    <row r="10" spans="2:4">
      <c r="B10" s="1">
        <f t="shared" si="0"/>
        <v>7</v>
      </c>
      <c r="C10" s="53" t="s">
        <v>13</v>
      </c>
      <c r="D10" s="1" t="s">
        <v>14</v>
      </c>
    </row>
    <row r="11" spans="2:4">
      <c r="B11" s="1">
        <f t="shared" si="0"/>
        <v>8</v>
      </c>
      <c r="C11" s="53" t="s">
        <v>15</v>
      </c>
      <c r="D11" s="1" t="s">
        <v>16</v>
      </c>
    </row>
    <row r="12" spans="2:4">
      <c r="B12" s="1">
        <f t="shared" si="0"/>
        <v>9</v>
      </c>
      <c r="C12" s="53" t="s">
        <v>17</v>
      </c>
      <c r="D12" s="1" t="s">
        <v>18</v>
      </c>
    </row>
    <row r="13" spans="2:4">
      <c r="B13" s="1">
        <f t="shared" si="0"/>
        <v>10</v>
      </c>
      <c r="C13" s="53" t="s">
        <v>19</v>
      </c>
      <c r="D13" s="1" t="s">
        <v>20</v>
      </c>
    </row>
    <row r="14" spans="2:4">
      <c r="B14" s="1">
        <f t="shared" si="0"/>
        <v>11</v>
      </c>
      <c r="C14" s="53" t="s">
        <v>21</v>
      </c>
      <c r="D14" s="1" t="s">
        <v>22</v>
      </c>
    </row>
    <row r="15" spans="2:4">
      <c r="B15" s="1">
        <f>B14+1</f>
        <v>12</v>
      </c>
      <c r="C15" s="53" t="s">
        <v>23</v>
      </c>
      <c r="D15" s="1" t="s">
        <v>24</v>
      </c>
    </row>
    <row r="16" spans="2:4">
      <c r="B16" s="1">
        <f t="shared" si="0"/>
        <v>13</v>
      </c>
      <c r="C16" s="53" t="s">
        <v>25</v>
      </c>
      <c r="D16" s="1" t="s">
        <v>26</v>
      </c>
    </row>
  </sheetData>
  <sheetProtection selectLockedCells="1" selectUnlockedCells="1"/>
  <mergeCells count="1">
    <mergeCell ref="B3:C3"/>
  </mergeCells>
  <hyperlinks>
    <hyperlink ref="C4" location="Instructions!A1" display="Instructions" xr:uid="{7DE7E9BE-1551-40FA-9F08-C3D7B600AC97}"/>
    <hyperlink ref="C5" location="'Version Control'!A1" display="Version Control" xr:uid="{42843A6A-158F-429C-812C-CA6849B8E054}"/>
    <hyperlink ref="C6" location="'Key-Information'!A1" display="Key-Information" xr:uid="{D233A173-EEC3-4EBA-B1DB-CB2816244D23}"/>
    <hyperlink ref="C7" location="'Target - COG'!A1" display="Target - COG" xr:uid="{D827D2D9-726C-424A-99E1-7DC1C63209CD}"/>
    <hyperlink ref="C11" location="Mappings!A1" display="Mappings" xr:uid="{27968169-2621-4C65-9027-30EB86A52531}"/>
    <hyperlink ref="C15" location="'DataType Conversion'!A1" display="DataType Conversion" xr:uid="{0E6679D8-7B42-4232-BCD0-E5A97F0C7002}"/>
    <hyperlink ref="C16" location="ExternalData!A1" display="ExternalData" xr:uid="{ADF97CB4-B695-4E3C-9261-688E72BFD798}"/>
    <hyperlink ref="C14" location="'nCino Picklists'!A1" display="nCino Picklists" xr:uid="{7218735F-780D-467E-BF0B-202203218D41}"/>
    <hyperlink ref="C9" location="nCino_DevProc1!A1" display="nCino_DevProc1" xr:uid="{1A6494A5-534F-4476-889F-87E5E7679834}"/>
    <hyperlink ref="C10" location="nCino_MW!A1" display="nCino_MW" xr:uid="{09351311-6793-4576-9E0B-A8A50C0C105C}"/>
    <hyperlink ref="C13" location="'Mappings - Consumption'!A1" display="Mappings - Consumption" xr:uid="{A4C6E087-0B46-4F1D-B77C-764AFC6BCD89}"/>
    <hyperlink ref="C12" location="'Header Mappings'!A1" display="Header Mappings" xr:uid="{7B9A235C-FC66-4543-9B55-F165789AA311}"/>
  </hyperlink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A9B82-EEE8-4598-B587-B8355C37DD00}">
  <sheetPr>
    <tabColor rgb="FFFF0000"/>
  </sheetPr>
  <dimension ref="A1:AV188"/>
  <sheetViews>
    <sheetView tabSelected="1" topLeftCell="D1" workbookViewId="0">
      <pane ySplit="2" topLeftCell="B14" activePane="bottomLeft" state="frozen"/>
      <selection pane="bottomLeft" activeCell="AK14" sqref="AK14"/>
      <selection activeCell="B1" sqref="B1"/>
    </sheetView>
  </sheetViews>
  <sheetFormatPr defaultRowHeight="14.45"/>
  <cols>
    <col min="1" max="1" width="25.5703125" hidden="1" customWidth="1"/>
    <col min="2" max="2" width="8.85546875" customWidth="1"/>
    <col min="3" max="3" width="11.140625" customWidth="1"/>
    <col min="4" max="4" width="25.85546875" bestFit="1" customWidth="1"/>
    <col min="5" max="5" width="19.85546875" customWidth="1"/>
    <col min="6" max="6" width="41.5703125" bestFit="1" customWidth="1"/>
    <col min="7" max="7" width="31.5703125" bestFit="1" customWidth="1"/>
    <col min="8" max="8" width="88.5703125" customWidth="1"/>
    <col min="9" max="9" width="10" hidden="1" customWidth="1"/>
    <col min="10" max="10" width="19.42578125" customWidth="1"/>
    <col min="11" max="11" width="13.140625" hidden="1" customWidth="1"/>
    <col min="12" max="12" width="7.5703125" customWidth="1"/>
    <col min="13" max="13" width="5.140625" hidden="1" customWidth="1"/>
    <col min="17" max="17" width="21.85546875" customWidth="1"/>
    <col min="18" max="18" width="26.140625" customWidth="1"/>
    <col min="19" max="19" width="33.85546875" bestFit="1" customWidth="1"/>
    <col min="22" max="22" width="22.85546875" customWidth="1"/>
    <col min="23" max="23" width="41.5703125" bestFit="1" customWidth="1"/>
    <col min="24" max="24" width="9.5703125" bestFit="1" customWidth="1"/>
    <col min="27" max="27" width="11.140625" customWidth="1"/>
    <col min="29" max="29" width="43.85546875" bestFit="1" customWidth="1"/>
    <col min="30" max="30" width="25.85546875" bestFit="1" customWidth="1"/>
    <col min="31" max="31" width="36.5703125" customWidth="1"/>
    <col min="36" max="36" width="12.85546875" customWidth="1"/>
    <col min="37" max="37" width="10.140625" customWidth="1"/>
    <col min="38" max="38" width="12.28515625" customWidth="1"/>
    <col min="40" max="40" width="31.140625" hidden="1" customWidth="1"/>
    <col min="41" max="41" width="21.7109375" hidden="1" customWidth="1"/>
    <col min="42" max="48" width="0" hidden="1" customWidth="1"/>
  </cols>
  <sheetData>
    <row r="1" spans="1:48" s="89" customFormat="1" ht="20.100000000000001" customHeight="1">
      <c r="B1" s="337" t="s">
        <v>1697</v>
      </c>
      <c r="C1" s="337"/>
      <c r="D1" s="337"/>
      <c r="E1" s="337"/>
      <c r="F1" s="337"/>
      <c r="G1" s="337"/>
      <c r="H1" s="337"/>
      <c r="I1" s="337"/>
      <c r="J1" s="337"/>
      <c r="K1" s="337"/>
      <c r="L1" s="337"/>
      <c r="M1" s="337"/>
      <c r="N1" s="337"/>
      <c r="O1" s="337"/>
      <c r="P1" s="337"/>
      <c r="Q1" s="338"/>
      <c r="R1" s="339" t="s">
        <v>1698</v>
      </c>
      <c r="S1" s="339"/>
      <c r="T1" s="339"/>
      <c r="U1" s="339"/>
      <c r="V1" s="342" t="s">
        <v>1699</v>
      </c>
      <c r="W1" s="343"/>
      <c r="X1" s="343"/>
      <c r="Y1" s="343"/>
      <c r="Z1" s="343"/>
      <c r="AA1" s="343"/>
      <c r="AB1" s="343"/>
      <c r="AC1" s="344"/>
      <c r="AD1" s="340" t="s">
        <v>1700</v>
      </c>
      <c r="AE1" s="340"/>
      <c r="AF1" s="340"/>
      <c r="AG1" s="340"/>
      <c r="AH1" s="340"/>
      <c r="AI1" s="340"/>
      <c r="AJ1" s="340"/>
      <c r="AK1" s="340"/>
      <c r="AL1" s="340"/>
      <c r="AM1" s="340"/>
      <c r="AN1" s="341" t="s">
        <v>1701</v>
      </c>
      <c r="AO1" s="341"/>
      <c r="AP1" s="341"/>
      <c r="AQ1" s="341"/>
      <c r="AR1" s="341"/>
      <c r="AS1" s="341"/>
      <c r="AT1" s="341"/>
      <c r="AU1" s="341"/>
    </row>
    <row r="2" spans="1:48" s="97" customFormat="1" ht="101.45">
      <c r="A2" s="97" t="s">
        <v>219</v>
      </c>
      <c r="B2" s="90" t="s">
        <v>1702</v>
      </c>
      <c r="C2" s="90" t="s">
        <v>1703</v>
      </c>
      <c r="D2" s="62" t="s">
        <v>1434</v>
      </c>
      <c r="E2" s="62" t="s">
        <v>1704</v>
      </c>
      <c r="F2" s="62" t="s">
        <v>1436</v>
      </c>
      <c r="G2" s="62" t="s">
        <v>1705</v>
      </c>
      <c r="H2" s="62" t="s">
        <v>150</v>
      </c>
      <c r="I2" s="62" t="s">
        <v>1706</v>
      </c>
      <c r="J2" s="62" t="s">
        <v>82</v>
      </c>
      <c r="K2" s="63" t="s">
        <v>1707</v>
      </c>
      <c r="L2" s="63" t="s">
        <v>1708</v>
      </c>
      <c r="M2" s="62" t="s">
        <v>1709</v>
      </c>
      <c r="N2" s="62" t="s">
        <v>1710</v>
      </c>
      <c r="O2" s="62" t="s">
        <v>1711</v>
      </c>
      <c r="P2" s="62" t="s">
        <v>1712</v>
      </c>
      <c r="Q2" s="62" t="s">
        <v>63</v>
      </c>
      <c r="R2" s="64" t="s">
        <v>1713</v>
      </c>
      <c r="S2" s="64" t="s">
        <v>1714</v>
      </c>
      <c r="T2" s="64" t="s">
        <v>1715</v>
      </c>
      <c r="U2" s="65" t="s">
        <v>1716</v>
      </c>
      <c r="V2" s="66" t="s">
        <v>1717</v>
      </c>
      <c r="W2" s="66" t="s">
        <v>1718</v>
      </c>
      <c r="X2" s="66" t="s">
        <v>82</v>
      </c>
      <c r="Y2" s="67" t="s">
        <v>1708</v>
      </c>
      <c r="Z2" s="66" t="s">
        <v>1710</v>
      </c>
      <c r="AA2" s="66" t="s">
        <v>1719</v>
      </c>
      <c r="AB2" s="68" t="s">
        <v>147</v>
      </c>
      <c r="AC2" s="68" t="s">
        <v>1720</v>
      </c>
      <c r="AD2" s="90" t="s">
        <v>1717</v>
      </c>
      <c r="AE2" s="90" t="s">
        <v>1718</v>
      </c>
      <c r="AF2" s="90" t="s">
        <v>82</v>
      </c>
      <c r="AG2" s="91" t="s">
        <v>1708</v>
      </c>
      <c r="AH2" s="90" t="s">
        <v>1710</v>
      </c>
      <c r="AI2" s="90" t="s">
        <v>1721</v>
      </c>
      <c r="AJ2" s="90" t="s">
        <v>1720</v>
      </c>
      <c r="AK2" s="90" t="s">
        <v>1722</v>
      </c>
      <c r="AL2" s="92" t="s">
        <v>1723</v>
      </c>
      <c r="AM2" s="92" t="s">
        <v>1724</v>
      </c>
      <c r="AN2" s="93" t="s">
        <v>1717</v>
      </c>
      <c r="AO2" s="93" t="s">
        <v>1718</v>
      </c>
      <c r="AP2" s="93" t="s">
        <v>82</v>
      </c>
      <c r="AQ2" s="94" t="s">
        <v>1708</v>
      </c>
      <c r="AR2" s="93" t="s">
        <v>1710</v>
      </c>
      <c r="AS2" s="93" t="s">
        <v>1721</v>
      </c>
      <c r="AT2" s="95" t="s">
        <v>1723</v>
      </c>
      <c r="AU2" s="95" t="s">
        <v>1724</v>
      </c>
      <c r="AV2" s="96"/>
    </row>
    <row r="3" spans="1:48" ht="15">
      <c r="A3" t="str">
        <f>D3&amp;F3</f>
        <v>AccountId</v>
      </c>
      <c r="B3" t="str">
        <f>VLOOKUP($A3,nCino_DMW!$A$1:$AM$187,38,0)</f>
        <v>N</v>
      </c>
      <c r="C3" t="str">
        <f>VLOOKUP($A3,nCino_DMW!$A$1:$AM$187,39,0)</f>
        <v>N</v>
      </c>
      <c r="D3" t="s">
        <v>66</v>
      </c>
      <c r="E3" t="str">
        <f>_xlfn.IFNA(VLOOKUP($A3,nCino_DevPoc!$A$2:$S$384,4,0),"")</f>
        <v>Relationship</v>
      </c>
      <c r="F3" t="s">
        <v>238</v>
      </c>
      <c r="G3" t="str">
        <f>_xlfn.IFNA(VLOOKUP($A3,nCino_DMW!$A$1:$L$188,9,0),"")</f>
        <v>Relationship ID</v>
      </c>
      <c r="H3" t="str">
        <f>_xlfn.IFNA(VLOOKUP($A3,nCino_DMW!$A$1:$AH$187,12,0),"")</f>
        <v>Id</v>
      </c>
      <c r="I3" t="str">
        <f>_xlfn.IFNA(IF(VLOOKUP($A3,nCino_DMW!$A$1:$AH$187,13,0)=0,"", VLOOKUP($A3,nCino_DMW!$A$1:$AH$187,13,0)),"")</f>
        <v>Id</v>
      </c>
      <c r="J3" t="str">
        <f>_xlfn.IFNA(IF(VLOOKUP($A3,nCino_DevPoc!$A$2:$S$384,8,0)=0,"", VLOOKUP($A3,nCino_DevPoc!$A$2:$S$384,8,0)),"")</f>
        <v>id</v>
      </c>
      <c r="K3">
        <f>_xlfn.IFNA(IF(VLOOKUP($A3,nCino_DMW!$A$1:$AH$187,2,0)=0,"", VLOOKUP($A3,nCino_DMW!$A$1:$AH$187,2,0)),"")</f>
        <v>18</v>
      </c>
      <c r="L3">
        <f>IF(OR(F3=0, IFERROR(VLOOKUP($A3,nCino_DevPoc!$A$2:$S$384,2,0),0)=0),"", VLOOKUP($A3,nCino_DevPoc!$A$2:$S$384,2,0))</f>
        <v>18</v>
      </c>
      <c r="M3" t="str">
        <f>IFERROR(IF(VLOOKUP($A3,nCino_DMW!$A$1:$AH$187,26,0)="Y", "N", IF(VLOOKUP($A3,nCino_DMW!$A$1:$AH$187,26,0)="N",  "Y", "")),"")</f>
        <v>Y</v>
      </c>
      <c r="N3" t="str">
        <f>_xlfn.IFNA(IF(VLOOKUP($A3,nCino_DevPoc!$A$2:$S$384,8,0)=TRUE, "Y", "N"),"")</f>
        <v>N</v>
      </c>
      <c r="O3" t="str">
        <f>IFERROR(IF(VLOOKUP($A3,nCino_DevPoc!$A$2:$S$384,18,0)=TRUE, "E", IF(F3="Id", "P", IF(OR(LEFT(I3, 6) = "Lookup", LEFT(I3, 6) ="Master"), "F",""))),"")</f>
        <v>P</v>
      </c>
      <c r="P3" t="str">
        <f>_xlfn.IFNA(IF(VLOOKUP($A3,nCino_DMW!$A$1:$AH$187,4,0)="System generated", "Y", "N"),"")</f>
        <v>Y</v>
      </c>
      <c r="Q3" t="str">
        <f>IF(LEFT(I3,6)="lookup", I3,IF(OR(F3=0, IFERROR(VLOOKUP($A3,nCino_DevPoc!$A$2:$S$384,18,0),0)=0),"", VLOOKUP($A3,nCino_DevPoc!$A$2:$S$384,18,0)))</f>
        <v/>
      </c>
      <c r="R3" t="str">
        <f>IF(D3="","",D3)</f>
        <v>Account</v>
      </c>
      <c r="S3" t="str">
        <f>IF(F3="","",F3)</f>
        <v>Id</v>
      </c>
      <c r="T3" t="s">
        <v>253</v>
      </c>
      <c r="U3" t="str">
        <f>IF(OR(S3 ="transactionKey", S3="sequenceNumber", S3 = "commitTimestamp", S3 = "commitUser",S3 = "commitNumber", S3="changetype",S3="entityName",S3="ID", LEFT(S3,12)="LastModified"), "N","Y")</f>
        <v>N</v>
      </c>
      <c r="V3" t="str">
        <f>R3</f>
        <v>Account</v>
      </c>
      <c r="W3" t="str">
        <f>S3</f>
        <v>Id</v>
      </c>
      <c r="X3" t="str">
        <f>IF(OR(LEFT(J3,9)="reference", F3=""),"STRING",VLOOKUP($J3,'DataType Conversion'!$A$8:$I$37,3,0))</f>
        <v>STRING</v>
      </c>
      <c r="Y3">
        <f>IF(L3="", "",L3)</f>
        <v>18</v>
      </c>
      <c r="Z3" t="str">
        <f>U3</f>
        <v>N</v>
      </c>
      <c r="AA3" t="str">
        <f>IF(OR($W3="Id",$W3="LastModifiedDate"), "C","")</f>
        <v>C</v>
      </c>
      <c r="AB3" t="str">
        <f>IF(S3= "", "", IF(J3="Picklist", "Y", "N"))</f>
        <v>N</v>
      </c>
      <c r="AC3" t="str">
        <f>IF(OR(W3="CreatedDate",W3="CreatedById"),"Must be populated when changeType = CREATE","")</f>
        <v/>
      </c>
      <c r="AD3" t="str">
        <f>V3</f>
        <v>Account</v>
      </c>
      <c r="AE3" t="str">
        <f>W3</f>
        <v>Id</v>
      </c>
      <c r="AF3" t="str">
        <f>X3</f>
        <v>STRING</v>
      </c>
      <c r="AG3">
        <f>IF(Y3="","",Y3)</f>
        <v>18</v>
      </c>
      <c r="AH3" t="str">
        <f>Z3</f>
        <v>N</v>
      </c>
      <c r="AI3" t="str">
        <f>O3</f>
        <v>P</v>
      </c>
      <c r="AJ3" t="str">
        <f>IF(AE3="LastModifiedDate","Must be latest date for the record id in Staging, and date must be t-1", "")</f>
        <v/>
      </c>
      <c r="AN3" t="str">
        <f>IF(AD3="","",LOWER(SUBSTITUTE(VLOOKUP($AD3,'Key-Information'!$B$7:$D$8,2,0)," ", "_")))</f>
        <v>relationship_(customer)</v>
      </c>
      <c r="AO3" t="str">
        <f>IF(AE3="","",IF(OR(AE3="ccs_migration_id__c",AE3="ccs_covenant_type__c",AE3="ccs_status__c",AE3="ccs_frequency__c"),SUBSTITUTE(LOWER(AE3),"__c",""),_xlfn.IFNA(SUBSTITUTE(SUBSTITUTE(SUBSTITUTE(SUBSTITUTE(AE3,"LLC_BI__",""),"CCS_",""),"__c",""),"cm_",""),AE3)))</f>
        <v>Id</v>
      </c>
      <c r="AP3" t="str">
        <f>IF(AF3="","",AF3)</f>
        <v>STRING</v>
      </c>
      <c r="AQ3">
        <f>IF(AG3="","",AG3)</f>
        <v>18</v>
      </c>
      <c r="AR3" t="str">
        <f>IF(AH3="","",AH3)</f>
        <v>N</v>
      </c>
      <c r="AS3" t="str">
        <f>IF(AI3="","",AI3)</f>
        <v>P</v>
      </c>
    </row>
    <row r="4" spans="1:48" ht="15">
      <c r="A4" t="str">
        <f>D4&amp;F4</f>
        <v>AccountCreatedDate</v>
      </c>
      <c r="B4" t="str">
        <f>VLOOKUP($A4,nCino_DMW!$A$1:$AM$187,38,0)</f>
        <v>N</v>
      </c>
      <c r="C4" t="str">
        <f>VLOOKUP($A4,nCino_DMW!$A$1:$AM$187,39,0)</f>
        <v>N</v>
      </c>
      <c r="D4" t="s">
        <v>66</v>
      </c>
      <c r="E4" t="str">
        <f>_xlfn.IFNA(VLOOKUP($A4,nCino_DevPoc!$A$2:$S$384,4,0),"")</f>
        <v>Relationship</v>
      </c>
      <c r="F4" t="s">
        <v>372</v>
      </c>
      <c r="G4" t="str">
        <f>_xlfn.IFNA(VLOOKUP($A4,nCino_DMW!$A$1:$L$188,9,0),"")</f>
        <v>Created Date</v>
      </c>
      <c r="H4" t="str">
        <f>_xlfn.IFNA(VLOOKUP($A4,nCino_DMW!$A$1:$AH$187,12,0),"")</f>
        <v>Record created date.</v>
      </c>
      <c r="I4" t="str">
        <f>_xlfn.IFNA(IF(VLOOKUP($A4,nCino_DMW!$A$1:$AH$187,13,0)=0,"", VLOOKUP($A4,nCino_DMW!$A$1:$AH$187,13,0)),"")</f>
        <v>Date Time</v>
      </c>
      <c r="J4" t="str">
        <f>_xlfn.IFNA(IF(VLOOKUP($A4,nCino_DevPoc!$A$2:$S$384,8,0)=0,"", VLOOKUP($A4,nCino_DevPoc!$A$2:$S$384,8,0)),"")</f>
        <v>datetime</v>
      </c>
      <c r="K4" t="str">
        <f>_xlfn.IFNA(IF(VLOOKUP($A4,nCino_DMW!$A$1:$AH$187,2,0)=0,"", VLOOKUP($A4,nCino_DMW!$A$1:$AH$187,2,0)),"")</f>
        <v/>
      </c>
      <c r="L4" t="str">
        <f>IF(OR(F4=0, IFERROR(VLOOKUP($A4,nCino_DevPoc!$A$2:$S$384,2,0),0)=0),"", VLOOKUP($A4,nCino_DevPoc!$A$2:$S$384,2,0))</f>
        <v/>
      </c>
      <c r="M4" t="str">
        <f>IFERROR(IF(VLOOKUP($A4,nCino_DMW!$A$1:$AH$187,26,0)="Y", "N", IF(VLOOKUP($A4,nCino_DMW!$A$1:$AH$187,26,0)="N",  "Y", "")),"")</f>
        <v>Y</v>
      </c>
      <c r="N4" t="str">
        <f>_xlfn.IFNA(IF(VLOOKUP($A4,nCino_DevPoc!$A$2:$S$384,8,0)=TRUE, "Y", "N"),"")</f>
        <v>N</v>
      </c>
      <c r="O4" t="str">
        <f>IFERROR(IF(VLOOKUP($A4,nCino_DevPoc!$A$2:$S$384,18,0)=TRUE, "E", IF(F4="Id", "P", IF(OR(LEFT(I4, 6) = "Lookup", LEFT(I4, 6) ="Master"), "F",""))),"")</f>
        <v/>
      </c>
      <c r="P4" t="str">
        <f>_xlfn.IFNA(IF(VLOOKUP($A4,nCino_DMW!$A$1:$AH$187,4,0)="System generated", "Y", "N"),"")</f>
        <v>Y</v>
      </c>
      <c r="Q4" t="str">
        <f>IF(LEFT(I4,6)="lookup", I4,IF(OR(F4=0, IFERROR(VLOOKUP($A4,nCino_DevPoc!$A$2:$S$384,18,0),0)=0),"", VLOOKUP($A4,nCino_DevPoc!$A$2:$S$384,18,0)))</f>
        <v/>
      </c>
      <c r="R4" t="str">
        <f>IF(D4="","",D4)</f>
        <v>Account</v>
      </c>
      <c r="S4" t="str">
        <f>IF(F4="","",F4)</f>
        <v>CreatedDate</v>
      </c>
      <c r="T4" t="s">
        <v>253</v>
      </c>
      <c r="U4" t="str">
        <f>IF(OR(S4 ="transactionKey", S4="sequenceNumber", S4 = "commitTimestamp", S4 = "commitUser",S4 = "commitNumber", S4="changetype",S4="entityName",S4="ID", LEFT(S4,12)="LastModified"), "N","Y")</f>
        <v>Y</v>
      </c>
      <c r="V4" t="str">
        <f>R4</f>
        <v>Account</v>
      </c>
      <c r="W4" t="str">
        <f>S4</f>
        <v>CreatedDate</v>
      </c>
      <c r="X4" t="str">
        <f>IF(OR(LEFT(J4,9)="reference", F4=""),"STRING",VLOOKUP($J4,'DataType Conversion'!$A$8:$I$37,3,0))</f>
        <v>DATETIME</v>
      </c>
      <c r="Y4" t="str">
        <f>IF(L4="", "",L4)</f>
        <v/>
      </c>
      <c r="Z4" t="str">
        <f>U4</f>
        <v>Y</v>
      </c>
      <c r="AA4" t="str">
        <f>IF(OR($W4="Id",$W4="LastModifiedDate"), "C","")</f>
        <v/>
      </c>
      <c r="AB4" t="str">
        <f>IF(S4= "", "", IF(J4="Picklist", "Y", "N"))</f>
        <v>N</v>
      </c>
      <c r="AC4" t="str">
        <f>IF(OR(W4="CreatedDate",W4="CreatedById"),"Must be populated when changeType = CREATE","")</f>
        <v>Must be populated when changeType = CREATE</v>
      </c>
      <c r="AD4" t="str">
        <f>V4</f>
        <v>Account</v>
      </c>
      <c r="AE4" t="str">
        <f>W4</f>
        <v>CreatedDate</v>
      </c>
      <c r="AF4" t="str">
        <f>X4</f>
        <v>DATETIME</v>
      </c>
      <c r="AG4" t="str">
        <f>IF(Y4="","",Y4)</f>
        <v/>
      </c>
      <c r="AH4" t="str">
        <f>Z4</f>
        <v>Y</v>
      </c>
      <c r="AI4" t="str">
        <f>O4</f>
        <v/>
      </c>
      <c r="AJ4" t="str">
        <f>IF(AE4="LastModifiedDate","Must be latest date for the record id in Staging, and date must be t-1", "")</f>
        <v/>
      </c>
      <c r="AN4" t="str">
        <f>IF(AD4="","",LOWER(SUBSTITUTE(VLOOKUP($AD4,'Key-Information'!$B$7:$D$8,2,0)," ", "_")))</f>
        <v>relationship_(customer)</v>
      </c>
      <c r="AO4" t="str">
        <f>IF(AE4="","",IF(OR(AE4="ccs_migration_id__c",AE4="ccs_covenant_type__c",AE4="ccs_status__c",AE4="ccs_frequency__c"),SUBSTITUTE(LOWER(AE4),"__c",""),_xlfn.IFNA(SUBSTITUTE(SUBSTITUTE(SUBSTITUTE(SUBSTITUTE(AE4,"LLC_BI__",""),"CCS_",""),"__c",""),"cm_",""),AE4)))</f>
        <v>CreatedDate</v>
      </c>
      <c r="AP4" t="str">
        <f>IF(AF4="","",AF4)</f>
        <v>DATETIME</v>
      </c>
      <c r="AQ4" t="str">
        <f>IF(AG4="","",AG4)</f>
        <v/>
      </c>
      <c r="AR4" t="str">
        <f>IF(AH4="","",AH4)</f>
        <v>Y</v>
      </c>
      <c r="AS4" t="str">
        <f>IF(AI4="","",AI4)</f>
        <v/>
      </c>
    </row>
    <row r="5" spans="1:48" ht="15">
      <c r="A5" t="str">
        <f>D5&amp;F5</f>
        <v>AccountCreatedById</v>
      </c>
      <c r="B5" t="str">
        <f>VLOOKUP($A5,nCino_DMW!$A$1:$AM$187,38,0)</f>
        <v>N</v>
      </c>
      <c r="C5" t="str">
        <f>VLOOKUP($A5,nCino_DMW!$A$1:$AM$187,39,0)</f>
        <v>N</v>
      </c>
      <c r="D5" t="s">
        <v>66</v>
      </c>
      <c r="E5" t="str">
        <f>_xlfn.IFNA(VLOOKUP($A5,nCino_DevPoc!$A$2:$S$384,4,0),"")</f>
        <v>Relationship</v>
      </c>
      <c r="F5" t="s">
        <v>376</v>
      </c>
      <c r="G5" t="str">
        <f>_xlfn.IFNA(VLOOKUP($A5,nCino_DMW!$A$1:$L$188,9,0),"")</f>
        <v>Created By</v>
      </c>
      <c r="H5" t="str">
        <f>_xlfn.IFNA(VLOOKUP($A5,nCino_DMW!$A$1:$AH$187,12,0),"")</f>
        <v>Record created by user.</v>
      </c>
      <c r="I5" t="str">
        <f>_xlfn.IFNA(IF(VLOOKUP($A5,nCino_DMW!$A$1:$AH$187,13,0)=0,"", VLOOKUP($A5,nCino_DMW!$A$1:$AH$187,13,0)),"")</f>
        <v>Lookup(User)</v>
      </c>
      <c r="J5" t="str">
        <f>_xlfn.IFNA(IF(VLOOKUP($A5,nCino_DevPoc!$A$2:$S$384,8,0)=0,"", VLOOKUP($A5,nCino_DevPoc!$A$2:$S$384,8,0)),"")</f>
        <v>reference(User)</v>
      </c>
      <c r="K5">
        <f>_xlfn.IFNA(IF(VLOOKUP($A5,nCino_DMW!$A$1:$AH$187,2,0)=0,"", VLOOKUP($A5,nCino_DMW!$A$1:$AH$187,2,0)),"")</f>
        <v>18</v>
      </c>
      <c r="L5">
        <f>IF(OR(F5=0, IFERROR(VLOOKUP($A5,nCino_DevPoc!$A$2:$S$384,2,0),0)=0),"", VLOOKUP($A5,nCino_DevPoc!$A$2:$S$384,2,0))</f>
        <v>18</v>
      </c>
      <c r="M5" t="str">
        <f>IFERROR(IF(VLOOKUP($A5,nCino_DMW!$A$1:$AH$187,26,0)="Y", "N", IF(VLOOKUP($A5,nCino_DMW!$A$1:$AH$187,26,0)="N",  "Y", "")),"")</f>
        <v>Y</v>
      </c>
      <c r="N5" t="str">
        <f>_xlfn.IFNA(IF(VLOOKUP($A5,nCino_DevPoc!$A$2:$S$384,8,0)=TRUE, "Y", "N"),"")</f>
        <v>N</v>
      </c>
      <c r="O5" t="str">
        <f>IFERROR(IF(VLOOKUP($A5,nCino_DevPoc!$A$2:$S$384,18,0)=TRUE, "E", IF(F5="Id", "P", IF(OR(LEFT(I5, 6) = "Lookup", LEFT(I5, 6) ="Master"), "F",""))),"")</f>
        <v>F</v>
      </c>
      <c r="P5" t="str">
        <f>_xlfn.IFNA(IF(VLOOKUP($A5,nCino_DMW!$A$1:$AH$187,4,0)="System generated", "Y", "N"),"")</f>
        <v>Y</v>
      </c>
      <c r="Q5" t="str">
        <f>IF(LEFT(I5,6)="lookup", I5,IF(OR(F5=0, IFERROR(VLOOKUP($A5,nCino_DevPoc!$A$2:$S$384,18,0),0)=0),"", VLOOKUP($A5,nCino_DevPoc!$A$2:$S$384,18,0)))</f>
        <v>Lookup(User)</v>
      </c>
      <c r="R5" t="str">
        <f>IF(D5="","",D5)</f>
        <v>Account</v>
      </c>
      <c r="S5" t="str">
        <f>IF(F5="","",F5)</f>
        <v>CreatedById</v>
      </c>
      <c r="T5" t="s">
        <v>253</v>
      </c>
      <c r="U5" t="str">
        <f>IF(OR(S5 ="transactionKey", S5="sequenceNumber", S5 = "commitTimestamp", S5 = "commitUser",S5 = "commitNumber", S5="changetype",S5="entityName",S5="ID", LEFT(S5,12)="LastModified"), "N","Y")</f>
        <v>Y</v>
      </c>
      <c r="V5" t="str">
        <f>R5</f>
        <v>Account</v>
      </c>
      <c r="W5" t="str">
        <f>S5</f>
        <v>CreatedById</v>
      </c>
      <c r="X5" t="str">
        <f>IF(OR(LEFT(J5,9)="reference", F5=""),"STRING",VLOOKUP($J5,'DataType Conversion'!$A$8:$I$37,3,0))</f>
        <v>STRING</v>
      </c>
      <c r="Y5">
        <f>IF(L5="", "",L5)</f>
        <v>18</v>
      </c>
      <c r="Z5" t="str">
        <f>U5</f>
        <v>Y</v>
      </c>
      <c r="AA5" t="str">
        <f>IF(OR($W5="Id",$W5="LastModifiedDate"), "C","")</f>
        <v/>
      </c>
      <c r="AB5" t="str">
        <f>IF(S5= "", "", IF(J5="Picklist", "Y", "N"))</f>
        <v>N</v>
      </c>
      <c r="AC5" t="str">
        <f>IF(OR(W5="CreatedDate",W5="CreatedById"),"Must be populated when changeType = CREATE","")</f>
        <v>Must be populated when changeType = CREATE</v>
      </c>
      <c r="AD5" t="str">
        <f>V5</f>
        <v>Account</v>
      </c>
      <c r="AE5" t="str">
        <f>W5</f>
        <v>CreatedById</v>
      </c>
      <c r="AF5" t="str">
        <f>X5</f>
        <v>STRING</v>
      </c>
      <c r="AG5">
        <f>IF(Y5="","",Y5)</f>
        <v>18</v>
      </c>
      <c r="AH5" t="str">
        <f>Z5</f>
        <v>Y</v>
      </c>
      <c r="AI5" t="str">
        <f>O5</f>
        <v>F</v>
      </c>
      <c r="AJ5" t="str">
        <f>IF(AE5="LastModifiedDate","Must be latest date for the record id in Staging, and date must be t-1", "")</f>
        <v/>
      </c>
      <c r="AN5" t="str">
        <f>IF(AD5="","",LOWER(SUBSTITUTE(VLOOKUP($AD5,'Key-Information'!$B$7:$D$8,2,0)," ", "_")))</f>
        <v>relationship_(customer)</v>
      </c>
      <c r="AO5" t="str">
        <f>IF(AE5="","",IF(OR(AE5="ccs_migration_id__c",AE5="ccs_covenant_type__c",AE5="ccs_status__c",AE5="ccs_frequency__c"),SUBSTITUTE(LOWER(AE5),"__c",""),_xlfn.IFNA(SUBSTITUTE(SUBSTITUTE(SUBSTITUTE(SUBSTITUTE(AE5,"LLC_BI__",""),"CCS_",""),"__c",""),"cm_",""),AE5)))</f>
        <v>CreatedById</v>
      </c>
      <c r="AP5" t="str">
        <f>IF(AF5="","",AF5)</f>
        <v>STRING</v>
      </c>
      <c r="AQ5">
        <f>IF(AG5="","",AG5)</f>
        <v>18</v>
      </c>
      <c r="AR5" t="str">
        <f>IF(AH5="","",AH5)</f>
        <v>Y</v>
      </c>
      <c r="AS5" t="str">
        <f>IF(AI5="","",AI5)</f>
        <v>F</v>
      </c>
    </row>
    <row r="6" spans="1:48" ht="15">
      <c r="A6" t="str">
        <f>D6&amp;F6</f>
        <v>AccountLastModifiedDate</v>
      </c>
      <c r="B6" t="str">
        <f>VLOOKUP($A6,nCino_DMW!$A$1:$AM$187,38,0)</f>
        <v>N</v>
      </c>
      <c r="C6" t="str">
        <f>VLOOKUP($A6,nCino_DMW!$A$1:$AM$187,39,0)</f>
        <v>N</v>
      </c>
      <c r="D6" t="s">
        <v>66</v>
      </c>
      <c r="E6" t="str">
        <f>_xlfn.IFNA(VLOOKUP($A6,nCino_DevPoc!$A$2:$S$384,4,0),"")</f>
        <v>Relationship</v>
      </c>
      <c r="F6" t="s">
        <v>379</v>
      </c>
      <c r="G6" t="str">
        <f>_xlfn.IFNA(VLOOKUP($A6,nCino_DMW!$A$1:$L$188,9,0),"")</f>
        <v>Last Modified Date</v>
      </c>
      <c r="H6" t="str">
        <f>_xlfn.IFNA(VLOOKUP($A6,nCino_DMW!$A$1:$AH$187,12,0),"")</f>
        <v>Last modified date.</v>
      </c>
      <c r="I6" t="str">
        <f>_xlfn.IFNA(IF(VLOOKUP($A6,nCino_DMW!$A$1:$AH$187,13,0)=0,"", VLOOKUP($A6,nCino_DMW!$A$1:$AH$187,13,0)),"")</f>
        <v>Date Time</v>
      </c>
      <c r="J6" t="str">
        <f>_xlfn.IFNA(IF(VLOOKUP($A6,nCino_DevPoc!$A$2:$S$384,8,0)=0,"", VLOOKUP($A6,nCino_DevPoc!$A$2:$S$384,8,0)),"")</f>
        <v>datetime</v>
      </c>
      <c r="K6" t="str">
        <f>_xlfn.IFNA(IF(VLOOKUP($A6,nCino_DMW!$A$1:$AH$187,2,0)=0,"", VLOOKUP($A6,nCino_DMW!$A$1:$AH$187,2,0)),"")</f>
        <v/>
      </c>
      <c r="L6" t="str">
        <f>IF(OR(F6=0, IFERROR(VLOOKUP($A6,nCino_DevPoc!$A$2:$S$384,2,0),0)=0),"", VLOOKUP($A6,nCino_DevPoc!$A$2:$S$384,2,0))</f>
        <v/>
      </c>
      <c r="M6" t="str">
        <f>IFERROR(IF(VLOOKUP($A6,nCino_DMW!$A$1:$AH$187,26,0)="Y", "N", IF(VLOOKUP($A6,nCino_DMW!$A$1:$AH$187,26,0)="N",  "Y", "")),"")</f>
        <v>Y</v>
      </c>
      <c r="N6" t="str">
        <f>_xlfn.IFNA(IF(VLOOKUP($A6,nCino_DevPoc!$A$2:$S$384,8,0)=TRUE, "Y", "N"),"")</f>
        <v>N</v>
      </c>
      <c r="O6" t="str">
        <f>IFERROR(IF(VLOOKUP($A6,nCino_DevPoc!$A$2:$S$384,18,0)=TRUE, "E", IF(F6="Id", "P", IF(OR(LEFT(I6, 6) = "Lookup", LEFT(I6, 6) ="Master"), "F",""))),"")</f>
        <v/>
      </c>
      <c r="P6" t="str">
        <f>_xlfn.IFNA(IF(VLOOKUP($A6,nCino_DMW!$A$1:$AH$187,4,0)="System generated", "Y", "N"),"")</f>
        <v>Y</v>
      </c>
      <c r="Q6" t="str">
        <f>IF(LEFT(I6,6)="lookup", I6,IF(OR(F6=0, IFERROR(VLOOKUP($A6,nCino_DevPoc!$A$2:$S$384,18,0),0)=0),"", VLOOKUP($A6,nCino_DevPoc!$A$2:$S$384,18,0)))</f>
        <v/>
      </c>
      <c r="R6" t="str">
        <f>IF(D6="","",D6)</f>
        <v>Account</v>
      </c>
      <c r="S6" t="str">
        <f>IF(F6="","",F6)</f>
        <v>LastModifiedDate</v>
      </c>
      <c r="T6" t="s">
        <v>253</v>
      </c>
      <c r="U6" t="str">
        <f>IF(OR(S6 ="transactionKey", S6="sequenceNumber", S6 = "commitTimestamp", S6 = "commitUser",S6 = "commitNumber", S6="changetype",S6="entityName",S6="ID", LEFT(S6,12)="LastModified"), "N","Y")</f>
        <v>N</v>
      </c>
      <c r="V6" t="str">
        <f>R6</f>
        <v>Account</v>
      </c>
      <c r="W6" t="str">
        <f>S6</f>
        <v>LastModifiedDate</v>
      </c>
      <c r="X6" t="str">
        <f>IF(OR(LEFT(J6,9)="reference", F6=""),"STRING",VLOOKUP($J6,'DataType Conversion'!$A$8:$I$37,3,0))</f>
        <v>DATETIME</v>
      </c>
      <c r="Y6" t="str">
        <f>IF(L6="", "",L6)</f>
        <v/>
      </c>
      <c r="Z6" t="str">
        <f>U6</f>
        <v>N</v>
      </c>
      <c r="AA6" t="str">
        <f>IF(OR($W6="Id",$W6="LastModifiedDate"), "C","")</f>
        <v>C</v>
      </c>
      <c r="AB6" t="str">
        <f>IF(S6= "", "", IF(J6="Picklist", "Y", "N"))</f>
        <v>N</v>
      </c>
      <c r="AC6" t="str">
        <f>IF(OR(W6="CreatedDate",W6="CreatedById"),"Must be populated when changeType = CREATE","")</f>
        <v/>
      </c>
      <c r="AD6" t="str">
        <f>V6</f>
        <v>Account</v>
      </c>
      <c r="AE6" t="str">
        <f>W6</f>
        <v>LastModifiedDate</v>
      </c>
      <c r="AF6" t="str">
        <f>X6</f>
        <v>DATETIME</v>
      </c>
      <c r="AG6" t="str">
        <f>IF(Y6="","",Y6)</f>
        <v/>
      </c>
      <c r="AH6" t="str">
        <f>Z6</f>
        <v>N</v>
      </c>
      <c r="AI6" t="str">
        <f>O6</f>
        <v/>
      </c>
      <c r="AJ6" t="str">
        <f>IF(AE6="LastModifiedDate","Must be latest date for the record id in Staging, and date must be t-1", "")</f>
        <v>Must be latest date for the record id in Staging, and date must be t-1</v>
      </c>
      <c r="AN6" t="str">
        <f>IF(AD6="","",LOWER(SUBSTITUTE(VLOOKUP($AD6,'Key-Information'!$B$7:$D$8,2,0)," ", "_")))</f>
        <v>relationship_(customer)</v>
      </c>
      <c r="AO6" t="str">
        <f>IF(AE6="","",IF(OR(AE6="ccs_migration_id__c",AE6="ccs_covenant_type__c",AE6="ccs_status__c",AE6="ccs_frequency__c"),SUBSTITUTE(LOWER(AE6),"__c",""),_xlfn.IFNA(SUBSTITUTE(SUBSTITUTE(SUBSTITUTE(SUBSTITUTE(AE6,"LLC_BI__",""),"CCS_",""),"__c",""),"cm_",""),AE6)))</f>
        <v>LastModifiedDate</v>
      </c>
      <c r="AP6" t="str">
        <f>IF(AF6="","",AF6)</f>
        <v>DATETIME</v>
      </c>
      <c r="AQ6" t="str">
        <f>IF(AG6="","",AG6)</f>
        <v/>
      </c>
      <c r="AR6" t="str">
        <f>IF(AH6="","",AH6)</f>
        <v>N</v>
      </c>
      <c r="AS6" t="str">
        <f>IF(AI6="","",AI6)</f>
        <v/>
      </c>
    </row>
    <row r="7" spans="1:48" ht="15">
      <c r="A7" t="str">
        <f>D7&amp;F7</f>
        <v>AccountLastModifiedById</v>
      </c>
      <c r="B7" t="str">
        <f>VLOOKUP($A7,nCino_DMW!$A$1:$AM$187,38,0)</f>
        <v>N</v>
      </c>
      <c r="C7" t="str">
        <f>VLOOKUP($A7,nCino_DMW!$A$1:$AM$187,39,0)</f>
        <v>N</v>
      </c>
      <c r="D7" t="s">
        <v>66</v>
      </c>
      <c r="E7" t="str">
        <f>_xlfn.IFNA(VLOOKUP($A7,nCino_DevPoc!$A$2:$S$384,4,0),"")</f>
        <v>Relationship</v>
      </c>
      <c r="F7" t="s">
        <v>382</v>
      </c>
      <c r="G7" t="str">
        <f>_xlfn.IFNA(VLOOKUP($A7,nCino_DMW!$A$1:$L$188,9,0),"")</f>
        <v>Last Modified By</v>
      </c>
      <c r="H7" t="str">
        <f>_xlfn.IFNA(VLOOKUP($A7,nCino_DMW!$A$1:$AH$187,12,0),"")</f>
        <v>Last modified by user.</v>
      </c>
      <c r="I7" t="str">
        <f>_xlfn.IFNA(IF(VLOOKUP($A7,nCino_DMW!$A$1:$AH$187,13,0)=0,"", VLOOKUP($A7,nCino_DMW!$A$1:$AH$187,13,0)),"")</f>
        <v>Lookup(User)</v>
      </c>
      <c r="J7" t="str">
        <f>_xlfn.IFNA(IF(VLOOKUP($A7,nCino_DevPoc!$A$2:$S$384,8,0)=0,"", VLOOKUP($A7,nCino_DevPoc!$A$2:$S$384,8,0)),"")</f>
        <v>reference(User)</v>
      </c>
      <c r="K7">
        <f>_xlfn.IFNA(IF(VLOOKUP($A7,nCino_DMW!$A$1:$AH$187,2,0)=0,"", VLOOKUP($A7,nCino_DMW!$A$1:$AH$187,2,0)),"")</f>
        <v>18</v>
      </c>
      <c r="L7">
        <f>IF(OR(F7=0, IFERROR(VLOOKUP($A7,nCino_DevPoc!$A$2:$S$384,2,0),0)=0),"", VLOOKUP($A7,nCino_DevPoc!$A$2:$S$384,2,0))</f>
        <v>18</v>
      </c>
      <c r="M7" t="str">
        <f>IFERROR(IF(VLOOKUP($A7,nCino_DMW!$A$1:$AH$187,26,0)="Y", "N", IF(VLOOKUP($A7,nCino_DMW!$A$1:$AH$187,26,0)="N",  "Y", "")),"")</f>
        <v>Y</v>
      </c>
      <c r="N7" t="str">
        <f>_xlfn.IFNA(IF(VLOOKUP($A7,nCino_DevPoc!$A$2:$S$384,8,0)=TRUE, "Y", "N"),"")</f>
        <v>N</v>
      </c>
      <c r="O7" t="str">
        <f>IFERROR(IF(VLOOKUP($A7,nCino_DevPoc!$A$2:$S$384,18,0)=TRUE, "E", IF(F7="Id", "P", IF(OR(LEFT(I7, 6) = "Lookup", LEFT(I7, 6) ="Master"), "F",""))),"")</f>
        <v>F</v>
      </c>
      <c r="P7" t="str">
        <f>_xlfn.IFNA(IF(VLOOKUP($A7,nCino_DMW!$A$1:$AH$187,4,0)="System generated", "Y", "N"),"")</f>
        <v>Y</v>
      </c>
      <c r="Q7" t="str">
        <f>IF(LEFT(I7,6)="lookup", I7,IF(OR(F7=0, IFERROR(VLOOKUP($A7,nCino_DevPoc!$A$2:$S$384,18,0),0)=0),"", VLOOKUP($A7,nCino_DevPoc!$A$2:$S$384,18,0)))</f>
        <v>Lookup(User)</v>
      </c>
      <c r="R7" t="str">
        <f>IF(D7="","",D7)</f>
        <v>Account</v>
      </c>
      <c r="S7" t="str">
        <f>IF(F7="","",F7)</f>
        <v>LastModifiedById</v>
      </c>
      <c r="T7" t="s">
        <v>253</v>
      </c>
      <c r="U7" t="str">
        <f>IF(OR(S7 ="transactionKey", S7="sequenceNumber", S7 = "commitTimestamp", S7 = "commitUser",S7 = "commitNumber", S7="changetype",S7="entityName",S7="ID", LEFT(S7,12)="LastModified"), "N","Y")</f>
        <v>N</v>
      </c>
      <c r="V7" t="str">
        <f>R7</f>
        <v>Account</v>
      </c>
      <c r="W7" t="str">
        <f>S7</f>
        <v>LastModifiedById</v>
      </c>
      <c r="X7" t="str">
        <f>IF(OR(LEFT(J7,9)="reference", F7=""),"STRING",VLOOKUP($J7,'DataType Conversion'!$A$8:$I$37,3,0))</f>
        <v>STRING</v>
      </c>
      <c r="Y7">
        <f>IF(L7="", "",L7)</f>
        <v>18</v>
      </c>
      <c r="Z7" t="str">
        <f>U7</f>
        <v>N</v>
      </c>
      <c r="AA7" t="str">
        <f>IF(OR($W7="Id",$W7="LastModifiedDate"), "C","")</f>
        <v/>
      </c>
      <c r="AB7" t="str">
        <f>IF(S7= "", "", IF(J7="Picklist", "Y", "N"))</f>
        <v>N</v>
      </c>
      <c r="AC7" t="str">
        <f>IF(OR(W7="CreatedDate",W7="CreatedById"),"Must be populated when changeType = CREATE","")</f>
        <v/>
      </c>
      <c r="AD7" t="str">
        <f>V7</f>
        <v>Account</v>
      </c>
      <c r="AE7" t="str">
        <f>W7</f>
        <v>LastModifiedById</v>
      </c>
      <c r="AF7" t="str">
        <f>X7</f>
        <v>STRING</v>
      </c>
      <c r="AG7">
        <f>IF(Y7="","",Y7)</f>
        <v>18</v>
      </c>
      <c r="AH7" t="str">
        <f>Z7</f>
        <v>N</v>
      </c>
      <c r="AI7" t="str">
        <f>O7</f>
        <v>F</v>
      </c>
      <c r="AJ7" t="str">
        <f>IF(AE7="LastModifiedDate","Must be latest date for the record id in Staging, and date must be t-1", "")</f>
        <v/>
      </c>
      <c r="AN7" t="str">
        <f>IF(AD7="","",LOWER(SUBSTITUTE(VLOOKUP($AD7,'Key-Information'!$B$7:$D$8,2,0)," ", "_")))</f>
        <v>relationship_(customer)</v>
      </c>
      <c r="AO7" t="str">
        <f>IF(AE7="","",IF(OR(AE7="ccs_migration_id__c",AE7="ccs_covenant_type__c",AE7="ccs_status__c",AE7="ccs_frequency__c"),SUBSTITUTE(LOWER(AE7),"__c",""),_xlfn.IFNA(SUBSTITUTE(SUBSTITUTE(SUBSTITUTE(SUBSTITUTE(AE7,"LLC_BI__",""),"CCS_",""),"__c",""),"cm_",""),AE7)))</f>
        <v>LastModifiedById</v>
      </c>
      <c r="AP7" t="str">
        <f>IF(AF7="","",AF7)</f>
        <v>STRING</v>
      </c>
      <c r="AQ7">
        <f>IF(AG7="","",AG7)</f>
        <v>18</v>
      </c>
      <c r="AR7" t="str">
        <f>IF(AH7="","",AH7)</f>
        <v>N</v>
      </c>
      <c r="AS7" t="str">
        <f>IF(AI7="","",AI7)</f>
        <v>F</v>
      </c>
    </row>
    <row r="8" spans="1:48" ht="15">
      <c r="A8" t="str">
        <f>D8&amp;F8</f>
        <v>AccountCCS_Account_Type_for_Duplicate_Rule__c</v>
      </c>
      <c r="B8" t="str">
        <f>VLOOKUP($A8,nCino_DMW!$A$1:$AM$187,38,0)</f>
        <v>N</v>
      </c>
      <c r="C8" t="str">
        <f>VLOOKUP($A8,nCino_DMW!$A$1:$AM$187,39,0)</f>
        <v>N</v>
      </c>
      <c r="D8" t="s">
        <v>66</v>
      </c>
      <c r="E8" t="str">
        <f>_xlfn.IFNA(VLOOKUP($A8,nCino_DevPoc!$A$2:$S$384,4,0),"")</f>
        <v>Relationship</v>
      </c>
      <c r="F8" t="s">
        <v>1179</v>
      </c>
      <c r="G8" t="str">
        <f>_xlfn.IFNA(VLOOKUP($A8,nCino_DMW!$A$1:$L$188,9,0),"")</f>
        <v>Account Type for Duplicate Rule</v>
      </c>
      <c r="H8" t="str">
        <f>_xlfn.IFNA(VLOOKUP($A8,nCino_DMW!$A$1:$AH$187,12,0),"")</f>
        <v>Duplicate Rules do not work on Record Type. So this new field created as a work around to use in Duplicate Rule</v>
      </c>
      <c r="I8" t="str">
        <f>_xlfn.IFNA(IF(VLOOKUP($A8,nCino_DMW!$A$1:$AH$187,13,0)=0,"", VLOOKUP($A8,nCino_DMW!$A$1:$AH$187,13,0)),"")</f>
        <v>Text</v>
      </c>
      <c r="J8" t="str">
        <f>_xlfn.IFNA(IF(VLOOKUP($A8,nCino_DevPoc!$A$2:$S$384,8,0)=0,"", VLOOKUP($A8,nCino_DevPoc!$A$2:$S$384,8,0)),"")</f>
        <v>string</v>
      </c>
      <c r="K8">
        <f>_xlfn.IFNA(IF(VLOOKUP($A8,nCino_DMW!$A$1:$AH$187,2,0)=0,"", VLOOKUP($A8,nCino_DMW!$A$1:$AH$187,2,0)),"")</f>
        <v>100</v>
      </c>
      <c r="L8">
        <f>IF(OR(F8=0, IFERROR(VLOOKUP($A8,nCino_DevPoc!$A$2:$S$384,2,0),0)=0),"", VLOOKUP($A8,nCino_DevPoc!$A$2:$S$384,2,0))</f>
        <v>100</v>
      </c>
      <c r="M8" t="str">
        <f>IFERROR(IF(VLOOKUP($A8,nCino_DMW!$A$1:$AH$187,26,0)="Y", "N", IF(VLOOKUP($A8,nCino_DMW!$A$1:$AH$187,26,0)="N",  "Y", "")),"")</f>
        <v>Y</v>
      </c>
      <c r="N8" t="str">
        <f>_xlfn.IFNA(IF(VLOOKUP($A8,nCino_DevPoc!$A$2:$S$384,8,0)=TRUE, "Y", "N"),"")</f>
        <v>N</v>
      </c>
      <c r="O8" t="str">
        <f>IFERROR(IF(VLOOKUP($A8,nCino_DevPoc!$A$2:$S$384,18,0)=TRUE, "E", IF(F8="Id", "P", IF(OR(LEFT(I8, 6) = "Lookup", LEFT(I8, 6) ="Master"), "F",""))),"")</f>
        <v/>
      </c>
      <c r="P8" t="str">
        <f>_xlfn.IFNA(IF(VLOOKUP($A8,nCino_DMW!$A$1:$AH$187,4,0)="System generated", "Y", "N"),"")</f>
        <v>N</v>
      </c>
      <c r="Q8" t="str">
        <f>IF(LEFT(I8,6)="lookup", I8,IF(OR(F8=0, IFERROR(VLOOKUP($A8,nCino_DevPoc!$A$2:$S$384,18,0),0)=0),"", VLOOKUP($A8,nCino_DevPoc!$A$2:$S$384,18,0)))</f>
        <v/>
      </c>
      <c r="R8" t="str">
        <f>IF(D8="","",D8)</f>
        <v>Account</v>
      </c>
      <c r="S8" t="str">
        <f>IF(F8="","",F8)</f>
        <v>CCS_Account_Type_for_Duplicate_Rule__c</v>
      </c>
      <c r="T8" t="s">
        <v>253</v>
      </c>
      <c r="U8" t="str">
        <f>IF(OR(S8 ="transactionKey", S8="sequenceNumber", S8 = "commitTimestamp", S8 = "commitUser",S8 = "commitNumber", S8="changetype",S8="entityName",S8="ID", LEFT(S8,12)="LastModified"), "N","Y")</f>
        <v>Y</v>
      </c>
      <c r="V8" t="str">
        <f>R8</f>
        <v>Account</v>
      </c>
      <c r="W8" t="str">
        <f>S8</f>
        <v>CCS_Account_Type_for_Duplicate_Rule__c</v>
      </c>
      <c r="X8" t="str">
        <f>IF(OR(LEFT(J8,9)="reference", F8=""),"STRING",VLOOKUP($J8,'DataType Conversion'!$A$8:$I$37,3,0))</f>
        <v>STRING</v>
      </c>
      <c r="Y8">
        <f>IF(L8="", "",L8)</f>
        <v>100</v>
      </c>
      <c r="Z8" t="str">
        <f>U8</f>
        <v>Y</v>
      </c>
      <c r="AA8" t="str">
        <f>IF(OR($W8="Id",$W8="LastModifiedDate"), "C","")</f>
        <v/>
      </c>
      <c r="AB8" t="str">
        <f>IF(S8= "", "", IF(J8="Picklist", "Y", "N"))</f>
        <v>N</v>
      </c>
      <c r="AC8" t="str">
        <f>IF(OR(W8="CreatedDate",W8="CreatedById"),"Must be populated when changeType = CREATE","")</f>
        <v/>
      </c>
      <c r="AD8" t="str">
        <f>V8</f>
        <v>Account</v>
      </c>
      <c r="AE8" t="str">
        <f>W8</f>
        <v>CCS_Account_Type_for_Duplicate_Rule__c</v>
      </c>
      <c r="AF8" t="str">
        <f>X8</f>
        <v>STRING</v>
      </c>
      <c r="AG8">
        <f>IF(Y8="","",Y8)</f>
        <v>100</v>
      </c>
      <c r="AH8" t="str">
        <f>Z8</f>
        <v>Y</v>
      </c>
      <c r="AI8" t="str">
        <f>O8</f>
        <v/>
      </c>
      <c r="AJ8" t="str">
        <f>IF(AE8="LastModifiedDate","Must be latest date for the record id in Staging, and date must be t-1", "")</f>
        <v/>
      </c>
      <c r="AN8" t="str">
        <f>IF(AD8="","",LOWER(SUBSTITUTE(VLOOKUP($AD8,'Key-Information'!$B$7:$D$8,2,0)," ", "_")))</f>
        <v>relationship_(customer)</v>
      </c>
      <c r="AO8" t="str">
        <f>IF(AE8="","",IF(OR(AE8="ccs_migration_id__c",AE8="ccs_covenant_type__c",AE8="ccs_status__c",AE8="ccs_frequency__c"),SUBSTITUTE(LOWER(AE8),"__c",""),_xlfn.IFNA(SUBSTITUTE(SUBSTITUTE(SUBSTITUTE(SUBSTITUTE(AE8,"LLC_BI__",""),"CCS_",""),"__c",""),"cm_",""),AE8)))</f>
        <v>Account_Type_for_Duplicate_Rule</v>
      </c>
      <c r="AP8" t="str">
        <f>IF(AF8="","",AF8)</f>
        <v>STRING</v>
      </c>
      <c r="AQ8">
        <f>IF(AG8="","",AG8)</f>
        <v>100</v>
      </c>
      <c r="AR8" t="str">
        <f>IF(AH8="","",AH8)</f>
        <v>Y</v>
      </c>
      <c r="AS8" t="str">
        <f>IF(AI8="","",AI8)</f>
        <v/>
      </c>
    </row>
    <row r="9" spans="1:48" ht="15">
      <c r="A9" t="str">
        <f>D9&amp;F9</f>
        <v>AccountCCS_Bank_Entity__c</v>
      </c>
      <c r="B9" t="str">
        <f>VLOOKUP($A9,nCino_DMW!$A$1:$AM$187,38,0)</f>
        <v>N</v>
      </c>
      <c r="C9" t="str">
        <f>VLOOKUP($A9,nCino_DMW!$A$1:$AM$187,39,0)</f>
        <v>N</v>
      </c>
      <c r="D9" t="s">
        <v>66</v>
      </c>
      <c r="E9" t="str">
        <f>_xlfn.IFNA(VLOOKUP($A9,nCino_DevPoc!$A$2:$S$384,4,0),"")</f>
        <v>Relationship</v>
      </c>
      <c r="F9" t="s">
        <v>966</v>
      </c>
      <c r="G9" t="str">
        <f>_xlfn.IFNA(VLOOKUP($A9,nCino_DMW!$A$1:$L$188,9,0),"")</f>
        <v>Bank Entity</v>
      </c>
      <c r="H9" t="str">
        <f>_xlfn.IFNA(VLOOKUP($A9,nCino_DMW!$A$1:$AH$187,12,0),"")</f>
        <v>This field captures the entity with which a customer banks (e.g. Bank of Scotland, Lloyds)</v>
      </c>
      <c r="I9" t="str">
        <f>_xlfn.IFNA(IF(VLOOKUP($A9,nCino_DMW!$A$1:$AH$187,13,0)=0,"", VLOOKUP($A9,nCino_DMW!$A$1:$AH$187,13,0)),"")</f>
        <v>Picklist</v>
      </c>
      <c r="J9" t="str">
        <f>_xlfn.IFNA(IF(VLOOKUP($A9,nCino_DevPoc!$A$2:$S$384,8,0)=0,"", VLOOKUP($A9,nCino_DevPoc!$A$2:$S$384,8,0)),"")</f>
        <v>picklist</v>
      </c>
      <c r="K9" t="str">
        <f>_xlfn.IFNA(IF(VLOOKUP($A9,nCino_DMW!$A$1:$AH$187,2,0)=0,"", VLOOKUP($A9,nCino_DMW!$A$1:$AH$187,2,0)),"")</f>
        <v>See picklist options for lengths</v>
      </c>
      <c r="L9">
        <f>IF(OR(F9=0, IFERROR(VLOOKUP($A9,nCino_DevPoc!$A$2:$S$384,2,0),0)=0),"", VLOOKUP($A9,nCino_DevPoc!$A$2:$S$384,2,0))</f>
        <v>255</v>
      </c>
      <c r="M9" t="str">
        <f>IFERROR(IF(VLOOKUP($A9,nCino_DMW!$A$1:$AH$187,26,0)="Y", "N", IF(VLOOKUP($A9,nCino_DMW!$A$1:$AH$187,26,0)="N",  "Y", "")),"")</f>
        <v>N</v>
      </c>
      <c r="N9" t="str">
        <f>_xlfn.IFNA(IF(VLOOKUP($A9,nCino_DevPoc!$A$2:$S$384,8,0)=TRUE, "Y", "N"),"")</f>
        <v>N</v>
      </c>
      <c r="O9" t="str">
        <f>IFERROR(IF(VLOOKUP($A9,nCino_DevPoc!$A$2:$S$384,18,0)=TRUE, "E", IF(F9="Id", "P", IF(OR(LEFT(I9, 6) = "Lookup", LEFT(I9, 6) ="Master"), "F",""))),"")</f>
        <v/>
      </c>
      <c r="P9" t="str">
        <f>_xlfn.IFNA(IF(VLOOKUP($A9,nCino_DMW!$A$1:$AH$187,4,0)="System generated", "Y", "N"),"")</f>
        <v>N</v>
      </c>
      <c r="Q9" t="str">
        <f>IF(LEFT(I9,6)="lookup", I9,IF(OR(F9=0, IFERROR(VLOOKUP($A9,nCino_DevPoc!$A$2:$S$384,18,0),0)=0),"", VLOOKUP($A9,nCino_DevPoc!$A$2:$S$384,18,0)))</f>
        <v/>
      </c>
      <c r="R9" t="str">
        <f>IF(D9="","",D9)</f>
        <v>Account</v>
      </c>
      <c r="S9" t="str">
        <f>IF(F9="","",F9)</f>
        <v>CCS_Bank_Entity__c</v>
      </c>
      <c r="T9" t="s">
        <v>253</v>
      </c>
      <c r="U9" t="str">
        <f>IF(OR(S9 ="transactionKey", S9="sequenceNumber", S9 = "commitTimestamp", S9 = "commitUser",S9 = "commitNumber", S9="changetype",S9="entityName",S9="ID", LEFT(S9,12)="LastModified"), "N","Y")</f>
        <v>Y</v>
      </c>
      <c r="V9" t="str">
        <f>R9</f>
        <v>Account</v>
      </c>
      <c r="W9" t="str">
        <f>S9</f>
        <v>CCS_Bank_Entity__c</v>
      </c>
      <c r="X9" t="str">
        <f>IF(OR(LEFT(J9,9)="reference", F9=""),"STRING",VLOOKUP($J9,'DataType Conversion'!$A$8:$I$37,3,0))</f>
        <v>STRING</v>
      </c>
      <c r="Y9">
        <f>IF(L9="", "",L9)</f>
        <v>255</v>
      </c>
      <c r="Z9" t="str">
        <f>U9</f>
        <v>Y</v>
      </c>
      <c r="AA9" t="str">
        <f>IF(OR($W9="Id",$W9="LastModifiedDate"), "C","")</f>
        <v/>
      </c>
      <c r="AB9" t="str">
        <f>IF(S9= "", "", IF(J9="Picklist", "Y", "N"))</f>
        <v>Y</v>
      </c>
      <c r="AC9" t="str">
        <f>IF(OR(W9="CreatedDate",W9="CreatedById"),"Must be populated when changeType = CREATE","")</f>
        <v/>
      </c>
      <c r="AD9" t="str">
        <f>V9</f>
        <v>Account</v>
      </c>
      <c r="AE9" t="str">
        <f>W9</f>
        <v>CCS_Bank_Entity__c</v>
      </c>
      <c r="AF9" t="str">
        <f>X9</f>
        <v>STRING</v>
      </c>
      <c r="AG9">
        <f>IF(Y9="","",Y9)</f>
        <v>255</v>
      </c>
      <c r="AH9" t="str">
        <f>Z9</f>
        <v>Y</v>
      </c>
      <c r="AI9" t="str">
        <f>O9</f>
        <v/>
      </c>
      <c r="AJ9" t="str">
        <f>IF(AE9="LastModifiedDate","Must be latest date for the record id in Staging, and date must be t-1", "")</f>
        <v/>
      </c>
      <c r="AN9" t="str">
        <f>IF(AD9="","",LOWER(SUBSTITUTE(VLOOKUP($AD9,'Key-Information'!$B$7:$D$8,2,0)," ", "_")))</f>
        <v>relationship_(customer)</v>
      </c>
      <c r="AO9" t="str">
        <f>IF(AE9="","",IF(OR(AE9="ccs_migration_id__c",AE9="ccs_covenant_type__c",AE9="ccs_status__c",AE9="ccs_frequency__c"),SUBSTITUTE(LOWER(AE9),"__c",""),_xlfn.IFNA(SUBSTITUTE(SUBSTITUTE(SUBSTITUTE(SUBSTITUTE(AE9,"LLC_BI__",""),"CCS_",""),"__c",""),"cm_",""),AE9)))</f>
        <v>Bank_Entity</v>
      </c>
      <c r="AP9" t="str">
        <f>IF(AF9="","",AF9)</f>
        <v>STRING</v>
      </c>
      <c r="AQ9">
        <f>IF(AG9="","",AG9)</f>
        <v>255</v>
      </c>
      <c r="AR9" t="str">
        <f>IF(AH9="","",AH9)</f>
        <v>Y</v>
      </c>
      <c r="AS9" t="str">
        <f>IF(AI9="","",AI9)</f>
        <v/>
      </c>
    </row>
    <row r="10" spans="1:48" ht="15">
      <c r="A10" t="str">
        <f>D10&amp;F10</f>
        <v>AccountCCS_BSU_RM_Name__c</v>
      </c>
      <c r="B10" t="str">
        <f>VLOOKUP($A10,nCino_DMW!$A$1:$AM$187,38,0)</f>
        <v>N</v>
      </c>
      <c r="C10" t="str">
        <f>VLOOKUP($A10,nCino_DMW!$A$1:$AM$187,39,0)</f>
        <v>N</v>
      </c>
      <c r="D10" t="s">
        <v>66</v>
      </c>
      <c r="E10" t="str">
        <f>_xlfn.IFNA(VLOOKUP($A10,nCino_DevPoc!$A$2:$S$384,4,0),"")</f>
        <v>Relationship</v>
      </c>
      <c r="F10" t="s">
        <v>963</v>
      </c>
      <c r="G10" t="str">
        <f>_xlfn.IFNA(VLOOKUP($A10,nCino_DMW!$A$1:$L$188,9,0),"")</f>
        <v>BSU RM Name</v>
      </c>
      <c r="H10" t="str">
        <f>_xlfn.IFNA(VLOOKUP($A10,nCino_DMW!$A$1:$AH$187,12,0),"")</f>
        <v>This field captures the name of the BSU relationship manager</v>
      </c>
      <c r="I10" t="str">
        <f>_xlfn.IFNA(IF(VLOOKUP($A10,nCino_DMW!$A$1:$AH$187,13,0)=0,"", VLOOKUP($A10,nCino_DMW!$A$1:$AH$187,13,0)),"")</f>
        <v>Lookup(User)</v>
      </c>
      <c r="J10" t="str">
        <f>_xlfn.IFNA(IF(VLOOKUP($A10,nCino_DevPoc!$A$2:$S$384,8,0)=0,"", VLOOKUP($A10,nCino_DevPoc!$A$2:$S$384,8,0)),"")</f>
        <v>reference(User)</v>
      </c>
      <c r="K10">
        <f>_xlfn.IFNA(IF(VLOOKUP($A10,nCino_DMW!$A$1:$AH$187,2,0)=0,"", VLOOKUP($A10,nCino_DMW!$A$1:$AH$187,2,0)),"")</f>
        <v>18</v>
      </c>
      <c r="L10">
        <f>IF(OR(F10=0, IFERROR(VLOOKUP($A10,nCino_DevPoc!$A$2:$S$384,2,0),0)=0),"", VLOOKUP($A10,nCino_DevPoc!$A$2:$S$384,2,0))</f>
        <v>18</v>
      </c>
      <c r="M10" t="str">
        <f>IFERROR(IF(VLOOKUP($A10,nCino_DMW!$A$1:$AH$187,26,0)="Y", "N", IF(VLOOKUP($A10,nCino_DMW!$A$1:$AH$187,26,0)="N",  "Y", "")),"")</f>
        <v>Y</v>
      </c>
      <c r="N10" t="str">
        <f>_xlfn.IFNA(IF(VLOOKUP($A10,nCino_DevPoc!$A$2:$S$384,8,0)=TRUE, "Y", "N"),"")</f>
        <v>N</v>
      </c>
      <c r="O10" t="str">
        <f>IFERROR(IF(VLOOKUP($A10,nCino_DevPoc!$A$2:$S$384,18,0)=TRUE, "E", IF(F10="Id", "P", IF(OR(LEFT(I10, 6) = "Lookup", LEFT(I10, 6) ="Master"), "F",""))),"")</f>
        <v>F</v>
      </c>
      <c r="P10" t="str">
        <f>_xlfn.IFNA(IF(VLOOKUP($A10,nCino_DMW!$A$1:$AH$187,4,0)="System generated", "Y", "N"),"")</f>
        <v>N</v>
      </c>
      <c r="Q10" t="str">
        <f>IF(LEFT(I10,6)="lookup", I10,IF(OR(F10=0, IFERROR(VLOOKUP($A10,nCino_DevPoc!$A$2:$S$384,18,0),0)=0),"", VLOOKUP($A10,nCino_DevPoc!$A$2:$S$384,18,0)))</f>
        <v>Lookup(User)</v>
      </c>
      <c r="R10" t="str">
        <f>IF(D10="","",D10)</f>
        <v>Account</v>
      </c>
      <c r="S10" t="str">
        <f>IF(F10="","",F10)</f>
        <v>CCS_BSU_RM_Name__c</v>
      </c>
      <c r="T10" t="s">
        <v>253</v>
      </c>
      <c r="U10" t="str">
        <f>IF(OR(S10 ="transactionKey", S10="sequenceNumber", S10 = "commitTimestamp", S10 = "commitUser",S10 = "commitNumber", S10="changetype",S10="entityName",S10="ID", LEFT(S10,12)="LastModified"), "N","Y")</f>
        <v>Y</v>
      </c>
      <c r="V10" t="str">
        <f>R10</f>
        <v>Account</v>
      </c>
      <c r="W10" t="str">
        <f>S10</f>
        <v>CCS_BSU_RM_Name__c</v>
      </c>
      <c r="X10" t="str">
        <f>IF(OR(LEFT(J10,9)="reference", F10=""),"STRING",VLOOKUP($J10,'DataType Conversion'!$A$8:$I$37,3,0))</f>
        <v>STRING</v>
      </c>
      <c r="Y10">
        <f>IF(L10="", "",L10)</f>
        <v>18</v>
      </c>
      <c r="Z10" t="str">
        <f>U10</f>
        <v>Y</v>
      </c>
      <c r="AA10" t="str">
        <f>IF(OR($W10="Id",$W10="LastModifiedDate"), "C","")</f>
        <v/>
      </c>
      <c r="AB10" t="str">
        <f>IF(S10= "", "", IF(J10="Picklist", "Y", "N"))</f>
        <v>N</v>
      </c>
      <c r="AC10" t="str">
        <f>IF(OR(W10="CreatedDate",W10="CreatedById"),"Must be populated when changeType = CREATE","")</f>
        <v/>
      </c>
      <c r="AD10" t="str">
        <f>V10</f>
        <v>Account</v>
      </c>
      <c r="AE10" t="str">
        <f>W10</f>
        <v>CCS_BSU_RM_Name__c</v>
      </c>
      <c r="AF10" t="str">
        <f>X10</f>
        <v>STRING</v>
      </c>
      <c r="AG10">
        <f>IF(Y10="","",Y10)</f>
        <v>18</v>
      </c>
      <c r="AH10" t="str">
        <f>Z10</f>
        <v>Y</v>
      </c>
      <c r="AI10" t="str">
        <f>O10</f>
        <v>F</v>
      </c>
      <c r="AJ10" t="str">
        <f>IF(AE10="LastModifiedDate","Must be latest date for the record id in Staging, and date must be t-1", "")</f>
        <v/>
      </c>
      <c r="AN10" t="str">
        <f>IF(AD10="","",LOWER(SUBSTITUTE(VLOOKUP($AD10,'Key-Information'!$B$7:$D$8,2,0)," ", "_")))</f>
        <v>relationship_(customer)</v>
      </c>
      <c r="AO10" t="str">
        <f>IF(AE10="","",IF(OR(AE10="ccs_migration_id__c",AE10="ccs_covenant_type__c",AE10="ccs_status__c",AE10="ccs_frequency__c"),SUBSTITUTE(LOWER(AE10),"__c",""),_xlfn.IFNA(SUBSTITUTE(SUBSTITUTE(SUBSTITUTE(SUBSTITUTE(AE10,"LLC_BI__",""),"CCS_",""),"__c",""),"cm_",""),AE10)))</f>
        <v>BSU_RM_Name</v>
      </c>
      <c r="AP10" t="str">
        <f>IF(AF10="","",AF10)</f>
        <v>STRING</v>
      </c>
      <c r="AQ10">
        <f>IF(AG10="","",AG10)</f>
        <v>18</v>
      </c>
      <c r="AR10" t="str">
        <f>IF(AH10="","",AH10)</f>
        <v>Y</v>
      </c>
      <c r="AS10" t="str">
        <f>IF(AI10="","",AI10)</f>
        <v>F</v>
      </c>
    </row>
    <row r="11" spans="1:48" ht="15">
      <c r="A11" t="str">
        <f>D11&amp;F11</f>
        <v>AccountCCS_Set_up_Actions_by_Profile_for_LG__c</v>
      </c>
      <c r="B11" t="str">
        <f>VLOOKUP($A11,nCino_DMW!$A$1:$AM$187,38,0)</f>
        <v>N</v>
      </c>
      <c r="C11" t="str">
        <f>VLOOKUP($A11,nCino_DMW!$A$1:$AM$187,39,0)</f>
        <v>N</v>
      </c>
      <c r="D11" t="s">
        <v>66</v>
      </c>
      <c r="E11" t="str">
        <f>_xlfn.IFNA(VLOOKUP($A11,nCino_DevPoc!$A$2:$S$384,4,0),"")</f>
        <v>Relationship</v>
      </c>
      <c r="F11" t="s">
        <v>958</v>
      </c>
      <c r="G11" t="str">
        <f>_xlfn.IFNA(VLOOKUP($A11,nCino_DMW!$A$1:$L$188,9,0),"")</f>
        <v>CCS_Set up Actions by Profile for LG</v>
      </c>
      <c r="H11" t="str">
        <f>_xlfn.IFNA(VLOOKUP($A11,nCino_DMW!$A$1:$AH$187,12,0),"")</f>
        <v>Set up Actions by Profile for LG (Add Relationship, Close a LG)</v>
      </c>
      <c r="I11" t="str">
        <f>_xlfn.IFNA(IF(VLOOKUP($A11,nCino_DMW!$A$1:$AH$187,13,0)=0,"", VLOOKUP($A11,nCino_DMW!$A$1:$AH$187,13,0)),"")</f>
        <v>Formula (Checkbox)</v>
      </c>
      <c r="J11" t="str">
        <f>_xlfn.IFNA(IF(VLOOKUP($A11,nCino_DevPoc!$A$2:$S$384,8,0)=0,"", VLOOKUP($A11,nCino_DevPoc!$A$2:$S$384,8,0)),"")</f>
        <v>boolean</v>
      </c>
      <c r="K11">
        <f>_xlfn.IFNA(IF(VLOOKUP($A11,nCino_DMW!$A$1:$AH$187,2,0)=0,"", VLOOKUP($A11,nCino_DMW!$A$1:$AH$187,2,0)),"")</f>
        <v>4</v>
      </c>
      <c r="L11" t="str">
        <f>IF(OR(F11=0, IFERROR(VLOOKUP($A11,nCino_DevPoc!$A$2:$S$384,2,0),0)=0),"", VLOOKUP($A11,nCino_DevPoc!$A$2:$S$384,2,0))</f>
        <v/>
      </c>
      <c r="M11" t="str">
        <f>IFERROR(IF(VLOOKUP($A11,nCino_DMW!$A$1:$AH$187,26,0)="Y", "N", IF(VLOOKUP($A11,nCino_DMW!$A$1:$AH$187,26,0)="N",  "Y", "")),"")</f>
        <v>Y</v>
      </c>
      <c r="N11" t="str">
        <f>_xlfn.IFNA(IF(VLOOKUP($A11,nCino_DevPoc!$A$2:$S$384,8,0)=TRUE, "Y", "N"),"")</f>
        <v>N</v>
      </c>
      <c r="O11" t="str">
        <f>IFERROR(IF(VLOOKUP($A11,nCino_DevPoc!$A$2:$S$384,18,0)=TRUE, "E", IF(F11="Id", "P", IF(OR(LEFT(I11, 6) = "Lookup", LEFT(I11, 6) ="Master"), "F",""))),"")</f>
        <v/>
      </c>
      <c r="P11" t="str">
        <f>_xlfn.IFNA(IF(VLOOKUP($A11,nCino_DMW!$A$1:$AH$187,4,0)="System generated", "Y", "N"),"")</f>
        <v>Y</v>
      </c>
      <c r="Q11" t="str">
        <f>IF(LEFT(I11,6)="lookup", I11,IF(OR(F11=0, IFERROR(VLOOKUP($A11,nCino_DevPoc!$A$2:$S$384,18,0),0)=0),"", VLOOKUP($A11,nCino_DevPoc!$A$2:$S$384,18,0)))</f>
        <v>OR( ($Profile.Name = \"BB Coverage\"),\n( $Profile.Name = \"BB Back Office\"),\n( $Profile.Name = \"SME Coverage\"),\n( $Profile.Name = \"SME Back Office\"),\n( $Profile.Name = \"BSU Coverage\"),\n( $Profile.Name = \"BSU Back Office\"),\n( $Profile.Name = \"BBFA\"),\n( $Profile.Name = \"System Administrator\"),\n( $Profile.Name = \"Lending Origination\"),\n( $Profile.Name = \"Integration User - Data Migration\") )</v>
      </c>
      <c r="R11" t="str">
        <f>IF(D11="","",D11)</f>
        <v>Account</v>
      </c>
      <c r="S11" t="str">
        <f>IF(F11="","",F11)</f>
        <v>CCS_Set_up_Actions_by_Profile_for_LG__c</v>
      </c>
      <c r="T11" t="s">
        <v>253</v>
      </c>
      <c r="U11" t="str">
        <f>IF(OR(S11 ="transactionKey", S11="sequenceNumber", S11 = "commitTimestamp", S11 = "commitUser",S11 = "commitNumber", S11="changetype",S11="entityName",S11="ID", LEFT(S11,12)="LastModified"), "N","Y")</f>
        <v>Y</v>
      </c>
      <c r="V11" t="str">
        <f>R11</f>
        <v>Account</v>
      </c>
      <c r="W11" t="str">
        <f>S11</f>
        <v>CCS_Set_up_Actions_by_Profile_for_LG__c</v>
      </c>
      <c r="X11" t="str">
        <f>IF(OR(LEFT(J11,9)="reference", F11=""),"STRING",VLOOKUP($J11,'DataType Conversion'!$A$8:$I$37,3,0))</f>
        <v>BOOL</v>
      </c>
      <c r="Y11" t="str">
        <f>IF(L11="", "",L11)</f>
        <v/>
      </c>
      <c r="Z11" t="str">
        <f>U11</f>
        <v>Y</v>
      </c>
      <c r="AA11" t="str">
        <f>IF(OR($W11="Id",$W11="LastModifiedDate"), "C","")</f>
        <v/>
      </c>
      <c r="AB11" t="str">
        <f>IF(S11= "", "", IF(J11="Picklist", "Y", "N"))</f>
        <v>N</v>
      </c>
      <c r="AC11" t="str">
        <f>IF(OR(W11="CreatedDate",W11="CreatedById"),"Must be populated when changeType = CREATE","")</f>
        <v/>
      </c>
      <c r="AD11" t="str">
        <f>V11</f>
        <v>Account</v>
      </c>
      <c r="AE11" t="str">
        <f>W11</f>
        <v>CCS_Set_up_Actions_by_Profile_for_LG__c</v>
      </c>
      <c r="AF11" t="str">
        <f>X11</f>
        <v>BOOL</v>
      </c>
      <c r="AG11" t="str">
        <f>IF(Y11="","",Y11)</f>
        <v/>
      </c>
      <c r="AH11" t="str">
        <f>Z11</f>
        <v>Y</v>
      </c>
      <c r="AI11" t="str">
        <f>O11</f>
        <v/>
      </c>
      <c r="AJ11" t="str">
        <f>IF(AE11="LastModifiedDate","Must be latest date for the record id in Staging, and date must be t-1", "")</f>
        <v/>
      </c>
      <c r="AN11" t="str">
        <f>IF(AD11="","",LOWER(SUBSTITUTE(VLOOKUP($AD11,'Key-Information'!$B$7:$D$8,2,0)," ", "_")))</f>
        <v>relationship_(customer)</v>
      </c>
      <c r="AO11" t="str">
        <f>IF(AE11="","",IF(OR(AE11="ccs_migration_id__c",AE11="ccs_covenant_type__c",AE11="ccs_status__c",AE11="ccs_frequency__c"),SUBSTITUTE(LOWER(AE11),"__c",""),_xlfn.IFNA(SUBSTITUTE(SUBSTITUTE(SUBSTITUTE(SUBSTITUTE(AE11,"LLC_BI__",""),"CCS_",""),"__c",""),"cm_",""),AE11)))</f>
        <v>Set_up_Actions_by_Profile_for_LG</v>
      </c>
      <c r="AP11" t="str">
        <f>IF(AF11="","",AF11)</f>
        <v>BOOL</v>
      </c>
      <c r="AQ11" t="str">
        <f>IF(AG11="","",AG11)</f>
        <v/>
      </c>
      <c r="AR11" t="str">
        <f>IF(AH11="","",AH11)</f>
        <v>Y</v>
      </c>
      <c r="AS11" t="str">
        <f>IF(AI11="","",AI11)</f>
        <v/>
      </c>
    </row>
    <row r="12" spans="1:48" ht="15">
      <c r="A12" t="str">
        <f>D12&amp;F12</f>
        <v>AccountCCS_CMDID__c</v>
      </c>
      <c r="B12" t="str">
        <f>VLOOKUP($A12,nCino_DMW!$A$1:$AM$187,38,0)</f>
        <v>N</v>
      </c>
      <c r="C12" t="str">
        <f>VLOOKUP($A12,nCino_DMW!$A$1:$AM$187,39,0)</f>
        <v>N</v>
      </c>
      <c r="D12" t="s">
        <v>66</v>
      </c>
      <c r="E12" t="str">
        <f>_xlfn.IFNA(VLOOKUP($A12,nCino_DevPoc!$A$2:$S$384,4,0),"")</f>
        <v>Relationship</v>
      </c>
      <c r="F12" t="s">
        <v>972</v>
      </c>
      <c r="G12" t="str">
        <f>_xlfn.IFNA(VLOOKUP($A12,nCino_DMW!$A$1:$L$188,9,0),"")</f>
        <v>CMD ID</v>
      </c>
      <c r="H12" t="str">
        <f>_xlfn.IFNA(VLOOKUP($A12,nCino_DMW!$A$1:$AH$187,12,0),"")</f>
        <v>This field captures a CMD Id</v>
      </c>
      <c r="I12" t="str">
        <f>_xlfn.IFNA(IF(VLOOKUP($A12,nCino_DMW!$A$1:$AH$187,13,0)=0,"", VLOOKUP($A12,nCino_DMW!$A$1:$AH$187,13,0)),"")</f>
        <v>Text</v>
      </c>
      <c r="J12" t="str">
        <f>_xlfn.IFNA(IF(VLOOKUP($A12,nCino_DevPoc!$A$2:$S$384,8,0)=0,"", VLOOKUP($A12,nCino_DevPoc!$A$2:$S$384,8,0)),"")</f>
        <v>string</v>
      </c>
      <c r="K12">
        <f>_xlfn.IFNA(IF(VLOOKUP($A12,nCino_DMW!$A$1:$AH$187,2,0)=0,"", VLOOKUP($A12,nCino_DMW!$A$1:$AH$187,2,0)),"")</f>
        <v>19</v>
      </c>
      <c r="L12">
        <f>IF(OR(F12=0, IFERROR(VLOOKUP($A12,nCino_DevPoc!$A$2:$S$384,2,0),0)=0),"", VLOOKUP($A12,nCino_DevPoc!$A$2:$S$384,2,0))</f>
        <v>19</v>
      </c>
      <c r="M12" t="str">
        <f>IFERROR(IF(VLOOKUP($A12,nCino_DMW!$A$1:$AH$187,26,0)="Y", "N", IF(VLOOKUP($A12,nCino_DMW!$A$1:$AH$187,26,0)="N",  "Y", "")),"")</f>
        <v>Y</v>
      </c>
      <c r="N12" t="str">
        <f>_xlfn.IFNA(IF(VLOOKUP($A12,nCino_DevPoc!$A$2:$S$384,8,0)=TRUE, "Y", "N"),"")</f>
        <v>N</v>
      </c>
      <c r="O12" t="str">
        <f>IFERROR(IF(VLOOKUP($A12,nCino_DevPoc!$A$2:$S$384,18,0)=TRUE, "E", IF(F12="Id", "P", IF(OR(LEFT(I12, 6) = "Lookup", LEFT(I12, 6) ="Master"), "F",""))),"")</f>
        <v/>
      </c>
      <c r="P12" t="str">
        <f>_xlfn.IFNA(IF(VLOOKUP($A12,nCino_DMW!$A$1:$AH$187,4,0)="System generated", "Y", "N"),"")</f>
        <v>N</v>
      </c>
      <c r="Q12" t="str">
        <f>IF(LEFT(I12,6)="lookup", I12,IF(OR(F12=0, IFERROR(VLOOKUP($A12,nCino_DevPoc!$A$2:$S$384,18,0),0)=0),"", VLOOKUP($A12,nCino_DevPoc!$A$2:$S$384,18,0)))</f>
        <v/>
      </c>
      <c r="R12" t="str">
        <f>IF(D12="","",D12)</f>
        <v>Account</v>
      </c>
      <c r="S12" t="str">
        <f>IF(F12="","",F12)</f>
        <v>CCS_CMDID__c</v>
      </c>
      <c r="T12" t="s">
        <v>253</v>
      </c>
      <c r="U12" t="str">
        <f>IF(OR(S12 ="transactionKey", S12="sequenceNumber", S12 = "commitTimestamp", S12 = "commitUser",S12 = "commitNumber", S12="changetype",S12="entityName",S12="ID", LEFT(S12,12)="LastModified"), "N","Y")</f>
        <v>Y</v>
      </c>
      <c r="V12" t="str">
        <f>R12</f>
        <v>Account</v>
      </c>
      <c r="W12" t="str">
        <f>S12</f>
        <v>CCS_CMDID__c</v>
      </c>
      <c r="X12" t="str">
        <f>IF(OR(LEFT(J12,9)="reference", F12=""),"STRING",VLOOKUP($J12,'DataType Conversion'!$A$8:$I$37,3,0))</f>
        <v>STRING</v>
      </c>
      <c r="Y12">
        <f>IF(L12="", "",L12)</f>
        <v>19</v>
      </c>
      <c r="Z12" t="str">
        <f>U12</f>
        <v>Y</v>
      </c>
      <c r="AA12" t="str">
        <f>IF(OR($W12="Id",$W12="LastModifiedDate"), "C","")</f>
        <v/>
      </c>
      <c r="AB12" t="str">
        <f>IF(S12= "", "", IF(J12="Picklist", "Y", "N"))</f>
        <v>N</v>
      </c>
      <c r="AC12" t="str">
        <f>IF(OR(W12="CreatedDate",W12="CreatedById"),"Must be populated when changeType = CREATE","")</f>
        <v/>
      </c>
      <c r="AD12" t="str">
        <f>V12</f>
        <v>Account</v>
      </c>
      <c r="AE12" t="str">
        <f>W12</f>
        <v>CCS_CMDID__c</v>
      </c>
      <c r="AF12" t="str">
        <f>X12</f>
        <v>STRING</v>
      </c>
      <c r="AG12">
        <f>IF(Y12="","",Y12)</f>
        <v>19</v>
      </c>
      <c r="AH12" t="str">
        <f>Z12</f>
        <v>Y</v>
      </c>
      <c r="AI12" t="str">
        <f>O12</f>
        <v/>
      </c>
      <c r="AJ12" t="str">
        <f>IF(AE12="LastModifiedDate","Must be latest date for the record id in Staging, and date must be t-1", "")</f>
        <v/>
      </c>
      <c r="AN12" t="str">
        <f>IF(AD12="","",LOWER(SUBSTITUTE(VLOOKUP($AD12,'Key-Information'!$B$7:$D$8,2,0)," ", "_")))</f>
        <v>relationship_(customer)</v>
      </c>
      <c r="AO12" t="str">
        <f>IF(AE12="","",IF(OR(AE12="ccs_migration_id__c",AE12="ccs_covenant_type__c",AE12="ccs_status__c",AE12="ccs_frequency__c"),SUBSTITUTE(LOWER(AE12),"__c",""),_xlfn.IFNA(SUBSTITUTE(SUBSTITUTE(SUBSTITUTE(SUBSTITUTE(AE12,"LLC_BI__",""),"CCS_",""),"__c",""),"cm_",""),AE12)))</f>
        <v>CMDID</v>
      </c>
      <c r="AP12" t="str">
        <f>IF(AF12="","",AF12)</f>
        <v>STRING</v>
      </c>
      <c r="AQ12">
        <f>IF(AG12="","",AG12)</f>
        <v>19</v>
      </c>
      <c r="AR12" t="str">
        <f>IF(AH12="","",AH12)</f>
        <v>Y</v>
      </c>
      <c r="AS12" t="str">
        <f>IF(AI12="","",AI12)</f>
        <v/>
      </c>
    </row>
    <row r="13" spans="1:48" ht="15">
      <c r="A13" t="str">
        <f>D13&amp;F13</f>
        <v>AccountCCS_Collections_Indicator__c</v>
      </c>
      <c r="B13" t="str">
        <f>VLOOKUP($A13,nCino_DMW!$A$1:$AM$187,38,0)</f>
        <v>N</v>
      </c>
      <c r="C13" t="str">
        <f>VLOOKUP($A13,nCino_DMW!$A$1:$AM$187,39,0)</f>
        <v>N</v>
      </c>
      <c r="D13" t="s">
        <v>66</v>
      </c>
      <c r="E13" t="str">
        <f>_xlfn.IFNA(VLOOKUP($A13,nCino_DevPoc!$A$2:$S$384,4,0),"")</f>
        <v>Relationship</v>
      </c>
      <c r="F13" t="s">
        <v>975</v>
      </c>
      <c r="G13" t="str">
        <f>_xlfn.IFNA(VLOOKUP($A13,nCino_DMW!$A$1:$L$188,9,0),"")</f>
        <v>Collections Indicator</v>
      </c>
      <c r="H13" t="str">
        <f>_xlfn.IFNA(VLOOKUP($A13,nCino_DMW!$A$1:$AH$187,12,0),"")</f>
        <v xml:space="preserve">This is a checkbox field which </v>
      </c>
      <c r="I13" t="str">
        <f>_xlfn.IFNA(IF(VLOOKUP($A13,nCino_DMW!$A$1:$AH$187,13,0)=0,"", VLOOKUP($A13,nCino_DMW!$A$1:$AH$187,13,0)),"")</f>
        <v>Checkbox</v>
      </c>
      <c r="J13" t="str">
        <f>_xlfn.IFNA(IF(VLOOKUP($A13,nCino_DevPoc!$A$2:$S$384,8,0)=0,"", VLOOKUP($A13,nCino_DevPoc!$A$2:$S$384,8,0)),"")</f>
        <v>boolean</v>
      </c>
      <c r="K13" t="str">
        <f>_xlfn.IFNA(IF(VLOOKUP($A13,nCino_DMW!$A$1:$AH$187,2,0)=0,"", VLOOKUP($A13,nCino_DMW!$A$1:$AH$187,2,0)),"")</f>
        <v>Boolean(True/False)</v>
      </c>
      <c r="L13" t="str">
        <f>IF(OR(F13=0, IFERROR(VLOOKUP($A13,nCino_DevPoc!$A$2:$S$384,2,0),0)=0),"", VLOOKUP($A13,nCino_DevPoc!$A$2:$S$384,2,0))</f>
        <v/>
      </c>
      <c r="M13" t="str">
        <f>IFERROR(IF(VLOOKUP($A13,nCino_DMW!$A$1:$AH$187,26,0)="Y", "N", IF(VLOOKUP($A13,nCino_DMW!$A$1:$AH$187,26,0)="N",  "Y", "")),"")</f>
        <v>Y</v>
      </c>
      <c r="N13" t="str">
        <f>_xlfn.IFNA(IF(VLOOKUP($A13,nCino_DevPoc!$A$2:$S$384,8,0)=TRUE, "Y", "N"),"")</f>
        <v>N</v>
      </c>
      <c r="O13" t="str">
        <f>IFERROR(IF(VLOOKUP($A13,nCino_DevPoc!$A$2:$S$384,18,0)=TRUE, "E", IF(F13="Id", "P", IF(OR(LEFT(I13, 6) = "Lookup", LEFT(I13, 6) ="Master"), "F",""))),"")</f>
        <v/>
      </c>
      <c r="P13" t="str">
        <f>_xlfn.IFNA(IF(VLOOKUP($A13,nCino_DMW!$A$1:$AH$187,4,0)="System generated", "Y", "N"),"")</f>
        <v>N</v>
      </c>
      <c r="Q13" t="str">
        <f>IF(LEFT(I13,6)="lookup", I13,IF(OR(F13=0, IFERROR(VLOOKUP($A13,nCino_DevPoc!$A$2:$S$384,18,0),0)=0),"", VLOOKUP($A13,nCino_DevPoc!$A$2:$S$384,18,0)))</f>
        <v/>
      </c>
      <c r="R13" t="str">
        <f>IF(D13="","",D13)</f>
        <v>Account</v>
      </c>
      <c r="S13" t="str">
        <f>IF(F13="","",F13)</f>
        <v>CCS_Collections_Indicator__c</v>
      </c>
      <c r="T13" t="s">
        <v>253</v>
      </c>
      <c r="U13" t="str">
        <f>IF(OR(S13 ="transactionKey", S13="sequenceNumber", S13 = "commitTimestamp", S13 = "commitUser",S13 = "commitNumber", S13="changetype",S13="entityName",S13="ID", LEFT(S13,12)="LastModified"), "N","Y")</f>
        <v>Y</v>
      </c>
      <c r="V13" t="str">
        <f>R13</f>
        <v>Account</v>
      </c>
      <c r="W13" t="str">
        <f>S13</f>
        <v>CCS_Collections_Indicator__c</v>
      </c>
      <c r="X13" t="str">
        <f>IF(OR(LEFT(J13,9)="reference", F13=""),"STRING",VLOOKUP($J13,'DataType Conversion'!$A$8:$I$37,3,0))</f>
        <v>BOOL</v>
      </c>
      <c r="Y13" t="str">
        <f>IF(L13="", "",L13)</f>
        <v/>
      </c>
      <c r="Z13" t="str">
        <f>U13</f>
        <v>Y</v>
      </c>
      <c r="AA13" t="str">
        <f>IF(OR($W13="Id",$W13="LastModifiedDate"), "C","")</f>
        <v/>
      </c>
      <c r="AB13" t="str">
        <f>IF(S13= "", "", IF(J13="Picklist", "Y", "N"))</f>
        <v>N</v>
      </c>
      <c r="AC13" t="str">
        <f>IF(OR(W13="CreatedDate",W13="CreatedById"),"Must be populated when changeType = CREATE","")</f>
        <v/>
      </c>
      <c r="AD13" t="str">
        <f>V13</f>
        <v>Account</v>
      </c>
      <c r="AE13" t="str">
        <f>W13</f>
        <v>CCS_Collections_Indicator__c</v>
      </c>
      <c r="AF13" t="str">
        <f>X13</f>
        <v>BOOL</v>
      </c>
      <c r="AG13" t="str">
        <f>IF(Y13="","",Y13)</f>
        <v/>
      </c>
      <c r="AH13" t="str">
        <f>Z13</f>
        <v>Y</v>
      </c>
      <c r="AI13" t="str">
        <f>O13</f>
        <v/>
      </c>
      <c r="AJ13" t="str">
        <f>IF(AE13="LastModifiedDate","Must be latest date for the record id in Staging, and date must be t-1", "")</f>
        <v/>
      </c>
      <c r="AN13" t="str">
        <f>IF(AD13="","",LOWER(SUBSTITUTE(VLOOKUP($AD13,'Key-Information'!$B$7:$D$8,2,0)," ", "_")))</f>
        <v>relationship_(customer)</v>
      </c>
      <c r="AO13" t="str">
        <f>IF(AE13="","",IF(OR(AE13="ccs_migration_id__c",AE13="ccs_covenant_type__c",AE13="ccs_status__c",AE13="ccs_frequency__c"),SUBSTITUTE(LOWER(AE13),"__c",""),_xlfn.IFNA(SUBSTITUTE(SUBSTITUTE(SUBSTITUTE(SUBSTITUTE(AE13,"LLC_BI__",""),"CCS_",""),"__c",""),"cm_",""),AE13)))</f>
        <v>Collections_Indicator</v>
      </c>
      <c r="AP13" t="str">
        <f>IF(AF13="","",AF13)</f>
        <v>BOOL</v>
      </c>
      <c r="AQ13" t="str">
        <f>IF(AG13="","",AG13)</f>
        <v/>
      </c>
      <c r="AR13" t="str">
        <f>IF(AH13="","",AH13)</f>
        <v>Y</v>
      </c>
      <c r="AS13" t="str">
        <f>IF(AI13="","",AI13)</f>
        <v/>
      </c>
    </row>
    <row r="14" spans="1:48" ht="15">
      <c r="A14" t="str">
        <f>D14&amp;F14</f>
        <v>AccountCCS_Company_Registration_Number__c</v>
      </c>
      <c r="B14" t="str">
        <f>VLOOKUP($A14,nCino_DMW!$A$1:$AM$187,38,0)</f>
        <v>N</v>
      </c>
      <c r="C14" t="str">
        <f>VLOOKUP($A14,nCino_DMW!$A$1:$AM$187,39,0)</f>
        <v>N</v>
      </c>
      <c r="D14" t="s">
        <v>66</v>
      </c>
      <c r="E14" t="str">
        <f>_xlfn.IFNA(VLOOKUP($A14,nCino_DevPoc!$A$2:$S$384,4,0),"")</f>
        <v>Relationship</v>
      </c>
      <c r="F14" t="s">
        <v>940</v>
      </c>
      <c r="G14" t="str">
        <f>_xlfn.IFNA(VLOOKUP($A14,nCino_DMW!$A$1:$L$188,9,0),"")</f>
        <v>Company Registration Number</v>
      </c>
      <c r="H14" t="str">
        <f>_xlfn.IFNA(VLOOKUP($A14,nCino_DMW!$A$1:$AH$187,12,0),"")</f>
        <v>This field captures the registered company number</v>
      </c>
      <c r="I14" t="str">
        <f>_xlfn.IFNA(IF(VLOOKUP($A14,nCino_DMW!$A$1:$AH$187,13,0)=0,"", VLOOKUP($A14,nCino_DMW!$A$1:$AH$187,13,0)),"")</f>
        <v>Text</v>
      </c>
      <c r="J14" t="str">
        <f>_xlfn.IFNA(IF(VLOOKUP($A14,nCino_DevPoc!$A$2:$S$384,8,0)=0,"", VLOOKUP($A14,nCino_DevPoc!$A$2:$S$384,8,0)),"")</f>
        <v>string</v>
      </c>
      <c r="K14">
        <f>_xlfn.IFNA(IF(VLOOKUP($A14,nCino_DMW!$A$1:$AH$187,2,0)=0,"", VLOOKUP($A14,nCino_DMW!$A$1:$AH$187,2,0)),"")</f>
        <v>20</v>
      </c>
      <c r="L14">
        <f>IF(OR(F14=0, IFERROR(VLOOKUP($A14,nCino_DevPoc!$A$2:$S$384,2,0),0)=0),"", VLOOKUP($A14,nCino_DevPoc!$A$2:$S$384,2,0))</f>
        <v>20</v>
      </c>
      <c r="M14" t="str">
        <f>IFERROR(IF(VLOOKUP($A14,nCino_DMW!$A$1:$AH$187,26,0)="Y", "N", IF(VLOOKUP($A14,nCino_DMW!$A$1:$AH$187,26,0)="N",  "Y", "")),"")</f>
        <v>Y</v>
      </c>
      <c r="N14" t="str">
        <f>_xlfn.IFNA(IF(VLOOKUP($A14,nCino_DevPoc!$A$2:$S$384,8,0)=TRUE, "Y", "N"),"")</f>
        <v>N</v>
      </c>
      <c r="O14" t="str">
        <f>IFERROR(IF(VLOOKUP($A14,nCino_DevPoc!$A$2:$S$384,18,0)=TRUE, "E", IF(F14="Id", "P", IF(OR(LEFT(I14, 6) = "Lookup", LEFT(I14, 6) ="Master"), "F",""))),"")</f>
        <v/>
      </c>
      <c r="P14" t="str">
        <f>_xlfn.IFNA(IF(VLOOKUP($A14,nCino_DMW!$A$1:$AH$187,4,0)="System generated", "Y", "N"),"")</f>
        <v>N</v>
      </c>
      <c r="Q14" t="str">
        <f>IF(LEFT(I14,6)="lookup", I14,IF(OR(F14=0, IFERROR(VLOOKUP($A14,nCino_DevPoc!$A$2:$S$384,18,0),0)=0),"", VLOOKUP($A14,nCino_DevPoc!$A$2:$S$384,18,0)))</f>
        <v/>
      </c>
      <c r="R14" t="str">
        <f>IF(D14="","",D14)</f>
        <v>Account</v>
      </c>
      <c r="S14" t="str">
        <f>IF(F14="","",F14)</f>
        <v>CCS_Company_Registration_Number__c</v>
      </c>
      <c r="T14" t="s">
        <v>253</v>
      </c>
      <c r="U14" t="str">
        <f>IF(OR(S14 ="transactionKey", S14="sequenceNumber", S14 = "commitTimestamp", S14 = "commitUser",S14 = "commitNumber", S14="changetype",S14="entityName",S14="ID", LEFT(S14,12)="LastModified"), "N","Y")</f>
        <v>Y</v>
      </c>
      <c r="V14" t="str">
        <f>R14</f>
        <v>Account</v>
      </c>
      <c r="W14" t="str">
        <f>S14</f>
        <v>CCS_Company_Registration_Number__c</v>
      </c>
      <c r="X14" t="str">
        <f>IF(OR(LEFT(J14,9)="reference", F14=""),"STRING",VLOOKUP($J14,'DataType Conversion'!$A$8:$I$37,3,0))</f>
        <v>STRING</v>
      </c>
      <c r="Y14">
        <f>IF(L14="", "",L14)</f>
        <v>20</v>
      </c>
      <c r="Z14" t="str">
        <f>U14</f>
        <v>Y</v>
      </c>
      <c r="AA14" t="str">
        <f>IF(OR($W14="Id",$W14="LastModifiedDate"), "C","")</f>
        <v/>
      </c>
      <c r="AB14" t="str">
        <f>IF(S14= "", "", IF(J14="Picklist", "Y", "N"))</f>
        <v>N</v>
      </c>
      <c r="AC14" t="str">
        <f>IF(OR(W14="CreatedDate",W14="CreatedById"),"Must be populated when changeType = CREATE","")</f>
        <v/>
      </c>
      <c r="AD14" t="str">
        <f>V14</f>
        <v>Account</v>
      </c>
      <c r="AE14" t="str">
        <f>W14</f>
        <v>CCS_Company_Registration_Number__c</v>
      </c>
      <c r="AF14" t="str">
        <f>X14</f>
        <v>STRING</v>
      </c>
      <c r="AG14">
        <f>IF(Y14="","",Y14)</f>
        <v>20</v>
      </c>
      <c r="AH14" t="str">
        <f>Z14</f>
        <v>Y</v>
      </c>
      <c r="AI14" t="str">
        <f>O14</f>
        <v/>
      </c>
      <c r="AJ14" t="str">
        <f>IF(AE14="LastModifiedDate","Must be latest date for the record id in Staging, and date must be t-1", "")</f>
        <v/>
      </c>
      <c r="AN14" t="str">
        <f>IF(AD14="","",LOWER(SUBSTITUTE(VLOOKUP($AD14,'Key-Information'!$B$7:$D$8,2,0)," ", "_")))</f>
        <v>relationship_(customer)</v>
      </c>
      <c r="AO14" t="str">
        <f>IF(AE14="","",IF(OR(AE14="ccs_migration_id__c",AE14="ccs_covenant_type__c",AE14="ccs_status__c",AE14="ccs_frequency__c"),SUBSTITUTE(LOWER(AE14),"__c",""),_xlfn.IFNA(SUBSTITUTE(SUBSTITUTE(SUBSTITUTE(SUBSTITUTE(AE14,"LLC_BI__",""),"CCS_",""),"__c",""),"cm_",""),AE14)))</f>
        <v>Company_Registration_Number</v>
      </c>
      <c r="AP14" t="str">
        <f>IF(AF14="","",AF14)</f>
        <v>STRING</v>
      </c>
      <c r="AQ14">
        <f>IF(AG14="","",AG14)</f>
        <v>20</v>
      </c>
      <c r="AR14" t="str">
        <f>IF(AH14="","",AH14)</f>
        <v>Y</v>
      </c>
      <c r="AS14" t="str">
        <f>IF(AI14="","",AI14)</f>
        <v/>
      </c>
    </row>
    <row r="15" spans="1:48" ht="15">
      <c r="A15" t="str">
        <f>D15&amp;F15</f>
        <v>AccountCCS_Country_of_Incorporation__c</v>
      </c>
      <c r="B15" t="str">
        <f>VLOOKUP($A15,nCino_DMW!$A$1:$AM$187,38,0)</f>
        <v>N</v>
      </c>
      <c r="C15" t="str">
        <f>VLOOKUP($A15,nCino_DMW!$A$1:$AM$187,39,0)</f>
        <v>N</v>
      </c>
      <c r="D15" t="s">
        <v>66</v>
      </c>
      <c r="E15" t="str">
        <f>_xlfn.IFNA(VLOOKUP($A15,nCino_DevPoc!$A$2:$S$384,4,0),"")</f>
        <v>Relationship</v>
      </c>
      <c r="F15" t="s">
        <v>943</v>
      </c>
      <c r="G15" t="str">
        <f>_xlfn.IFNA(VLOOKUP($A15,nCino_DMW!$A$1:$L$188,9,0),"")</f>
        <v>Country of Incorporation</v>
      </c>
      <c r="H15" t="str">
        <f>_xlfn.IFNA(VLOOKUP($A15,nCino_DMW!$A$1:$AH$187,12,0),"")</f>
        <v>This fields captures the country where the business/relationship is incorporated.</v>
      </c>
      <c r="I15" t="str">
        <f>_xlfn.IFNA(IF(VLOOKUP($A15,nCino_DMW!$A$1:$AH$187,13,0)=0,"", VLOOKUP($A15,nCino_DMW!$A$1:$AH$187,13,0)),"")</f>
        <v>Picklist</v>
      </c>
      <c r="J15" t="str">
        <f>_xlfn.IFNA(IF(VLOOKUP($A15,nCino_DevPoc!$A$2:$S$384,8,0)=0,"", VLOOKUP($A15,nCino_DevPoc!$A$2:$S$384,8,0)),"")</f>
        <v>picklist</v>
      </c>
      <c r="K15" t="str">
        <f>_xlfn.IFNA(IF(VLOOKUP($A15,nCino_DMW!$A$1:$AH$187,2,0)=0,"", VLOOKUP($A15,nCino_DMW!$A$1:$AH$187,2,0)),"")</f>
        <v>See picklist options for lengths</v>
      </c>
      <c r="L15">
        <f>IF(OR(F15=0, IFERROR(VLOOKUP($A15,nCino_DevPoc!$A$2:$S$384,2,0),0)=0),"", VLOOKUP($A15,nCino_DevPoc!$A$2:$S$384,2,0))</f>
        <v>255</v>
      </c>
      <c r="M15" t="str">
        <f>IFERROR(IF(VLOOKUP($A15,nCino_DMW!$A$1:$AH$187,26,0)="Y", "N", IF(VLOOKUP($A15,nCino_DMW!$A$1:$AH$187,26,0)="N",  "Y", "")),"")</f>
        <v>Y</v>
      </c>
      <c r="N15" t="str">
        <f>_xlfn.IFNA(IF(VLOOKUP($A15,nCino_DevPoc!$A$2:$S$384,8,0)=TRUE, "Y", "N"),"")</f>
        <v>N</v>
      </c>
      <c r="O15" t="str">
        <f>IFERROR(IF(VLOOKUP($A15,nCino_DevPoc!$A$2:$S$384,18,0)=TRUE, "E", IF(F15="Id", "P", IF(OR(LEFT(I15, 6) = "Lookup", LEFT(I15, 6) ="Master"), "F",""))),"")</f>
        <v/>
      </c>
      <c r="P15" t="str">
        <f>_xlfn.IFNA(IF(VLOOKUP($A15,nCino_DMW!$A$1:$AH$187,4,0)="System generated", "Y", "N"),"")</f>
        <v>N</v>
      </c>
      <c r="Q15" t="str">
        <f>IF(LEFT(I15,6)="lookup", I15,IF(OR(F15=0, IFERROR(VLOOKUP($A15,nCino_DevPoc!$A$2:$S$384,18,0),0)=0),"", VLOOKUP($A15,nCino_DevPoc!$A$2:$S$384,18,0)))</f>
        <v/>
      </c>
      <c r="R15" t="str">
        <f>IF(D15="","",D15)</f>
        <v>Account</v>
      </c>
      <c r="S15" t="str">
        <f>IF(F15="","",F15)</f>
        <v>CCS_Country_of_Incorporation__c</v>
      </c>
      <c r="T15" t="s">
        <v>253</v>
      </c>
      <c r="U15" t="str">
        <f>IF(OR(S15 ="transactionKey", S15="sequenceNumber", S15 = "commitTimestamp", S15 = "commitUser",S15 = "commitNumber", S15="changetype",S15="entityName",S15="ID", LEFT(S15,12)="LastModified"), "N","Y")</f>
        <v>Y</v>
      </c>
      <c r="V15" t="str">
        <f>R15</f>
        <v>Account</v>
      </c>
      <c r="W15" t="str">
        <f>S15</f>
        <v>CCS_Country_of_Incorporation__c</v>
      </c>
      <c r="X15" t="str">
        <f>IF(OR(LEFT(J15,9)="reference", F15=""),"STRING",VLOOKUP($J15,'DataType Conversion'!$A$8:$I$37,3,0))</f>
        <v>STRING</v>
      </c>
      <c r="Y15">
        <f>IF(L15="", "",L15)</f>
        <v>255</v>
      </c>
      <c r="Z15" t="str">
        <f>U15</f>
        <v>Y</v>
      </c>
      <c r="AA15" t="str">
        <f>IF(OR($W15="Id",$W15="LastModifiedDate"), "C","")</f>
        <v/>
      </c>
      <c r="AB15" t="str">
        <f>IF(S15= "", "", IF(J15="Picklist", "Y", "N"))</f>
        <v>Y</v>
      </c>
      <c r="AC15" t="str">
        <f>IF(OR(W15="CreatedDate",W15="CreatedById"),"Must be populated when changeType = CREATE","")</f>
        <v/>
      </c>
      <c r="AD15" t="str">
        <f>V15</f>
        <v>Account</v>
      </c>
      <c r="AE15" t="str">
        <f>W15</f>
        <v>CCS_Country_of_Incorporation__c</v>
      </c>
      <c r="AF15" t="str">
        <f>X15</f>
        <v>STRING</v>
      </c>
      <c r="AG15">
        <f>IF(Y15="","",Y15)</f>
        <v>255</v>
      </c>
      <c r="AH15" t="str">
        <f>Z15</f>
        <v>Y</v>
      </c>
      <c r="AI15" t="str">
        <f>O15</f>
        <v/>
      </c>
      <c r="AJ15" t="str">
        <f>IF(AE15="LastModifiedDate","Must be latest date for the record id in Staging, and date must be t-1", "")</f>
        <v/>
      </c>
      <c r="AN15" t="str">
        <f>IF(AD15="","",LOWER(SUBSTITUTE(VLOOKUP($AD15,'Key-Information'!$B$7:$D$8,2,0)," ", "_")))</f>
        <v>relationship_(customer)</v>
      </c>
      <c r="AO15" t="str">
        <f>IF(AE15="","",IF(OR(AE15="ccs_migration_id__c",AE15="ccs_covenant_type__c",AE15="ccs_status__c",AE15="ccs_frequency__c"),SUBSTITUTE(LOWER(AE15),"__c",""),_xlfn.IFNA(SUBSTITUTE(SUBSTITUTE(SUBSTITUTE(SUBSTITUTE(AE15,"LLC_BI__",""),"CCS_",""),"__c",""),"cm_",""),AE15)))</f>
        <v>Country_of_Incorporation</v>
      </c>
      <c r="AP15" t="str">
        <f>IF(AF15="","",AF15)</f>
        <v>STRING</v>
      </c>
      <c r="AQ15">
        <f>IF(AG15="","",AG15)</f>
        <v>255</v>
      </c>
      <c r="AR15" t="str">
        <f>IF(AH15="","",AH15)</f>
        <v>Y</v>
      </c>
      <c r="AS15" t="str">
        <f>IF(AI15="","",AI15)</f>
        <v/>
      </c>
    </row>
    <row r="16" spans="1:48" ht="15">
      <c r="A16" t="str">
        <f>D16&amp;F16</f>
        <v>AccountCCS_Country_of_Registration__c</v>
      </c>
      <c r="B16" t="str">
        <f>VLOOKUP($A16,nCino_DMW!$A$1:$AM$187,38,0)</f>
        <v>N</v>
      </c>
      <c r="C16" t="str">
        <f>VLOOKUP($A16,nCino_DMW!$A$1:$AM$187,39,0)</f>
        <v>N</v>
      </c>
      <c r="D16" t="s">
        <v>66</v>
      </c>
      <c r="E16" t="str">
        <f>_xlfn.IFNA(VLOOKUP($A16,nCino_DevPoc!$A$2:$S$384,4,0),"")</f>
        <v>Relationship</v>
      </c>
      <c r="F16" t="s">
        <v>978</v>
      </c>
      <c r="G16" t="str">
        <f>_xlfn.IFNA(VLOOKUP($A16,nCino_DMW!$A$1:$L$188,9,0),"")</f>
        <v>Country of Registration</v>
      </c>
      <c r="H16" t="str">
        <f>_xlfn.IFNA(VLOOKUP($A16,nCino_DMW!$A$1:$AH$187,12,0),"")</f>
        <v>This fields captures the country where the business/relationship is registered</v>
      </c>
      <c r="I16" t="str">
        <f>_xlfn.IFNA(IF(VLOOKUP($A16,nCino_DMW!$A$1:$AH$187,13,0)=0,"", VLOOKUP($A16,nCino_DMW!$A$1:$AH$187,13,0)),"")</f>
        <v>Picklist</v>
      </c>
      <c r="J16" t="str">
        <f>_xlfn.IFNA(IF(VLOOKUP($A16,nCino_DevPoc!$A$2:$S$384,8,0)=0,"", VLOOKUP($A16,nCino_DevPoc!$A$2:$S$384,8,0)),"")</f>
        <v>picklist</v>
      </c>
      <c r="K16" t="str">
        <f>_xlfn.IFNA(IF(VLOOKUP($A16,nCino_DMW!$A$1:$AH$187,2,0)=0,"", VLOOKUP($A16,nCino_DMW!$A$1:$AH$187,2,0)),"")</f>
        <v>See picklist options for lengths</v>
      </c>
      <c r="L16">
        <f>IF(OR(F16=0, IFERROR(VLOOKUP($A16,nCino_DevPoc!$A$2:$S$384,2,0),0)=0),"", VLOOKUP($A16,nCino_DevPoc!$A$2:$S$384,2,0))</f>
        <v>255</v>
      </c>
      <c r="M16" t="str">
        <f>IFERROR(IF(VLOOKUP($A16,nCino_DMW!$A$1:$AH$187,26,0)="Y", "N", IF(VLOOKUP($A16,nCino_DMW!$A$1:$AH$187,26,0)="N",  "Y", "")),"")</f>
        <v>N</v>
      </c>
      <c r="N16" t="str">
        <f>_xlfn.IFNA(IF(VLOOKUP($A16,nCino_DevPoc!$A$2:$S$384,8,0)=TRUE, "Y", "N"),"")</f>
        <v>N</v>
      </c>
      <c r="O16" t="str">
        <f>IFERROR(IF(VLOOKUP($A16,nCino_DevPoc!$A$2:$S$384,18,0)=TRUE, "E", IF(F16="Id", "P", IF(OR(LEFT(I16, 6) = "Lookup", LEFT(I16, 6) ="Master"), "F",""))),"")</f>
        <v/>
      </c>
      <c r="P16" t="str">
        <f>_xlfn.IFNA(IF(VLOOKUP($A16,nCino_DMW!$A$1:$AH$187,4,0)="System generated", "Y", "N"),"")</f>
        <v>N</v>
      </c>
      <c r="Q16" t="str">
        <f>IF(LEFT(I16,6)="lookup", I16,IF(OR(F16=0, IFERROR(VLOOKUP($A16,nCino_DevPoc!$A$2:$S$384,18,0),0)=0),"", VLOOKUP($A16,nCino_DevPoc!$A$2:$S$384,18,0)))</f>
        <v/>
      </c>
      <c r="R16" t="str">
        <f>IF(D16="","",D16)</f>
        <v>Account</v>
      </c>
      <c r="S16" t="str">
        <f>IF(F16="","",F16)</f>
        <v>CCS_Country_of_Registration__c</v>
      </c>
      <c r="T16" t="s">
        <v>253</v>
      </c>
      <c r="U16" t="str">
        <f>IF(OR(S16 ="transactionKey", S16="sequenceNumber", S16 = "commitTimestamp", S16 = "commitUser",S16 = "commitNumber", S16="changetype",S16="entityName",S16="ID", LEFT(S16,12)="LastModified"), "N","Y")</f>
        <v>Y</v>
      </c>
      <c r="V16" t="str">
        <f>R16</f>
        <v>Account</v>
      </c>
      <c r="W16" t="str">
        <f>S16</f>
        <v>CCS_Country_of_Registration__c</v>
      </c>
      <c r="X16" t="str">
        <f>IF(OR(LEFT(J16,9)="reference", F16=""),"STRING",VLOOKUP($J16,'DataType Conversion'!$A$8:$I$37,3,0))</f>
        <v>STRING</v>
      </c>
      <c r="Y16">
        <f>IF(L16="", "",L16)</f>
        <v>255</v>
      </c>
      <c r="Z16" t="str">
        <f>U16</f>
        <v>Y</v>
      </c>
      <c r="AA16" t="str">
        <f>IF(OR($W16="Id",$W16="LastModifiedDate"), "C","")</f>
        <v/>
      </c>
      <c r="AB16" t="str">
        <f>IF(S16= "", "", IF(J16="Picklist", "Y", "N"))</f>
        <v>Y</v>
      </c>
      <c r="AC16" t="str">
        <f>IF(OR(W16="CreatedDate",W16="CreatedById"),"Must be populated when changeType = CREATE","")</f>
        <v/>
      </c>
      <c r="AD16" t="str">
        <f>V16</f>
        <v>Account</v>
      </c>
      <c r="AE16" t="str">
        <f>W16</f>
        <v>CCS_Country_of_Registration__c</v>
      </c>
      <c r="AF16" t="str">
        <f>X16</f>
        <v>STRING</v>
      </c>
      <c r="AG16">
        <f>IF(Y16="","",Y16)</f>
        <v>255</v>
      </c>
      <c r="AH16" t="str">
        <f>Z16</f>
        <v>Y</v>
      </c>
      <c r="AI16" t="str">
        <f>O16</f>
        <v/>
      </c>
      <c r="AJ16" t="str">
        <f>IF(AE16="LastModifiedDate","Must be latest date for the record id in Staging, and date must be t-1", "")</f>
        <v/>
      </c>
      <c r="AN16" t="str">
        <f>IF(AD16="","",LOWER(SUBSTITUTE(VLOOKUP($AD16,'Key-Information'!$B$7:$D$8,2,0)," ", "_")))</f>
        <v>relationship_(customer)</v>
      </c>
      <c r="AO16" t="str">
        <f>IF(AE16="","",IF(OR(AE16="ccs_migration_id__c",AE16="ccs_covenant_type__c",AE16="ccs_status__c",AE16="ccs_frequency__c"),SUBSTITUTE(LOWER(AE16),"__c",""),_xlfn.IFNA(SUBSTITUTE(SUBSTITUTE(SUBSTITUTE(SUBSTITUTE(AE16,"LLC_BI__",""),"CCS_",""),"__c",""),"cm_",""),AE16)))</f>
        <v>Country_of_Registration</v>
      </c>
      <c r="AP16" t="str">
        <f>IF(AF16="","",AF16)</f>
        <v>STRING</v>
      </c>
      <c r="AQ16">
        <f>IF(AG16="","",AG16)</f>
        <v>255</v>
      </c>
      <c r="AR16" t="str">
        <f>IF(AH16="","",AH16)</f>
        <v>Y</v>
      </c>
      <c r="AS16" t="str">
        <f>IF(AI16="","",AI16)</f>
        <v/>
      </c>
    </row>
    <row r="17" spans="1:45" ht="15">
      <c r="A17" t="str">
        <f>D17&amp;F17</f>
        <v>AccountCCS_Credit_Officer__c</v>
      </c>
      <c r="B17" t="str">
        <f>VLOOKUP($A17,nCino_DMW!$A$1:$AM$187,38,0)</f>
        <v>N</v>
      </c>
      <c r="C17" t="str">
        <f>VLOOKUP($A17,nCino_DMW!$A$1:$AM$187,39,0)</f>
        <v>N</v>
      </c>
      <c r="D17" t="s">
        <v>66</v>
      </c>
      <c r="E17" t="str">
        <f>_xlfn.IFNA(VLOOKUP($A17,nCino_DevPoc!$A$2:$S$384,4,0),"")</f>
        <v>Relationship</v>
      </c>
      <c r="F17" t="s">
        <v>981</v>
      </c>
      <c r="G17" t="str">
        <f>_xlfn.IFNA(VLOOKUP($A17,nCino_DMW!$A$1:$L$188,9,0),"")</f>
        <v>Credit Officer</v>
      </c>
      <c r="H17" t="str">
        <f>_xlfn.IFNA(VLOOKUP($A17,nCino_DMW!$A$1:$AH$187,12,0),"")</f>
        <v>This field captures the name of the credit officer</v>
      </c>
      <c r="I17" t="str">
        <f>_xlfn.IFNA(IF(VLOOKUP($A17,nCino_DMW!$A$1:$AH$187,13,0)=0,"", VLOOKUP($A17,nCino_DMW!$A$1:$AH$187,13,0)),"")</f>
        <v>Lookup(User)</v>
      </c>
      <c r="J17" t="str">
        <f>_xlfn.IFNA(IF(VLOOKUP($A17,nCino_DevPoc!$A$2:$S$384,8,0)=0,"", VLOOKUP($A17,nCino_DevPoc!$A$2:$S$384,8,0)),"")</f>
        <v>reference(User)</v>
      </c>
      <c r="K17">
        <f>_xlfn.IFNA(IF(VLOOKUP($A17,nCino_DMW!$A$1:$AH$187,2,0)=0,"", VLOOKUP($A17,nCino_DMW!$A$1:$AH$187,2,0)),"")</f>
        <v>18</v>
      </c>
      <c r="L17">
        <f>IF(OR(F17=0, IFERROR(VLOOKUP($A17,nCino_DevPoc!$A$2:$S$384,2,0),0)=0),"", VLOOKUP($A17,nCino_DevPoc!$A$2:$S$384,2,0))</f>
        <v>18</v>
      </c>
      <c r="M17" t="str">
        <f>IFERROR(IF(VLOOKUP($A17,nCino_DMW!$A$1:$AH$187,26,0)="Y", "N", IF(VLOOKUP($A17,nCino_DMW!$A$1:$AH$187,26,0)="N",  "Y", "")),"")</f>
        <v>Y</v>
      </c>
      <c r="N17" t="str">
        <f>_xlfn.IFNA(IF(VLOOKUP($A17,nCino_DevPoc!$A$2:$S$384,8,0)=TRUE, "Y", "N"),"")</f>
        <v>N</v>
      </c>
      <c r="O17" t="str">
        <f>IFERROR(IF(VLOOKUP($A17,nCino_DevPoc!$A$2:$S$384,18,0)=TRUE, "E", IF(F17="Id", "P", IF(OR(LEFT(I17, 6) = "Lookup", LEFT(I17, 6) ="Master"), "F",""))),"")</f>
        <v>F</v>
      </c>
      <c r="P17" t="str">
        <f>_xlfn.IFNA(IF(VLOOKUP($A17,nCino_DMW!$A$1:$AH$187,4,0)="System generated", "Y", "N"),"")</f>
        <v>N</v>
      </c>
      <c r="Q17" t="str">
        <f>IF(LEFT(I17,6)="lookup", I17,IF(OR(F17=0, IFERROR(VLOOKUP($A17,nCino_DevPoc!$A$2:$S$384,18,0),0)=0),"", VLOOKUP($A17,nCino_DevPoc!$A$2:$S$384,18,0)))</f>
        <v>Lookup(User)</v>
      </c>
      <c r="R17" t="str">
        <f>IF(D17="","",D17)</f>
        <v>Account</v>
      </c>
      <c r="S17" t="str">
        <f>IF(F17="","",F17)</f>
        <v>CCS_Credit_Officer__c</v>
      </c>
      <c r="T17" t="s">
        <v>253</v>
      </c>
      <c r="U17" t="str">
        <f>IF(OR(S17 ="transactionKey", S17="sequenceNumber", S17 = "commitTimestamp", S17 = "commitUser",S17 = "commitNumber", S17="changetype",S17="entityName",S17="ID", LEFT(S17,12)="LastModified"), "N","Y")</f>
        <v>Y</v>
      </c>
      <c r="V17" t="str">
        <f>R17</f>
        <v>Account</v>
      </c>
      <c r="W17" t="str">
        <f>S17</f>
        <v>CCS_Credit_Officer__c</v>
      </c>
      <c r="X17" t="str">
        <f>IF(OR(LEFT(J17,9)="reference", F17=""),"STRING",VLOOKUP($J17,'DataType Conversion'!$A$8:$I$37,3,0))</f>
        <v>STRING</v>
      </c>
      <c r="Y17">
        <f>IF(L17="", "",L17)</f>
        <v>18</v>
      </c>
      <c r="Z17" t="str">
        <f>U17</f>
        <v>Y</v>
      </c>
      <c r="AA17" t="str">
        <f>IF(OR($W17="Id",$W17="LastModifiedDate"), "C","")</f>
        <v/>
      </c>
      <c r="AB17" t="str">
        <f>IF(S17= "", "", IF(J17="Picklist", "Y", "N"))</f>
        <v>N</v>
      </c>
      <c r="AC17" t="str">
        <f>IF(OR(W17="CreatedDate",W17="CreatedById"),"Must be populated when changeType = CREATE","")</f>
        <v/>
      </c>
      <c r="AD17" t="str">
        <f>V17</f>
        <v>Account</v>
      </c>
      <c r="AE17" t="str">
        <f>W17</f>
        <v>CCS_Credit_Officer__c</v>
      </c>
      <c r="AF17" t="str">
        <f>X17</f>
        <v>STRING</v>
      </c>
      <c r="AG17">
        <f>IF(Y17="","",Y17)</f>
        <v>18</v>
      </c>
      <c r="AH17" t="str">
        <f>Z17</f>
        <v>Y</v>
      </c>
      <c r="AI17" t="str">
        <f>O17</f>
        <v>F</v>
      </c>
      <c r="AJ17" t="str">
        <f>IF(AE17="LastModifiedDate","Must be latest date for the record id in Staging, and date must be t-1", "")</f>
        <v/>
      </c>
      <c r="AN17" t="str">
        <f>IF(AD17="","",LOWER(SUBSTITUTE(VLOOKUP($AD17,'Key-Information'!$B$7:$D$8,2,0)," ", "_")))</f>
        <v>relationship_(customer)</v>
      </c>
      <c r="AO17" t="str">
        <f>IF(AE17="","",IF(OR(AE17="ccs_migration_id__c",AE17="ccs_covenant_type__c",AE17="ccs_status__c",AE17="ccs_frequency__c"),SUBSTITUTE(LOWER(AE17),"__c",""),_xlfn.IFNA(SUBSTITUTE(SUBSTITUTE(SUBSTITUTE(SUBSTITUTE(AE17,"LLC_BI__",""),"CCS_",""),"__c",""),"cm_",""),AE17)))</f>
        <v>Credit_Officer</v>
      </c>
      <c r="AP17" t="str">
        <f>IF(AF17="","",AF17)</f>
        <v>STRING</v>
      </c>
      <c r="AQ17">
        <f>IF(AG17="","",AG17)</f>
        <v>18</v>
      </c>
      <c r="AR17" t="str">
        <f>IF(AH17="","",AH17)</f>
        <v>Y</v>
      </c>
      <c r="AS17" t="str">
        <f>IF(AI17="","",AI17)</f>
        <v>F</v>
      </c>
    </row>
    <row r="18" spans="1:45" ht="15">
      <c r="A18" t="str">
        <f>D18&amp;F18</f>
        <v>AccountCCS_Email__c</v>
      </c>
      <c r="B18" t="str">
        <f>VLOOKUP($A18,nCino_DMW!$A$1:$AM$187,38,0)</f>
        <v>N</v>
      </c>
      <c r="C18" t="str">
        <f>VLOOKUP($A18,nCino_DMW!$A$1:$AM$187,39,0)</f>
        <v>N</v>
      </c>
      <c r="D18" t="s">
        <v>66</v>
      </c>
      <c r="E18" t="str">
        <f>_xlfn.IFNA(VLOOKUP($A18,nCino_DevPoc!$A$2:$S$384,4,0),"")</f>
        <v>Relationship</v>
      </c>
      <c r="F18" t="s">
        <v>993</v>
      </c>
      <c r="G18" t="str">
        <f>_xlfn.IFNA(VLOOKUP($A18,nCino_DMW!$A$1:$L$188,9,0),"")</f>
        <v>Email</v>
      </c>
      <c r="H18" t="str">
        <f>_xlfn.IFNA(VLOOKUP($A18,nCino_DMW!$A$1:$AH$187,12,0),"")</f>
        <v>This field captures the email address of the customer for an Individual record type</v>
      </c>
      <c r="I18" t="str">
        <f>_xlfn.IFNA(IF(VLOOKUP($A18,nCino_DMW!$A$1:$AH$187,13,0)=0,"", VLOOKUP($A18,nCino_DMW!$A$1:$AH$187,13,0)),"")</f>
        <v>Email</v>
      </c>
      <c r="J18" t="str">
        <f>_xlfn.IFNA(IF(VLOOKUP($A18,nCino_DevPoc!$A$2:$S$384,8,0)=0,"", VLOOKUP($A18,nCino_DevPoc!$A$2:$S$384,8,0)),"")</f>
        <v>email</v>
      </c>
      <c r="K18">
        <f>_xlfn.IFNA(IF(VLOOKUP($A18,nCino_DMW!$A$1:$AH$187,2,0)=0,"", VLOOKUP($A18,nCino_DMW!$A$1:$AH$187,2,0)),"")</f>
        <v>80</v>
      </c>
      <c r="L18">
        <f>IF(OR(F18=0, IFERROR(VLOOKUP($A18,nCino_DevPoc!$A$2:$S$384,2,0),0)=0),"", VLOOKUP($A18,nCino_DevPoc!$A$2:$S$384,2,0))</f>
        <v>80</v>
      </c>
      <c r="M18" t="str">
        <f>IFERROR(IF(VLOOKUP($A18,nCino_DMW!$A$1:$AH$187,26,0)="Y", "N", IF(VLOOKUP($A18,nCino_DMW!$A$1:$AH$187,26,0)="N",  "Y", "")),"")</f>
        <v>Y</v>
      </c>
      <c r="N18" t="str">
        <f>_xlfn.IFNA(IF(VLOOKUP($A18,nCino_DevPoc!$A$2:$S$384,8,0)=TRUE, "Y", "N"),"")</f>
        <v>N</v>
      </c>
      <c r="O18" t="str">
        <f>IFERROR(IF(VLOOKUP($A18,nCino_DevPoc!$A$2:$S$384,18,0)=TRUE, "E", IF(F18="Id", "P", IF(OR(LEFT(I18, 6) = "Lookup", LEFT(I18, 6) ="Master"), "F",""))),"")</f>
        <v/>
      </c>
      <c r="P18" t="str">
        <f>_xlfn.IFNA(IF(VLOOKUP($A18,nCino_DMW!$A$1:$AH$187,4,0)="System generated", "Y", "N"),"")</f>
        <v>N</v>
      </c>
      <c r="Q18" t="str">
        <f>IF(LEFT(I18,6)="lookup", I18,IF(OR(F18=0, IFERROR(VLOOKUP($A18,nCino_DevPoc!$A$2:$S$384,18,0),0)=0),"", VLOOKUP($A18,nCino_DevPoc!$A$2:$S$384,18,0)))</f>
        <v/>
      </c>
      <c r="R18" t="str">
        <f>IF(D18="","",D18)</f>
        <v>Account</v>
      </c>
      <c r="S18" t="str">
        <f>IF(F18="","",F18)</f>
        <v>CCS_Email__c</v>
      </c>
      <c r="T18" t="s">
        <v>253</v>
      </c>
      <c r="U18" t="str">
        <f>IF(OR(S18 ="transactionKey", S18="sequenceNumber", S18 = "commitTimestamp", S18 = "commitUser",S18 = "commitNumber", S18="changetype",S18="entityName",S18="ID", LEFT(S18,12)="LastModified"), "N","Y")</f>
        <v>Y</v>
      </c>
      <c r="V18" t="str">
        <f>R18</f>
        <v>Account</v>
      </c>
      <c r="W18" t="str">
        <f>S18</f>
        <v>CCS_Email__c</v>
      </c>
      <c r="X18" t="str">
        <f>IF(OR(LEFT(J18,9)="reference", F18=""),"STRING",VLOOKUP($J18,'DataType Conversion'!$A$8:$I$37,3,0))</f>
        <v>STRING</v>
      </c>
      <c r="Y18">
        <f>IF(L18="", "",L18)</f>
        <v>80</v>
      </c>
      <c r="Z18" t="str">
        <f>U18</f>
        <v>Y</v>
      </c>
      <c r="AA18" t="str">
        <f>IF(OR($W18="Id",$W18="LastModifiedDate"), "C","")</f>
        <v/>
      </c>
      <c r="AB18" t="str">
        <f>IF(S18= "", "", IF(J18="Picklist", "Y", "N"))</f>
        <v>N</v>
      </c>
      <c r="AC18" t="str">
        <f>IF(OR(W18="CreatedDate",W18="CreatedById"),"Must be populated when changeType = CREATE","")</f>
        <v/>
      </c>
      <c r="AD18" t="str">
        <f>V18</f>
        <v>Account</v>
      </c>
      <c r="AE18" t="str">
        <f>W18</f>
        <v>CCS_Email__c</v>
      </c>
      <c r="AF18" t="str">
        <f>X18</f>
        <v>STRING</v>
      </c>
      <c r="AG18">
        <f>IF(Y18="","",Y18)</f>
        <v>80</v>
      </c>
      <c r="AH18" t="str">
        <f>Z18</f>
        <v>Y</v>
      </c>
      <c r="AI18" t="str">
        <f>O18</f>
        <v/>
      </c>
      <c r="AJ18" t="str">
        <f>IF(AE18="LastModifiedDate","Must be latest date for the record id in Staging, and date must be t-1", "")</f>
        <v/>
      </c>
      <c r="AN18" t="str">
        <f>IF(AD18="","",LOWER(SUBSTITUTE(VLOOKUP($AD18,'Key-Information'!$B$7:$D$8,2,0)," ", "_")))</f>
        <v>relationship_(customer)</v>
      </c>
      <c r="AO18" t="str">
        <f>IF(AE18="","",IF(OR(AE18="ccs_migration_id__c",AE18="ccs_covenant_type__c",AE18="ccs_status__c",AE18="ccs_frequency__c"),SUBSTITUTE(LOWER(AE18),"__c",""),_xlfn.IFNA(SUBSTITUTE(SUBSTITUTE(SUBSTITUTE(SUBSTITUTE(AE18,"LLC_BI__",""),"CCS_",""),"__c",""),"cm_",""),AE18)))</f>
        <v>Email</v>
      </c>
      <c r="AP18" t="str">
        <f>IF(AF18="","",AF18)</f>
        <v>STRING</v>
      </c>
      <c r="AQ18">
        <f>IF(AG18="","",AG18)</f>
        <v>80</v>
      </c>
      <c r="AR18" t="str">
        <f>IF(AH18="","",AH18)</f>
        <v>Y</v>
      </c>
      <c r="AS18" t="str">
        <f>IF(AI18="","",AI18)</f>
        <v/>
      </c>
    </row>
    <row r="19" spans="1:45" ht="15">
      <c r="A19" t="str">
        <f>D19&amp;F19</f>
        <v>AccountCCS_First_Name__c</v>
      </c>
      <c r="B19" t="str">
        <f>VLOOKUP($A19,nCino_DMW!$A$1:$AM$187,38,0)</f>
        <v>N</v>
      </c>
      <c r="C19" t="str">
        <f>VLOOKUP($A19,nCino_DMW!$A$1:$AM$187,39,0)</f>
        <v>N</v>
      </c>
      <c r="D19" t="s">
        <v>66</v>
      </c>
      <c r="E19" t="str">
        <f>_xlfn.IFNA(VLOOKUP($A19,nCino_DevPoc!$A$2:$S$384,4,0),"")</f>
        <v>Relationship</v>
      </c>
      <c r="F19" t="s">
        <v>996</v>
      </c>
      <c r="G19" t="str">
        <f>_xlfn.IFNA(VLOOKUP($A19,nCino_DMW!$A$1:$L$188,9,0),"")</f>
        <v>First Name</v>
      </c>
      <c r="H19" t="str">
        <f>_xlfn.IFNA(VLOOKUP($A19,nCino_DMW!$A$1:$AH$187,12,0),"")</f>
        <v>Created for an Individual page layout</v>
      </c>
      <c r="I19" t="str">
        <f>_xlfn.IFNA(IF(VLOOKUP($A19,nCino_DMW!$A$1:$AH$187,13,0)=0,"", VLOOKUP($A19,nCino_DMW!$A$1:$AH$187,13,0)),"")</f>
        <v>Text</v>
      </c>
      <c r="J19" t="str">
        <f>_xlfn.IFNA(IF(VLOOKUP($A19,nCino_DevPoc!$A$2:$S$384,8,0)=0,"", VLOOKUP($A19,nCino_DevPoc!$A$2:$S$384,8,0)),"")</f>
        <v>string</v>
      </c>
      <c r="K19">
        <f>_xlfn.IFNA(IF(VLOOKUP($A19,nCino_DMW!$A$1:$AH$187,2,0)=0,"", VLOOKUP($A19,nCino_DMW!$A$1:$AH$187,2,0)),"")</f>
        <v>255</v>
      </c>
      <c r="L19">
        <f>IF(OR(F19=0, IFERROR(VLOOKUP($A19,nCino_DevPoc!$A$2:$S$384,2,0),0)=0),"", VLOOKUP($A19,nCino_DevPoc!$A$2:$S$384,2,0))</f>
        <v>225</v>
      </c>
      <c r="M19" t="str">
        <f>IFERROR(IF(VLOOKUP($A19,nCino_DMW!$A$1:$AH$187,26,0)="Y", "N", IF(VLOOKUP($A19,nCino_DMW!$A$1:$AH$187,26,0)="N",  "Y", "")),"")</f>
        <v>Y</v>
      </c>
      <c r="N19" t="str">
        <f>_xlfn.IFNA(IF(VLOOKUP($A19,nCino_DevPoc!$A$2:$S$384,8,0)=TRUE, "Y", "N"),"")</f>
        <v>N</v>
      </c>
      <c r="O19" t="str">
        <f>IFERROR(IF(VLOOKUP($A19,nCino_DevPoc!$A$2:$S$384,18,0)=TRUE, "E", IF(F19="Id", "P", IF(OR(LEFT(I19, 6) = "Lookup", LEFT(I19, 6) ="Master"), "F",""))),"")</f>
        <v/>
      </c>
      <c r="P19" t="str">
        <f>_xlfn.IFNA(IF(VLOOKUP($A19,nCino_DMW!$A$1:$AH$187,4,0)="System generated", "Y", "N"),"")</f>
        <v>N</v>
      </c>
      <c r="Q19" t="str">
        <f>IF(LEFT(I19,6)="lookup", I19,IF(OR(F19=0, IFERROR(VLOOKUP($A19,nCino_DevPoc!$A$2:$S$384,18,0),0)=0),"", VLOOKUP($A19,nCino_DevPoc!$A$2:$S$384,18,0)))</f>
        <v/>
      </c>
      <c r="R19" t="str">
        <f>IF(D19="","",D19)</f>
        <v>Account</v>
      </c>
      <c r="S19" t="str">
        <f>IF(F19="","",F19)</f>
        <v>CCS_First_Name__c</v>
      </c>
      <c r="T19" t="s">
        <v>253</v>
      </c>
      <c r="U19" t="str">
        <f>IF(OR(S19 ="transactionKey", S19="sequenceNumber", S19 = "commitTimestamp", S19 = "commitUser",S19 = "commitNumber", S19="changetype",S19="entityName",S19="ID", LEFT(S19,12)="LastModified"), "N","Y")</f>
        <v>Y</v>
      </c>
      <c r="V19" t="str">
        <f>R19</f>
        <v>Account</v>
      </c>
      <c r="W19" t="str">
        <f>S19</f>
        <v>CCS_First_Name__c</v>
      </c>
      <c r="X19" t="str">
        <f>IF(OR(LEFT(J19,9)="reference", F19=""),"STRING",VLOOKUP($J19,'DataType Conversion'!$A$8:$I$37,3,0))</f>
        <v>STRING</v>
      </c>
      <c r="Y19">
        <f>IF(L19="", "",L19)</f>
        <v>225</v>
      </c>
      <c r="Z19" t="str">
        <f>U19</f>
        <v>Y</v>
      </c>
      <c r="AA19" t="str">
        <f>IF(OR($W19="Id",$W19="LastModifiedDate"), "C","")</f>
        <v/>
      </c>
      <c r="AB19" t="str">
        <f>IF(S19= "", "", IF(J19="Picklist", "Y", "N"))</f>
        <v>N</v>
      </c>
      <c r="AC19" t="str">
        <f>IF(OR(W19="CreatedDate",W19="CreatedById"),"Must be populated when changeType = CREATE","")</f>
        <v/>
      </c>
      <c r="AD19" t="str">
        <f>V19</f>
        <v>Account</v>
      </c>
      <c r="AE19" t="str">
        <f>W19</f>
        <v>CCS_First_Name__c</v>
      </c>
      <c r="AF19" t="str">
        <f>X19</f>
        <v>STRING</v>
      </c>
      <c r="AG19">
        <f>IF(Y19="","",Y19)</f>
        <v>225</v>
      </c>
      <c r="AH19" t="str">
        <f>Z19</f>
        <v>Y</v>
      </c>
      <c r="AI19" t="str">
        <f>O19</f>
        <v/>
      </c>
      <c r="AJ19" t="str">
        <f>IF(AE19="LastModifiedDate","Must be latest date for the record id in Staging, and date must be t-1", "")</f>
        <v/>
      </c>
      <c r="AN19" t="str">
        <f>IF(AD19="","",LOWER(SUBSTITUTE(VLOOKUP($AD19,'Key-Information'!$B$7:$D$8,2,0)," ", "_")))</f>
        <v>relationship_(customer)</v>
      </c>
      <c r="AO19" t="str">
        <f>IF(AE19="","",IF(OR(AE19="ccs_migration_id__c",AE19="ccs_covenant_type__c",AE19="ccs_status__c",AE19="ccs_frequency__c"),SUBSTITUTE(LOWER(AE19),"__c",""),_xlfn.IFNA(SUBSTITUTE(SUBSTITUTE(SUBSTITUTE(SUBSTITUTE(AE19,"LLC_BI__",""),"CCS_",""),"__c",""),"cm_",""),AE19)))</f>
        <v>First_Name</v>
      </c>
      <c r="AP19" t="str">
        <f>IF(AF19="","",AF19)</f>
        <v>STRING</v>
      </c>
      <c r="AQ19">
        <f>IF(AG19="","",AG19)</f>
        <v>225</v>
      </c>
      <c r="AR19" t="str">
        <f>IF(AH19="","",AH19)</f>
        <v>Y</v>
      </c>
      <c r="AS19" t="str">
        <f>IF(AI19="","",AI19)</f>
        <v/>
      </c>
    </row>
    <row r="20" spans="1:45" ht="15">
      <c r="A20" t="str">
        <f>D20&amp;F20</f>
        <v>AccountCCS_TotalHardBankLimits__c</v>
      </c>
      <c r="B20" t="str">
        <f>VLOOKUP($A20,nCino_DMW!$A$1:$AM$187,38,0)</f>
        <v>N</v>
      </c>
      <c r="C20" t="str">
        <f>VLOOKUP($A20,nCino_DMW!$A$1:$AM$187,39,0)</f>
        <v>N</v>
      </c>
      <c r="D20" t="s">
        <v>66</v>
      </c>
      <c r="E20" t="str">
        <f>_xlfn.IFNA(VLOOKUP($A20,nCino_DevPoc!$A$2:$S$384,4,0),"")</f>
        <v>Relationship</v>
      </c>
      <c r="F20" t="s">
        <v>1064</v>
      </c>
      <c r="G20" t="str">
        <f>_xlfn.IFNA(VLOOKUP($A20,nCino_DMW!$A$1:$L$188,9,0),"")</f>
        <v>Current Bank Hard Limits</v>
      </c>
      <c r="H20" t="str">
        <f>_xlfn.IFNA(VLOOKUP($A20,nCino_DMW!$A$1:$AH$187,12,0),"")</f>
        <v>Total Current of the Total Hard Bank Limits.</v>
      </c>
      <c r="I20" t="str">
        <f>_xlfn.IFNA(IF(VLOOKUP($A20,nCino_DMW!$A$1:$AH$187,13,0)=0,"", VLOOKUP($A20,nCino_DMW!$A$1:$AH$187,13,0)),"")</f>
        <v>Currency</v>
      </c>
      <c r="J20" t="str">
        <f>_xlfn.IFNA(IF(VLOOKUP($A20,nCino_DevPoc!$A$2:$S$384,8,0)=0,"", VLOOKUP($A20,nCino_DevPoc!$A$2:$S$384,8,0)),"")</f>
        <v>currency</v>
      </c>
      <c r="K20" t="str">
        <f>_xlfn.IFNA(IF(VLOOKUP($A20,nCino_DMW!$A$1:$AH$187,2,0)=0,"", VLOOKUP($A20,nCino_DMW!$A$1:$AH$187,2,0)),"")</f>
        <v>16, 2</v>
      </c>
      <c r="L20" t="str">
        <f>IF(OR(F20=0, IFERROR(VLOOKUP($A20,nCino_DevPoc!$A$2:$S$384,2,0),0)=0),"", VLOOKUP($A20,nCino_DevPoc!$A$2:$S$384,2,0))</f>
        <v/>
      </c>
      <c r="M20" t="str">
        <f>IFERROR(IF(VLOOKUP($A20,nCino_DMW!$A$1:$AH$187,26,0)="Y", "N", IF(VLOOKUP($A20,nCino_DMW!$A$1:$AH$187,26,0)="N",  "Y", "")),"")</f>
        <v>Y</v>
      </c>
      <c r="N20" t="str">
        <f>_xlfn.IFNA(IF(VLOOKUP($A20,nCino_DevPoc!$A$2:$S$384,8,0)=TRUE, "Y", "N"),"")</f>
        <v>N</v>
      </c>
      <c r="O20" t="str">
        <f>IFERROR(IF(VLOOKUP($A20,nCino_DevPoc!$A$2:$S$384,18,0)=TRUE, "E", IF(F20="Id", "P", IF(OR(LEFT(I20, 6) = "Lookup", LEFT(I20, 6) ="Master"), "F",""))),"")</f>
        <v/>
      </c>
      <c r="P20" t="str">
        <f>_xlfn.IFNA(IF(VLOOKUP($A20,nCino_DMW!$A$1:$AH$187,4,0)="System generated", "Y", "N"),"")</f>
        <v>N</v>
      </c>
      <c r="Q20" t="str">
        <f>IF(LEFT(I20,6)="lookup", I20,IF(OR(F20=0, IFERROR(VLOOKUP($A20,nCino_DevPoc!$A$2:$S$384,18,0),0)=0),"", VLOOKUP($A20,nCino_DevPoc!$A$2:$S$384,18,0)))</f>
        <v/>
      </c>
      <c r="R20" t="str">
        <f>IF(D20="","",D20)</f>
        <v>Account</v>
      </c>
      <c r="S20" t="str">
        <f>IF(F20="","",F20)</f>
        <v>CCS_TotalHardBankLimits__c</v>
      </c>
      <c r="T20" t="s">
        <v>253</v>
      </c>
      <c r="U20" t="str">
        <f>IF(OR(S20 ="transactionKey", S20="sequenceNumber", S20 = "commitTimestamp", S20 = "commitUser",S20 = "commitNumber", S20="changetype",S20="entityName",S20="ID", LEFT(S20,12)="LastModified"), "N","Y")</f>
        <v>Y</v>
      </c>
      <c r="V20" t="str">
        <f>R20</f>
        <v>Account</v>
      </c>
      <c r="W20" t="str">
        <f>S20</f>
        <v>CCS_TotalHardBankLimits__c</v>
      </c>
      <c r="X20" t="str">
        <f>IF(OR(LEFT(J20,9)="reference", F20=""),"STRING",VLOOKUP($J20,'DataType Conversion'!$A$8:$I$37,3,0))</f>
        <v>BIGDECIMAL</v>
      </c>
      <c r="Y20" t="str">
        <f>IF(L20="", "",L20)</f>
        <v/>
      </c>
      <c r="Z20" t="str">
        <f>U20</f>
        <v>Y</v>
      </c>
      <c r="AA20" t="str">
        <f>IF(OR($W20="Id",$W20="LastModifiedDate"), "C","")</f>
        <v/>
      </c>
      <c r="AB20" t="str">
        <f>IF(S20= "", "", IF(J20="Picklist", "Y", "N"))</f>
        <v>N</v>
      </c>
      <c r="AC20" t="str">
        <f>IF(OR(W20="CreatedDate",W20="CreatedById"),"Must be populated when changeType = CREATE","")</f>
        <v/>
      </c>
      <c r="AD20" t="str">
        <f>V20</f>
        <v>Account</v>
      </c>
      <c r="AE20" t="str">
        <f>W20</f>
        <v>CCS_TotalHardBankLimits__c</v>
      </c>
      <c r="AF20" t="str">
        <f>X20</f>
        <v>BIGDECIMAL</v>
      </c>
      <c r="AG20" t="str">
        <f>IF(Y20="","",Y20)</f>
        <v/>
      </c>
      <c r="AH20" t="str">
        <f>Z20</f>
        <v>Y</v>
      </c>
      <c r="AI20" t="str">
        <f>O20</f>
        <v/>
      </c>
      <c r="AJ20" t="str">
        <f>IF(AE20="LastModifiedDate","Must be latest date for the record id in Staging, and date must be t-1", "")</f>
        <v/>
      </c>
      <c r="AN20" t="str">
        <f>IF(AD20="","",LOWER(SUBSTITUTE(VLOOKUP($AD20,'Key-Information'!$B$7:$D$8,2,0)," ", "_")))</f>
        <v>relationship_(customer)</v>
      </c>
      <c r="AO20" t="str">
        <f>IF(AE20="","",IF(OR(AE20="ccs_migration_id__c",AE20="ccs_covenant_type__c",AE20="ccs_status__c",AE20="ccs_frequency__c"),SUBSTITUTE(LOWER(AE20),"__c",""),_xlfn.IFNA(SUBSTITUTE(SUBSTITUTE(SUBSTITUTE(SUBSTITUTE(AE20,"LLC_BI__",""),"CCS_",""),"__c",""),"cm_",""),AE20)))</f>
        <v>TotalHardBankLimits</v>
      </c>
      <c r="AP20" t="str">
        <f>IF(AF20="","",AF20)</f>
        <v>BIGDECIMAL</v>
      </c>
      <c r="AQ20" t="str">
        <f>IF(AG20="","",AG20)</f>
        <v/>
      </c>
      <c r="AR20" t="str">
        <f>IF(AH20="","",AH20)</f>
        <v>Y</v>
      </c>
      <c r="AS20" t="str">
        <f>IF(AI20="","",AI20)</f>
        <v/>
      </c>
    </row>
    <row r="21" spans="1:45" ht="15">
      <c r="A21" t="str">
        <f>D21&amp;F21</f>
        <v>AccountCCS_TotalSoftBankLimits__c</v>
      </c>
      <c r="B21" t="str">
        <f>VLOOKUP($A21,nCino_DMW!$A$1:$AM$187,38,0)</f>
        <v>N</v>
      </c>
      <c r="C21" t="str">
        <f>VLOOKUP($A21,nCino_DMW!$A$1:$AM$187,39,0)</f>
        <v>N</v>
      </c>
      <c r="D21" t="s">
        <v>66</v>
      </c>
      <c r="E21" t="str">
        <f>_xlfn.IFNA(VLOOKUP($A21,nCino_DevPoc!$A$2:$S$384,4,0),"")</f>
        <v>Relationship</v>
      </c>
      <c r="F21" t="s">
        <v>1070</v>
      </c>
      <c r="G21" t="str">
        <f>_xlfn.IFNA(VLOOKUP($A21,nCino_DMW!$A$1:$L$188,9,0),"")</f>
        <v>Current Bank Soft Limits</v>
      </c>
      <c r="H21" t="str">
        <f>_xlfn.IFNA(VLOOKUP($A21,nCino_DMW!$A$1:$AH$187,12,0),"")</f>
        <v>Total Current of the Total Soft Bank Limits</v>
      </c>
      <c r="I21" t="str">
        <f>_xlfn.IFNA(IF(VLOOKUP($A21,nCino_DMW!$A$1:$AH$187,13,0)=0,"", VLOOKUP($A21,nCino_DMW!$A$1:$AH$187,13,0)),"")</f>
        <v>Currency</v>
      </c>
      <c r="J21" t="str">
        <f>_xlfn.IFNA(IF(VLOOKUP($A21,nCino_DevPoc!$A$2:$S$384,8,0)=0,"", VLOOKUP($A21,nCino_DevPoc!$A$2:$S$384,8,0)),"")</f>
        <v>currency</v>
      </c>
      <c r="K21" t="str">
        <f>_xlfn.IFNA(IF(VLOOKUP($A21,nCino_DMW!$A$1:$AH$187,2,0)=0,"", VLOOKUP($A21,nCino_DMW!$A$1:$AH$187,2,0)),"")</f>
        <v>16, 2</v>
      </c>
      <c r="L21" t="str">
        <f>IF(OR(F21=0, IFERROR(VLOOKUP($A21,nCino_DevPoc!$A$2:$S$384,2,0),0)=0),"", VLOOKUP($A21,nCino_DevPoc!$A$2:$S$384,2,0))</f>
        <v/>
      </c>
      <c r="M21" t="str">
        <f>IFERROR(IF(VLOOKUP($A21,nCino_DMW!$A$1:$AH$187,26,0)="Y", "N", IF(VLOOKUP($A21,nCino_DMW!$A$1:$AH$187,26,0)="N",  "Y", "")),"")</f>
        <v>Y</v>
      </c>
      <c r="N21" t="str">
        <f>_xlfn.IFNA(IF(VLOOKUP($A21,nCino_DevPoc!$A$2:$S$384,8,0)=TRUE, "Y", "N"),"")</f>
        <v>N</v>
      </c>
      <c r="O21" t="str">
        <f>IFERROR(IF(VLOOKUP($A21,nCino_DevPoc!$A$2:$S$384,18,0)=TRUE, "E", IF(F21="Id", "P", IF(OR(LEFT(I21, 6) = "Lookup", LEFT(I21, 6) ="Master"), "F",""))),"")</f>
        <v/>
      </c>
      <c r="P21" t="str">
        <f>_xlfn.IFNA(IF(VLOOKUP($A21,nCino_DMW!$A$1:$AH$187,4,0)="System generated", "Y", "N"),"")</f>
        <v>N</v>
      </c>
      <c r="Q21" t="str">
        <f>IF(LEFT(I21,6)="lookup", I21,IF(OR(F21=0, IFERROR(VLOOKUP($A21,nCino_DevPoc!$A$2:$S$384,18,0),0)=0),"", VLOOKUP($A21,nCino_DevPoc!$A$2:$S$384,18,0)))</f>
        <v/>
      </c>
      <c r="R21" t="str">
        <f>IF(D21="","",D21)</f>
        <v>Account</v>
      </c>
      <c r="S21" t="str">
        <f>IF(F21="","",F21)</f>
        <v>CCS_TotalSoftBankLimits__c</v>
      </c>
      <c r="T21" t="s">
        <v>253</v>
      </c>
      <c r="U21" t="str">
        <f>IF(OR(S21 ="transactionKey", S21="sequenceNumber", S21 = "commitTimestamp", S21 = "commitUser",S21 = "commitNumber", S21="changetype",S21="entityName",S21="ID", LEFT(S21,12)="LastModified"), "N","Y")</f>
        <v>Y</v>
      </c>
      <c r="V21" t="str">
        <f>R21</f>
        <v>Account</v>
      </c>
      <c r="W21" t="str">
        <f>S21</f>
        <v>CCS_TotalSoftBankLimits__c</v>
      </c>
      <c r="X21" t="str">
        <f>IF(OR(LEFT(J21,9)="reference", F21=""),"STRING",VLOOKUP($J21,'DataType Conversion'!$A$8:$I$37,3,0))</f>
        <v>BIGDECIMAL</v>
      </c>
      <c r="Y21" t="str">
        <f>IF(L21="", "",L21)</f>
        <v/>
      </c>
      <c r="Z21" t="str">
        <f>U21</f>
        <v>Y</v>
      </c>
      <c r="AA21" t="str">
        <f>IF(OR($W21="Id",$W21="LastModifiedDate"), "C","")</f>
        <v/>
      </c>
      <c r="AB21" t="str">
        <f>IF(S21= "", "", IF(J21="Picklist", "Y", "N"))</f>
        <v>N</v>
      </c>
      <c r="AC21" t="str">
        <f>IF(OR(W21="CreatedDate",W21="CreatedById"),"Must be populated when changeType = CREATE","")</f>
        <v/>
      </c>
      <c r="AD21" t="str">
        <f>V21</f>
        <v>Account</v>
      </c>
      <c r="AE21" t="str">
        <f>W21</f>
        <v>CCS_TotalSoftBankLimits__c</v>
      </c>
      <c r="AF21" t="str">
        <f>X21</f>
        <v>BIGDECIMAL</v>
      </c>
      <c r="AG21" t="str">
        <f>IF(Y21="","",Y21)</f>
        <v/>
      </c>
      <c r="AH21" t="str">
        <f>Z21</f>
        <v>Y</v>
      </c>
      <c r="AI21" t="str">
        <f>O21</f>
        <v/>
      </c>
      <c r="AJ21" t="str">
        <f>IF(AE21="LastModifiedDate","Must be latest date for the record id in Staging, and date must be t-1", "")</f>
        <v/>
      </c>
      <c r="AN21" t="str">
        <f>IF(AD21="","",LOWER(SUBSTITUTE(VLOOKUP($AD21,'Key-Information'!$B$7:$D$8,2,0)," ", "_")))</f>
        <v>relationship_(customer)</v>
      </c>
      <c r="AO21" t="str">
        <f>IF(AE21="","",IF(OR(AE21="ccs_migration_id__c",AE21="ccs_covenant_type__c",AE21="ccs_status__c",AE21="ccs_frequency__c"),SUBSTITUTE(LOWER(AE21),"__c",""),_xlfn.IFNA(SUBSTITUTE(SUBSTITUTE(SUBSTITUTE(SUBSTITUTE(AE21,"LLC_BI__",""),"CCS_",""),"__c",""),"cm_",""),AE21)))</f>
        <v>TotalSoftBankLimits</v>
      </c>
      <c r="AP21" t="str">
        <f>IF(AF21="","",AF21)</f>
        <v>BIGDECIMAL</v>
      </c>
      <c r="AQ21" t="str">
        <f>IF(AG21="","",AG21)</f>
        <v/>
      </c>
      <c r="AR21" t="str">
        <f>IF(AH21="","",AH21)</f>
        <v>Y</v>
      </c>
      <c r="AS21" t="str">
        <f>IF(AI21="","",AI21)</f>
        <v/>
      </c>
    </row>
    <row r="22" spans="1:45" ht="15">
      <c r="A22" t="str">
        <f>D22&amp;F22</f>
        <v>AccountCCS_TotalHardLBCMLimits__c</v>
      </c>
      <c r="B22" t="str">
        <f>VLOOKUP($A22,nCino_DMW!$A$1:$AM$187,38,0)</f>
        <v>N</v>
      </c>
      <c r="C22" t="str">
        <f>VLOOKUP($A22,nCino_DMW!$A$1:$AM$187,39,0)</f>
        <v>N</v>
      </c>
      <c r="D22" t="s">
        <v>66</v>
      </c>
      <c r="E22" t="str">
        <f>_xlfn.IFNA(VLOOKUP($A22,nCino_DevPoc!$A$2:$S$384,4,0),"")</f>
        <v>Relationship</v>
      </c>
      <c r="F22" t="s">
        <v>1067</v>
      </c>
      <c r="G22" t="str">
        <f>_xlfn.IFNA(VLOOKUP($A22,nCino_DMW!$A$1:$L$188,9,0),"")</f>
        <v>Current LBCM Hard Limits</v>
      </c>
      <c r="H22" t="str">
        <f>_xlfn.IFNA(VLOOKUP($A22,nCino_DMW!$A$1:$AH$187,12,0),"")</f>
        <v>Total Current of the Total Hard LBCM Limits</v>
      </c>
      <c r="I22" t="str">
        <f>_xlfn.IFNA(IF(VLOOKUP($A22,nCino_DMW!$A$1:$AH$187,13,0)=0,"", VLOOKUP($A22,nCino_DMW!$A$1:$AH$187,13,0)),"")</f>
        <v>Currency</v>
      </c>
      <c r="J22" t="str">
        <f>_xlfn.IFNA(IF(VLOOKUP($A22,nCino_DevPoc!$A$2:$S$384,8,0)=0,"", VLOOKUP($A22,nCino_DevPoc!$A$2:$S$384,8,0)),"")</f>
        <v>currency</v>
      </c>
      <c r="K22" t="str">
        <f>_xlfn.IFNA(IF(VLOOKUP($A22,nCino_DMW!$A$1:$AH$187,2,0)=0,"", VLOOKUP($A22,nCino_DMW!$A$1:$AH$187,2,0)),"")</f>
        <v>16, 2</v>
      </c>
      <c r="L22" t="str">
        <f>IF(OR(F22=0, IFERROR(VLOOKUP($A22,nCino_DevPoc!$A$2:$S$384,2,0),0)=0),"", VLOOKUP($A22,nCino_DevPoc!$A$2:$S$384,2,0))</f>
        <v/>
      </c>
      <c r="M22" t="str">
        <f>IFERROR(IF(VLOOKUP($A22,nCino_DMW!$A$1:$AH$187,26,0)="Y", "N", IF(VLOOKUP($A22,nCino_DMW!$A$1:$AH$187,26,0)="N",  "Y", "")),"")</f>
        <v>Y</v>
      </c>
      <c r="N22" t="str">
        <f>_xlfn.IFNA(IF(VLOOKUP($A22,nCino_DevPoc!$A$2:$S$384,8,0)=TRUE, "Y", "N"),"")</f>
        <v>N</v>
      </c>
      <c r="O22" t="str">
        <f>IFERROR(IF(VLOOKUP($A22,nCino_DevPoc!$A$2:$S$384,18,0)=TRUE, "E", IF(F22="Id", "P", IF(OR(LEFT(I22, 6) = "Lookup", LEFT(I22, 6) ="Master"), "F",""))),"")</f>
        <v/>
      </c>
      <c r="P22" t="str">
        <f>_xlfn.IFNA(IF(VLOOKUP($A22,nCino_DMW!$A$1:$AH$187,4,0)="System generated", "Y", "N"),"")</f>
        <v>N</v>
      </c>
      <c r="Q22" t="str">
        <f>IF(LEFT(I22,6)="lookup", I22,IF(OR(F22=0, IFERROR(VLOOKUP($A22,nCino_DevPoc!$A$2:$S$384,18,0),0)=0),"", VLOOKUP($A22,nCino_DevPoc!$A$2:$S$384,18,0)))</f>
        <v/>
      </c>
      <c r="R22" t="str">
        <f>IF(D22="","",D22)</f>
        <v>Account</v>
      </c>
      <c r="S22" t="str">
        <f>IF(F22="","",F22)</f>
        <v>CCS_TotalHardLBCMLimits__c</v>
      </c>
      <c r="T22" t="s">
        <v>253</v>
      </c>
      <c r="U22" t="str">
        <f>IF(OR(S22 ="transactionKey", S22="sequenceNumber", S22 = "commitTimestamp", S22 = "commitUser",S22 = "commitNumber", S22="changetype",S22="entityName",S22="ID", LEFT(S22,12)="LastModified"), "N","Y")</f>
        <v>Y</v>
      </c>
      <c r="V22" t="str">
        <f>R22</f>
        <v>Account</v>
      </c>
      <c r="W22" t="str">
        <f>S22</f>
        <v>CCS_TotalHardLBCMLimits__c</v>
      </c>
      <c r="X22" t="str">
        <f>IF(OR(LEFT(J22,9)="reference", F22=""),"STRING",VLOOKUP($J22,'DataType Conversion'!$A$8:$I$37,3,0))</f>
        <v>BIGDECIMAL</v>
      </c>
      <c r="Y22" t="str">
        <f>IF(L22="", "",L22)</f>
        <v/>
      </c>
      <c r="Z22" t="str">
        <f>U22</f>
        <v>Y</v>
      </c>
      <c r="AA22" t="str">
        <f>IF(OR($W22="Id",$W22="LastModifiedDate"), "C","")</f>
        <v/>
      </c>
      <c r="AB22" t="str">
        <f>IF(S22= "", "", IF(J22="Picklist", "Y", "N"))</f>
        <v>N</v>
      </c>
      <c r="AC22" t="str">
        <f>IF(OR(W22="CreatedDate",W22="CreatedById"),"Must be populated when changeType = CREATE","")</f>
        <v/>
      </c>
      <c r="AD22" t="str">
        <f>V22</f>
        <v>Account</v>
      </c>
      <c r="AE22" t="str">
        <f>W22</f>
        <v>CCS_TotalHardLBCMLimits__c</v>
      </c>
      <c r="AF22" t="str">
        <f>X22</f>
        <v>BIGDECIMAL</v>
      </c>
      <c r="AG22" t="str">
        <f>IF(Y22="","",Y22)</f>
        <v/>
      </c>
      <c r="AH22" t="str">
        <f>Z22</f>
        <v>Y</v>
      </c>
      <c r="AI22" t="str">
        <f>O22</f>
        <v/>
      </c>
      <c r="AJ22" t="str">
        <f>IF(AE22="LastModifiedDate","Must be latest date for the record id in Staging, and date must be t-1", "")</f>
        <v/>
      </c>
      <c r="AN22" t="str">
        <f>IF(AD22="","",LOWER(SUBSTITUTE(VLOOKUP($AD22,'Key-Information'!$B$7:$D$8,2,0)," ", "_")))</f>
        <v>relationship_(customer)</v>
      </c>
      <c r="AO22" t="str">
        <f>IF(AE22="","",IF(OR(AE22="ccs_migration_id__c",AE22="ccs_covenant_type__c",AE22="ccs_status__c",AE22="ccs_frequency__c"),SUBSTITUTE(LOWER(AE22),"__c",""),_xlfn.IFNA(SUBSTITUTE(SUBSTITUTE(SUBSTITUTE(SUBSTITUTE(AE22,"LLC_BI__",""),"CCS_",""),"__c",""),"cm_",""),AE22)))</f>
        <v>TotalHardLBCMLimits</v>
      </c>
      <c r="AP22" t="str">
        <f>IF(AF22="","",AF22)</f>
        <v>BIGDECIMAL</v>
      </c>
      <c r="AQ22" t="str">
        <f>IF(AG22="","",AG22)</f>
        <v/>
      </c>
      <c r="AR22" t="str">
        <f>IF(AH22="","",AH22)</f>
        <v>Y</v>
      </c>
      <c r="AS22" t="str">
        <f>IF(AI22="","",AI22)</f>
        <v/>
      </c>
    </row>
    <row r="23" spans="1:45" ht="15">
      <c r="A23" t="str">
        <f>D23&amp;F23</f>
        <v>AccountCCS_TotalSoftLBCMLimits__c</v>
      </c>
      <c r="B23" t="str">
        <f>VLOOKUP($A23,nCino_DMW!$A$1:$AM$187,38,0)</f>
        <v>N</v>
      </c>
      <c r="C23" t="str">
        <f>VLOOKUP($A23,nCino_DMW!$A$1:$AM$187,39,0)</f>
        <v>N</v>
      </c>
      <c r="D23" t="s">
        <v>66</v>
      </c>
      <c r="E23" t="str">
        <f>_xlfn.IFNA(VLOOKUP($A23,nCino_DevPoc!$A$2:$S$384,4,0),"")</f>
        <v>Relationship</v>
      </c>
      <c r="F23" t="s">
        <v>1073</v>
      </c>
      <c r="G23" t="str">
        <f>_xlfn.IFNA(VLOOKUP($A23,nCino_DMW!$A$1:$L$188,9,0),"")</f>
        <v>Current LBCM Soft Limits</v>
      </c>
      <c r="H23" t="str">
        <f>_xlfn.IFNA(VLOOKUP($A23,nCino_DMW!$A$1:$AH$187,12,0),"")</f>
        <v>Total Current of the Total Soft LBCM Limits</v>
      </c>
      <c r="I23" t="str">
        <f>_xlfn.IFNA(IF(VLOOKUP($A23,nCino_DMW!$A$1:$AH$187,13,0)=0,"", VLOOKUP($A23,nCino_DMW!$A$1:$AH$187,13,0)),"")</f>
        <v>Currency</v>
      </c>
      <c r="J23" t="str">
        <f>_xlfn.IFNA(IF(VLOOKUP($A23,nCino_DevPoc!$A$2:$S$384,8,0)=0,"", VLOOKUP($A23,nCino_DevPoc!$A$2:$S$384,8,0)),"")</f>
        <v>currency</v>
      </c>
      <c r="K23" t="str">
        <f>_xlfn.IFNA(IF(VLOOKUP($A23,nCino_DMW!$A$1:$AH$187,2,0)=0,"", VLOOKUP($A23,nCino_DMW!$A$1:$AH$187,2,0)),"")</f>
        <v>16, 2</v>
      </c>
      <c r="L23" t="str">
        <f>IF(OR(F23=0, IFERROR(VLOOKUP($A23,nCino_DevPoc!$A$2:$S$384,2,0),0)=0),"", VLOOKUP($A23,nCino_DevPoc!$A$2:$S$384,2,0))</f>
        <v/>
      </c>
      <c r="M23" t="str">
        <f>IFERROR(IF(VLOOKUP($A23,nCino_DMW!$A$1:$AH$187,26,0)="Y", "N", IF(VLOOKUP($A23,nCino_DMW!$A$1:$AH$187,26,0)="N",  "Y", "")),"")</f>
        <v>Y</v>
      </c>
      <c r="N23" t="str">
        <f>_xlfn.IFNA(IF(VLOOKUP($A23,nCino_DevPoc!$A$2:$S$384,8,0)=TRUE, "Y", "N"),"")</f>
        <v>N</v>
      </c>
      <c r="O23" t="str">
        <f>IFERROR(IF(VLOOKUP($A23,nCino_DevPoc!$A$2:$S$384,18,0)=TRUE, "E", IF(F23="Id", "P", IF(OR(LEFT(I23, 6) = "Lookup", LEFT(I23, 6) ="Master"), "F",""))),"")</f>
        <v/>
      </c>
      <c r="P23" t="str">
        <f>_xlfn.IFNA(IF(VLOOKUP($A23,nCino_DMW!$A$1:$AH$187,4,0)="System generated", "Y", "N"),"")</f>
        <v>N</v>
      </c>
      <c r="Q23" t="str">
        <f>IF(LEFT(I23,6)="lookup", I23,IF(OR(F23=0, IFERROR(VLOOKUP($A23,nCino_DevPoc!$A$2:$S$384,18,0),0)=0),"", VLOOKUP($A23,nCino_DevPoc!$A$2:$S$384,18,0)))</f>
        <v/>
      </c>
      <c r="R23" t="str">
        <f>IF(D23="","",D23)</f>
        <v>Account</v>
      </c>
      <c r="S23" t="str">
        <f>IF(F23="","",F23)</f>
        <v>CCS_TotalSoftLBCMLimits__c</v>
      </c>
      <c r="T23" t="s">
        <v>253</v>
      </c>
      <c r="U23" t="str">
        <f>IF(OR(S23 ="transactionKey", S23="sequenceNumber", S23 = "commitTimestamp", S23 = "commitUser",S23 = "commitNumber", S23="changetype",S23="entityName",S23="ID", LEFT(S23,12)="LastModified"), "N","Y")</f>
        <v>Y</v>
      </c>
      <c r="V23" t="str">
        <f>R23</f>
        <v>Account</v>
      </c>
      <c r="W23" t="str">
        <f>S23</f>
        <v>CCS_TotalSoftLBCMLimits__c</v>
      </c>
      <c r="X23" t="str">
        <f>IF(OR(LEFT(J23,9)="reference", F23=""),"STRING",VLOOKUP($J23,'DataType Conversion'!$A$8:$I$37,3,0))</f>
        <v>BIGDECIMAL</v>
      </c>
      <c r="Y23" t="str">
        <f>IF(L23="", "",L23)</f>
        <v/>
      </c>
      <c r="Z23" t="str">
        <f>U23</f>
        <v>Y</v>
      </c>
      <c r="AA23" t="str">
        <f>IF(OR($W23="Id",$W23="LastModifiedDate"), "C","")</f>
        <v/>
      </c>
      <c r="AB23" t="str">
        <f>IF(S23= "", "", IF(J23="Picklist", "Y", "N"))</f>
        <v>N</v>
      </c>
      <c r="AC23" t="str">
        <f>IF(OR(W23="CreatedDate",W23="CreatedById"),"Must be populated when changeType = CREATE","")</f>
        <v/>
      </c>
      <c r="AD23" t="str">
        <f>V23</f>
        <v>Account</v>
      </c>
      <c r="AE23" t="str">
        <f>W23</f>
        <v>CCS_TotalSoftLBCMLimits__c</v>
      </c>
      <c r="AF23" t="str">
        <f>X23</f>
        <v>BIGDECIMAL</v>
      </c>
      <c r="AG23" t="str">
        <f>IF(Y23="","",Y23)</f>
        <v/>
      </c>
      <c r="AH23" t="str">
        <f>Z23</f>
        <v>Y</v>
      </c>
      <c r="AI23" t="str">
        <f>O23</f>
        <v/>
      </c>
      <c r="AJ23" t="str">
        <f>IF(AE23="LastModifiedDate","Must be latest date for the record id in Staging, and date must be t-1", "")</f>
        <v/>
      </c>
      <c r="AN23" t="str">
        <f>IF(AD23="","",LOWER(SUBSTITUTE(VLOOKUP($AD23,'Key-Information'!$B$7:$D$8,2,0)," ", "_")))</f>
        <v>relationship_(customer)</v>
      </c>
      <c r="AO23" t="str">
        <f>IF(AE23="","",IF(OR(AE23="ccs_migration_id__c",AE23="ccs_covenant_type__c",AE23="ccs_status__c",AE23="ccs_frequency__c"),SUBSTITUTE(LOWER(AE23),"__c",""),_xlfn.IFNA(SUBSTITUTE(SUBSTITUTE(SUBSTITUTE(SUBSTITUTE(AE23,"LLC_BI__",""),"CCS_",""),"__c",""),"cm_",""),AE23)))</f>
        <v>TotalSoftLBCMLimits</v>
      </c>
      <c r="AP23" t="str">
        <f>IF(AF23="","",AF23)</f>
        <v>BIGDECIMAL</v>
      </c>
      <c r="AQ23" t="str">
        <f>IF(AG23="","",AG23)</f>
        <v/>
      </c>
      <c r="AR23" t="str">
        <f>IF(AH23="","",AH23)</f>
        <v>Y</v>
      </c>
      <c r="AS23" t="str">
        <f>IF(AI23="","",AI23)</f>
        <v/>
      </c>
    </row>
    <row r="24" spans="1:45" ht="15">
      <c r="A24" t="str">
        <f>D24&amp;F24</f>
        <v>AccountCCS_Date_Commenced_Trading__c</v>
      </c>
      <c r="B24" t="str">
        <f>VLOOKUP($A24,nCino_DMW!$A$1:$AM$187,38,0)</f>
        <v>N</v>
      </c>
      <c r="C24" t="str">
        <f>VLOOKUP($A24,nCino_DMW!$A$1:$AM$187,39,0)</f>
        <v>N</v>
      </c>
      <c r="D24" t="s">
        <v>66</v>
      </c>
      <c r="E24" t="str">
        <f>_xlfn.IFNA(VLOOKUP($A24,nCino_DevPoc!$A$2:$S$384,4,0),"")</f>
        <v>Relationship</v>
      </c>
      <c r="F24" t="s">
        <v>987</v>
      </c>
      <c r="G24" t="str">
        <f>_xlfn.IFNA(VLOOKUP($A24,nCino_DMW!$A$1:$L$188,9,0),"")</f>
        <v>Date Commenced Trading</v>
      </c>
      <c r="H24" t="str">
        <f>_xlfn.IFNA(VLOOKUP($A24,nCino_DMW!$A$1:$AH$187,12,0),"")</f>
        <v>This field captures the date on which the company started trading</v>
      </c>
      <c r="I24" t="str">
        <f>_xlfn.IFNA(IF(VLOOKUP($A24,nCino_DMW!$A$1:$AH$187,13,0)=0,"", VLOOKUP($A24,nCino_DMW!$A$1:$AH$187,13,0)),"")</f>
        <v>Date</v>
      </c>
      <c r="J24" t="str">
        <f>_xlfn.IFNA(IF(VLOOKUP($A24,nCino_DevPoc!$A$2:$S$384,8,0)=0,"", VLOOKUP($A24,nCino_DevPoc!$A$2:$S$384,8,0)),"")</f>
        <v>date</v>
      </c>
      <c r="K24" t="str">
        <f>_xlfn.IFNA(IF(VLOOKUP($A24,nCino_DMW!$A$1:$AH$187,2,0)=0,"", VLOOKUP($A24,nCino_DMW!$A$1:$AH$187,2,0)),"")</f>
        <v/>
      </c>
      <c r="L24" t="str">
        <f>IF(OR(F24=0, IFERROR(VLOOKUP($A24,nCino_DevPoc!$A$2:$S$384,2,0),0)=0),"", VLOOKUP($A24,nCino_DevPoc!$A$2:$S$384,2,0))</f>
        <v/>
      </c>
      <c r="M24" t="str">
        <f>IFERROR(IF(VLOOKUP($A24,nCino_DMW!$A$1:$AH$187,26,0)="Y", "N", IF(VLOOKUP($A24,nCino_DMW!$A$1:$AH$187,26,0)="N",  "Y", "")),"")</f>
        <v>Y</v>
      </c>
      <c r="N24" t="str">
        <f>_xlfn.IFNA(IF(VLOOKUP($A24,nCino_DevPoc!$A$2:$S$384,8,0)=TRUE, "Y", "N"),"")</f>
        <v>N</v>
      </c>
      <c r="O24" t="str">
        <f>IFERROR(IF(VLOOKUP($A24,nCino_DevPoc!$A$2:$S$384,18,0)=TRUE, "E", IF(F24="Id", "P", IF(OR(LEFT(I24, 6) = "Lookup", LEFT(I24, 6) ="Master"), "F",""))),"")</f>
        <v/>
      </c>
      <c r="P24" t="str">
        <f>_xlfn.IFNA(IF(VLOOKUP($A24,nCino_DMW!$A$1:$AH$187,4,0)="System generated", "Y", "N"),"")</f>
        <v>N</v>
      </c>
      <c r="Q24" t="str">
        <f>IF(LEFT(I24,6)="lookup", I24,IF(OR(F24=0, IFERROR(VLOOKUP($A24,nCino_DevPoc!$A$2:$S$384,18,0),0)=0),"", VLOOKUP($A24,nCino_DevPoc!$A$2:$S$384,18,0)))</f>
        <v/>
      </c>
      <c r="R24" t="str">
        <f>IF(D24="","",D24)</f>
        <v>Account</v>
      </c>
      <c r="S24" t="str">
        <f>IF(F24="","",F24)</f>
        <v>CCS_Date_Commenced_Trading__c</v>
      </c>
      <c r="T24" t="s">
        <v>253</v>
      </c>
      <c r="U24" t="str">
        <f>IF(OR(S24 ="transactionKey", S24="sequenceNumber", S24 = "commitTimestamp", S24 = "commitUser",S24 = "commitNumber", S24="changetype",S24="entityName",S24="ID", LEFT(S24,12)="LastModified"), "N","Y")</f>
        <v>Y</v>
      </c>
      <c r="V24" t="str">
        <f>R24</f>
        <v>Account</v>
      </c>
      <c r="W24" t="str">
        <f>S24</f>
        <v>CCS_Date_Commenced_Trading__c</v>
      </c>
      <c r="X24" t="str">
        <f>IF(OR(LEFT(J24,9)="reference", F24=""),"STRING",VLOOKUP($J24,'DataType Conversion'!$A$8:$I$37,3,0))</f>
        <v>DATE</v>
      </c>
      <c r="Y24" t="str">
        <f>IF(L24="", "",L24)</f>
        <v/>
      </c>
      <c r="Z24" t="str">
        <f>U24</f>
        <v>Y</v>
      </c>
      <c r="AA24" t="str">
        <f>IF(OR($W24="Id",$W24="LastModifiedDate"), "C","")</f>
        <v/>
      </c>
      <c r="AB24" t="str">
        <f>IF(S24= "", "", IF(J24="Picklist", "Y", "N"))</f>
        <v>N</v>
      </c>
      <c r="AC24" t="str">
        <f>IF(OR(W24="CreatedDate",W24="CreatedById"),"Must be populated when changeType = CREATE","")</f>
        <v/>
      </c>
      <c r="AD24" t="str">
        <f>V24</f>
        <v>Account</v>
      </c>
      <c r="AE24" t="str">
        <f>W24</f>
        <v>CCS_Date_Commenced_Trading__c</v>
      </c>
      <c r="AF24" t="str">
        <f>X24</f>
        <v>DATE</v>
      </c>
      <c r="AG24" t="str">
        <f>IF(Y24="","",Y24)</f>
        <v/>
      </c>
      <c r="AH24" t="str">
        <f>Z24</f>
        <v>Y</v>
      </c>
      <c r="AI24" t="str">
        <f>O24</f>
        <v/>
      </c>
      <c r="AJ24" t="str">
        <f>IF(AE24="LastModifiedDate","Must be latest date for the record id in Staging, and date must be t-1", "")</f>
        <v/>
      </c>
      <c r="AN24" t="str">
        <f>IF(AD24="","",LOWER(SUBSTITUTE(VLOOKUP($AD24,'Key-Information'!$B$7:$D$8,2,0)," ", "_")))</f>
        <v>relationship_(customer)</v>
      </c>
      <c r="AO24" t="str">
        <f>IF(AE24="","",IF(OR(AE24="ccs_migration_id__c",AE24="ccs_covenant_type__c",AE24="ccs_status__c",AE24="ccs_frequency__c"),SUBSTITUTE(LOWER(AE24),"__c",""),_xlfn.IFNA(SUBSTITUTE(SUBSTITUTE(SUBSTITUTE(SUBSTITUTE(AE24,"LLC_BI__",""),"CCS_",""),"__c",""),"cm_",""),AE24)))</f>
        <v>Date_Commenced_Trading</v>
      </c>
      <c r="AP24" t="str">
        <f>IF(AF24="","",AF24)</f>
        <v>DATE</v>
      </c>
      <c r="AQ24" t="str">
        <f>IF(AG24="","",AG24)</f>
        <v/>
      </c>
      <c r="AR24" t="str">
        <f>IF(AH24="","",AH24)</f>
        <v>Y</v>
      </c>
      <c r="AS24" t="str">
        <f>IF(AI24="","",AI24)</f>
        <v/>
      </c>
    </row>
    <row r="25" spans="1:45" ht="15">
      <c r="A25" t="str">
        <f>D25&amp;F25</f>
        <v>AccountCCS_Date_of_Association__c</v>
      </c>
      <c r="B25" t="str">
        <f>VLOOKUP($A25,nCino_DMW!$A$1:$AM$187,38,0)</f>
        <v>N</v>
      </c>
      <c r="C25" t="str">
        <f>VLOOKUP($A25,nCino_DMW!$A$1:$AM$187,39,0)</f>
        <v>N</v>
      </c>
      <c r="D25" t="s">
        <v>66</v>
      </c>
      <c r="E25" t="str">
        <f>_xlfn.IFNA(VLOOKUP($A25,nCino_DevPoc!$A$2:$S$384,4,0),"")</f>
        <v>Relationship</v>
      </c>
      <c r="F25" t="s">
        <v>990</v>
      </c>
      <c r="G25" t="str">
        <f>_xlfn.IFNA(VLOOKUP($A25,nCino_DMW!$A$1:$L$188,9,0),"")</f>
        <v>Date of Association</v>
      </c>
      <c r="H25" t="str">
        <f>_xlfn.IFNA(VLOOKUP($A25,nCino_DMW!$A$1:$AH$187,12,0),"")</f>
        <v>This field captures the date on which the company was associated to the bank</v>
      </c>
      <c r="I25" t="str">
        <f>_xlfn.IFNA(IF(VLOOKUP($A25,nCino_DMW!$A$1:$AH$187,13,0)=0,"", VLOOKUP($A25,nCino_DMW!$A$1:$AH$187,13,0)),"")</f>
        <v>Date</v>
      </c>
      <c r="J25" t="str">
        <f>_xlfn.IFNA(IF(VLOOKUP($A25,nCino_DevPoc!$A$2:$S$384,8,0)=0,"", VLOOKUP($A25,nCino_DevPoc!$A$2:$S$384,8,0)),"")</f>
        <v>date</v>
      </c>
      <c r="K25" t="str">
        <f>_xlfn.IFNA(IF(VLOOKUP($A25,nCino_DMW!$A$1:$AH$187,2,0)=0,"", VLOOKUP($A25,nCino_DMW!$A$1:$AH$187,2,0)),"")</f>
        <v/>
      </c>
      <c r="L25" t="str">
        <f>IF(OR(F25=0, IFERROR(VLOOKUP($A25,nCino_DevPoc!$A$2:$S$384,2,0),0)=0),"", VLOOKUP($A25,nCino_DevPoc!$A$2:$S$384,2,0))</f>
        <v/>
      </c>
      <c r="M25" t="str">
        <f>IFERROR(IF(VLOOKUP($A25,nCino_DMW!$A$1:$AH$187,26,0)="Y", "N", IF(VLOOKUP($A25,nCino_DMW!$A$1:$AH$187,26,0)="N",  "Y", "")),"")</f>
        <v>Y</v>
      </c>
      <c r="N25" t="str">
        <f>_xlfn.IFNA(IF(VLOOKUP($A25,nCino_DevPoc!$A$2:$S$384,8,0)=TRUE, "Y", "N"),"")</f>
        <v>N</v>
      </c>
      <c r="O25" t="str">
        <f>IFERROR(IF(VLOOKUP($A25,nCino_DevPoc!$A$2:$S$384,18,0)=TRUE, "E", IF(F25="Id", "P", IF(OR(LEFT(I25, 6) = "Lookup", LEFT(I25, 6) ="Master"), "F",""))),"")</f>
        <v/>
      </c>
      <c r="P25" t="str">
        <f>_xlfn.IFNA(IF(VLOOKUP($A25,nCino_DMW!$A$1:$AH$187,4,0)="System generated", "Y", "N"),"")</f>
        <v>N</v>
      </c>
      <c r="Q25" t="str">
        <f>IF(LEFT(I25,6)="lookup", I25,IF(OR(F25=0, IFERROR(VLOOKUP($A25,nCino_DevPoc!$A$2:$S$384,18,0),0)=0),"", VLOOKUP($A25,nCino_DevPoc!$A$2:$S$384,18,0)))</f>
        <v/>
      </c>
      <c r="R25" t="str">
        <f>IF(D25="","",D25)</f>
        <v>Account</v>
      </c>
      <c r="S25" t="str">
        <f>IF(F25="","",F25)</f>
        <v>CCS_Date_of_Association__c</v>
      </c>
      <c r="T25" t="s">
        <v>253</v>
      </c>
      <c r="U25" t="str">
        <f>IF(OR(S25 ="transactionKey", S25="sequenceNumber", S25 = "commitTimestamp", S25 = "commitUser",S25 = "commitNumber", S25="changetype",S25="entityName",S25="ID", LEFT(S25,12)="LastModified"), "N","Y")</f>
        <v>Y</v>
      </c>
      <c r="V25" t="str">
        <f>R25</f>
        <v>Account</v>
      </c>
      <c r="W25" t="str">
        <f>S25</f>
        <v>CCS_Date_of_Association__c</v>
      </c>
      <c r="X25" t="str">
        <f>IF(OR(LEFT(J25,9)="reference", F25=""),"STRING",VLOOKUP($J25,'DataType Conversion'!$A$8:$I$37,3,0))</f>
        <v>DATE</v>
      </c>
      <c r="Y25" t="str">
        <f>IF(L25="", "",L25)</f>
        <v/>
      </c>
      <c r="Z25" t="str">
        <f>U25</f>
        <v>Y</v>
      </c>
      <c r="AA25" t="str">
        <f>IF(OR($W25="Id",$W25="LastModifiedDate"), "C","")</f>
        <v/>
      </c>
      <c r="AB25" t="str">
        <f>IF(S25= "", "", IF(J25="Picklist", "Y", "N"))</f>
        <v>N</v>
      </c>
      <c r="AC25" t="str">
        <f>IF(OR(W25="CreatedDate",W25="CreatedById"),"Must be populated when changeType = CREATE","")</f>
        <v/>
      </c>
      <c r="AD25" t="str">
        <f>V25</f>
        <v>Account</v>
      </c>
      <c r="AE25" t="str">
        <f>W25</f>
        <v>CCS_Date_of_Association__c</v>
      </c>
      <c r="AF25" t="str">
        <f>X25</f>
        <v>DATE</v>
      </c>
      <c r="AG25" t="str">
        <f>IF(Y25="","",Y25)</f>
        <v/>
      </c>
      <c r="AH25" t="str">
        <f>Z25</f>
        <v>Y</v>
      </c>
      <c r="AI25" t="str">
        <f>O25</f>
        <v/>
      </c>
      <c r="AJ25" t="str">
        <f>IF(AE25="LastModifiedDate","Must be latest date for the record id in Staging, and date must be t-1", "")</f>
        <v/>
      </c>
      <c r="AN25" t="str">
        <f>IF(AD25="","",LOWER(SUBSTITUTE(VLOOKUP($AD25,'Key-Information'!$B$7:$D$8,2,0)," ", "_")))</f>
        <v>relationship_(customer)</v>
      </c>
      <c r="AO25" t="str">
        <f>IF(AE25="","",IF(OR(AE25="ccs_migration_id__c",AE25="ccs_covenant_type__c",AE25="ccs_status__c",AE25="ccs_frequency__c"),SUBSTITUTE(LOWER(AE25),"__c",""),_xlfn.IFNA(SUBSTITUTE(SUBSTITUTE(SUBSTITUTE(SUBSTITUTE(AE25,"LLC_BI__",""),"CCS_",""),"__c",""),"cm_",""),AE25)))</f>
        <v>Date_of_Association</v>
      </c>
      <c r="AP25" t="str">
        <f>IF(AF25="","",AF25)</f>
        <v>DATE</v>
      </c>
      <c r="AQ25" t="str">
        <f>IF(AG25="","",AG25)</f>
        <v/>
      </c>
      <c r="AR25" t="str">
        <f>IF(AH25="","",AH25)</f>
        <v>Y</v>
      </c>
      <c r="AS25" t="str">
        <f>IF(AI25="","",AI25)</f>
        <v/>
      </c>
    </row>
    <row r="26" spans="1:45" ht="15">
      <c r="A26" t="str">
        <f>D26&amp;F26</f>
        <v>AccountCCS_DateOfBirth__c</v>
      </c>
      <c r="B26" t="str">
        <f>VLOOKUP($A26,nCino_DMW!$A$1:$AM$187,38,0)</f>
        <v>N</v>
      </c>
      <c r="C26" t="str">
        <f>VLOOKUP($A26,nCino_DMW!$A$1:$AM$187,39,0)</f>
        <v>N</v>
      </c>
      <c r="D26" t="s">
        <v>66</v>
      </c>
      <c r="E26" t="str">
        <f>_xlfn.IFNA(VLOOKUP($A26,nCino_DevPoc!$A$2:$S$384,4,0),"")</f>
        <v>Relationship</v>
      </c>
      <c r="F26" t="s">
        <v>984</v>
      </c>
      <c r="G26" t="str">
        <f>_xlfn.IFNA(VLOOKUP($A26,nCino_DMW!$A$1:$L$188,9,0),"")</f>
        <v>Date of Birth</v>
      </c>
      <c r="H26" t="str">
        <f>_xlfn.IFNA(VLOOKUP($A26,nCino_DMW!$A$1:$AH$187,12,0),"")</f>
        <v>This field captures the date of birth of the customer/individual</v>
      </c>
      <c r="I26" t="str">
        <f>_xlfn.IFNA(IF(VLOOKUP($A26,nCino_DMW!$A$1:$AH$187,13,0)=0,"", VLOOKUP($A26,nCino_DMW!$A$1:$AH$187,13,0)),"")</f>
        <v>Date</v>
      </c>
      <c r="J26" t="str">
        <f>_xlfn.IFNA(IF(VLOOKUP($A26,nCino_DevPoc!$A$2:$S$384,8,0)=0,"", VLOOKUP($A26,nCino_DevPoc!$A$2:$S$384,8,0)),"")</f>
        <v>date</v>
      </c>
      <c r="K26" t="str">
        <f>_xlfn.IFNA(IF(VLOOKUP($A26,nCino_DMW!$A$1:$AH$187,2,0)=0,"", VLOOKUP($A26,nCino_DMW!$A$1:$AH$187,2,0)),"")</f>
        <v/>
      </c>
      <c r="L26" t="str">
        <f>IF(OR(F26=0, IFERROR(VLOOKUP($A26,nCino_DevPoc!$A$2:$S$384,2,0),0)=0),"", VLOOKUP($A26,nCino_DevPoc!$A$2:$S$384,2,0))</f>
        <v/>
      </c>
      <c r="M26" t="str">
        <f>IFERROR(IF(VLOOKUP($A26,nCino_DMW!$A$1:$AH$187,26,0)="Y", "N", IF(VLOOKUP($A26,nCino_DMW!$A$1:$AH$187,26,0)="N",  "Y", "")),"")</f>
        <v>Y</v>
      </c>
      <c r="N26" t="str">
        <f>_xlfn.IFNA(IF(VLOOKUP($A26,nCino_DevPoc!$A$2:$S$384,8,0)=TRUE, "Y", "N"),"")</f>
        <v>N</v>
      </c>
      <c r="O26" t="str">
        <f>IFERROR(IF(VLOOKUP($A26,nCino_DevPoc!$A$2:$S$384,18,0)=TRUE, "E", IF(F26="Id", "P", IF(OR(LEFT(I26, 6) = "Lookup", LEFT(I26, 6) ="Master"), "F",""))),"")</f>
        <v/>
      </c>
      <c r="P26" t="str">
        <f>_xlfn.IFNA(IF(VLOOKUP($A26,nCino_DMW!$A$1:$AH$187,4,0)="System generated", "Y", "N"),"")</f>
        <v>N</v>
      </c>
      <c r="Q26" t="str">
        <f>IF(LEFT(I26,6)="lookup", I26,IF(OR(F26=0, IFERROR(VLOOKUP($A26,nCino_DevPoc!$A$2:$S$384,18,0),0)=0),"", VLOOKUP($A26,nCino_DevPoc!$A$2:$S$384,18,0)))</f>
        <v/>
      </c>
      <c r="R26" t="str">
        <f>IF(D26="","",D26)</f>
        <v>Account</v>
      </c>
      <c r="S26" t="str">
        <f>IF(F26="","",F26)</f>
        <v>CCS_DateOfBirth__c</v>
      </c>
      <c r="T26" t="s">
        <v>253</v>
      </c>
      <c r="U26" t="str">
        <f>IF(OR(S26 ="transactionKey", S26="sequenceNumber", S26 = "commitTimestamp", S26 = "commitUser",S26 = "commitNumber", S26="changetype",S26="entityName",S26="ID", LEFT(S26,12)="LastModified"), "N","Y")</f>
        <v>Y</v>
      </c>
      <c r="V26" t="str">
        <f>R26</f>
        <v>Account</v>
      </c>
      <c r="W26" t="str">
        <f>S26</f>
        <v>CCS_DateOfBirth__c</v>
      </c>
      <c r="X26" t="str">
        <f>IF(OR(LEFT(J26,9)="reference", F26=""),"STRING",VLOOKUP($J26,'DataType Conversion'!$A$8:$I$37,3,0))</f>
        <v>DATE</v>
      </c>
      <c r="Y26" t="str">
        <f>IF(L26="", "",L26)</f>
        <v/>
      </c>
      <c r="Z26" t="str">
        <f>U26</f>
        <v>Y</v>
      </c>
      <c r="AA26" t="str">
        <f>IF(OR($W26="Id",$W26="LastModifiedDate"), "C","")</f>
        <v/>
      </c>
      <c r="AB26" t="str">
        <f>IF(S26= "", "", IF(J26="Picklist", "Y", "N"))</f>
        <v>N</v>
      </c>
      <c r="AC26" t="str">
        <f>IF(OR(W26="CreatedDate",W26="CreatedById"),"Must be populated when changeType = CREATE","")</f>
        <v/>
      </c>
      <c r="AD26" t="str">
        <f>V26</f>
        <v>Account</v>
      </c>
      <c r="AE26" t="str">
        <f>W26</f>
        <v>CCS_DateOfBirth__c</v>
      </c>
      <c r="AF26" t="str">
        <f>X26</f>
        <v>DATE</v>
      </c>
      <c r="AG26" t="str">
        <f>IF(Y26="","",Y26)</f>
        <v/>
      </c>
      <c r="AH26" t="str">
        <f>Z26</f>
        <v>Y</v>
      </c>
      <c r="AI26" t="str">
        <f>O26</f>
        <v/>
      </c>
      <c r="AJ26" t="str">
        <f>IF(AE26="LastModifiedDate","Must be latest date for the record id in Staging, and date must be t-1", "")</f>
        <v/>
      </c>
      <c r="AN26" t="str">
        <f>IF(AD26="","",LOWER(SUBSTITUTE(VLOOKUP($AD26,'Key-Information'!$B$7:$D$8,2,0)," ", "_")))</f>
        <v>relationship_(customer)</v>
      </c>
      <c r="AO26" t="str">
        <f>IF(AE26="","",IF(OR(AE26="ccs_migration_id__c",AE26="ccs_covenant_type__c",AE26="ccs_status__c",AE26="ccs_frequency__c"),SUBSTITUTE(LOWER(AE26),"__c",""),_xlfn.IFNA(SUBSTITUTE(SUBSTITUTE(SUBSTITUTE(SUBSTITUTE(AE26,"LLC_BI__",""),"CCS_",""),"__c",""),"cm_",""),AE26)))</f>
        <v>DateOfBirth</v>
      </c>
      <c r="AP26" t="str">
        <f>IF(AF26="","",AF26)</f>
        <v>DATE</v>
      </c>
      <c r="AQ26" t="str">
        <f>IF(AG26="","",AG26)</f>
        <v/>
      </c>
      <c r="AR26" t="str">
        <f>IF(AH26="","",AH26)</f>
        <v>Y</v>
      </c>
      <c r="AS26" t="str">
        <f>IF(AI26="","",AI26)</f>
        <v/>
      </c>
    </row>
    <row r="27" spans="1:45" ht="15">
      <c r="A27" t="str">
        <f>D27&amp;F27</f>
        <v>AccountCCS_DefaultFlag__c</v>
      </c>
      <c r="B27" t="str">
        <f>VLOOKUP($A27,nCino_DMW!$A$1:$AM$187,38,0)</f>
        <v>N</v>
      </c>
      <c r="C27" t="str">
        <f>VLOOKUP($A27,nCino_DMW!$A$1:$AM$187,39,0)</f>
        <v>N</v>
      </c>
      <c r="D27" t="s">
        <v>66</v>
      </c>
      <c r="E27" t="str">
        <f>_xlfn.IFNA(VLOOKUP($A27,nCino_DevPoc!$A$2:$S$384,4,0),"")</f>
        <v>Relationship</v>
      </c>
      <c r="F27" t="s">
        <v>1135</v>
      </c>
      <c r="G27" t="str">
        <f>_xlfn.IFNA(VLOOKUP($A27,nCino_DMW!$A$1:$L$188,9,0),"")</f>
        <v>Default Flag</v>
      </c>
      <c r="H27" t="str">
        <f>_xlfn.IFNA(VLOOKUP($A27,nCino_DMW!$A$1:$AH$187,12,0),"")</f>
        <v>Field that identifies whether customer is in default or not</v>
      </c>
      <c r="I27" t="str">
        <f>_xlfn.IFNA(IF(VLOOKUP($A27,nCino_DMW!$A$1:$AH$187,13,0)=0,"", VLOOKUP($A27,nCino_DMW!$A$1:$AH$187,13,0)),"")</f>
        <v>Checkbox</v>
      </c>
      <c r="J27" t="str">
        <f>_xlfn.IFNA(IF(VLOOKUP($A27,nCino_DevPoc!$A$2:$S$384,8,0)=0,"", VLOOKUP($A27,nCino_DevPoc!$A$2:$S$384,8,0)),"")</f>
        <v>boolean</v>
      </c>
      <c r="K27" t="str">
        <f>_xlfn.IFNA(IF(VLOOKUP($A27,nCino_DMW!$A$1:$AH$187,2,0)=0,"", VLOOKUP($A27,nCino_DMW!$A$1:$AH$187,2,0)),"")</f>
        <v>Boolean(True/False)</v>
      </c>
      <c r="L27" t="str">
        <f>IF(OR(F27=0, IFERROR(VLOOKUP($A27,nCino_DevPoc!$A$2:$S$384,2,0),0)=0),"", VLOOKUP($A27,nCino_DevPoc!$A$2:$S$384,2,0))</f>
        <v/>
      </c>
      <c r="M27" t="str">
        <f>IFERROR(IF(VLOOKUP($A27,nCino_DMW!$A$1:$AH$187,26,0)="Y", "N", IF(VLOOKUP($A27,nCino_DMW!$A$1:$AH$187,26,0)="N",  "Y", "")),"")</f>
        <v>Y</v>
      </c>
      <c r="N27" t="str">
        <f>_xlfn.IFNA(IF(VLOOKUP($A27,nCino_DevPoc!$A$2:$S$384,8,0)=TRUE, "Y", "N"),"")</f>
        <v>N</v>
      </c>
      <c r="O27" t="str">
        <f>IFERROR(IF(VLOOKUP($A27,nCino_DevPoc!$A$2:$S$384,18,0)=TRUE, "E", IF(F27="Id", "P", IF(OR(LEFT(I27, 6) = "Lookup", LEFT(I27, 6) ="Master"), "F",""))),"")</f>
        <v/>
      </c>
      <c r="P27" t="str">
        <f>_xlfn.IFNA(IF(VLOOKUP($A27,nCino_DMW!$A$1:$AH$187,4,0)="System generated", "Y", "N"),"")</f>
        <v>N</v>
      </c>
      <c r="Q27" t="str">
        <f>IF(LEFT(I27,6)="lookup", I27,IF(OR(F27=0, IFERROR(VLOOKUP($A27,nCino_DevPoc!$A$2:$S$384,18,0),0)=0),"", VLOOKUP($A27,nCino_DevPoc!$A$2:$S$384,18,0)))</f>
        <v/>
      </c>
      <c r="R27" t="str">
        <f>IF(D27="","",D27)</f>
        <v>Account</v>
      </c>
      <c r="S27" t="str">
        <f>IF(F27="","",F27)</f>
        <v>CCS_DefaultFlag__c</v>
      </c>
      <c r="T27" t="s">
        <v>253</v>
      </c>
      <c r="U27" t="str">
        <f>IF(OR(S27 ="transactionKey", S27="sequenceNumber", S27 = "commitTimestamp", S27 = "commitUser",S27 = "commitNumber", S27="changetype",S27="entityName",S27="ID", LEFT(S27,12)="LastModified"), "N","Y")</f>
        <v>Y</v>
      </c>
      <c r="V27" t="str">
        <f>R27</f>
        <v>Account</v>
      </c>
      <c r="W27" t="str">
        <f>S27</f>
        <v>CCS_DefaultFlag__c</v>
      </c>
      <c r="X27" t="str">
        <f>IF(OR(LEFT(J27,9)="reference", F27=""),"STRING",VLOOKUP($J27,'DataType Conversion'!$A$8:$I$37,3,0))</f>
        <v>BOOL</v>
      </c>
      <c r="Y27" t="str">
        <f>IF(L27="", "",L27)</f>
        <v/>
      </c>
      <c r="Z27" t="str">
        <f>U27</f>
        <v>Y</v>
      </c>
      <c r="AA27" t="str">
        <f>IF(OR($W27="Id",$W27="LastModifiedDate"), "C","")</f>
        <v/>
      </c>
      <c r="AB27" t="str">
        <f>IF(S27= "", "", IF(J27="Picklist", "Y", "N"))</f>
        <v>N</v>
      </c>
      <c r="AC27" t="str">
        <f>IF(OR(W27="CreatedDate",W27="CreatedById"),"Must be populated when changeType = CREATE","")</f>
        <v/>
      </c>
      <c r="AD27" t="str">
        <f>V27</f>
        <v>Account</v>
      </c>
      <c r="AE27" t="str">
        <f>W27</f>
        <v>CCS_DefaultFlag__c</v>
      </c>
      <c r="AF27" t="str">
        <f>X27</f>
        <v>BOOL</v>
      </c>
      <c r="AG27" t="str">
        <f>IF(Y27="","",Y27)</f>
        <v/>
      </c>
      <c r="AH27" t="str">
        <f>Z27</f>
        <v>Y</v>
      </c>
      <c r="AI27" t="str">
        <f>O27</f>
        <v/>
      </c>
      <c r="AJ27" t="str">
        <f>IF(AE27="LastModifiedDate","Must be latest date for the record id in Staging, and date must be t-1", "")</f>
        <v/>
      </c>
      <c r="AN27" t="str">
        <f>IF(AD27="","",LOWER(SUBSTITUTE(VLOOKUP($AD27,'Key-Information'!$B$7:$D$8,2,0)," ", "_")))</f>
        <v>relationship_(customer)</v>
      </c>
      <c r="AO27" t="str">
        <f>IF(AE27="","",IF(OR(AE27="ccs_migration_id__c",AE27="ccs_covenant_type__c",AE27="ccs_status__c",AE27="ccs_frequency__c"),SUBSTITUTE(LOWER(AE27),"__c",""),_xlfn.IFNA(SUBSTITUTE(SUBSTITUTE(SUBSTITUTE(SUBSTITUTE(AE27,"LLC_BI__",""),"CCS_",""),"__c",""),"cm_",""),AE27)))</f>
        <v>DefaultFlag</v>
      </c>
      <c r="AP27" t="str">
        <f>IF(AF27="","",AF27)</f>
        <v>BOOL</v>
      </c>
      <c r="AQ27" t="str">
        <f>IF(AG27="","",AG27)</f>
        <v/>
      </c>
      <c r="AR27" t="str">
        <f>IF(AH27="","",AH27)</f>
        <v>Y</v>
      </c>
      <c r="AS27" t="str">
        <f>IF(AI27="","",AI27)</f>
        <v/>
      </c>
    </row>
    <row r="28" spans="1:45" ht="15">
      <c r="A28" t="str">
        <f>D28&amp;F28</f>
        <v>AccountCCS_KYB_Status__c</v>
      </c>
      <c r="B28" t="str">
        <f>VLOOKUP($A28,nCino_DMW!$A$1:$AM$187,38,0)</f>
        <v>N</v>
      </c>
      <c r="C28" t="str">
        <f>VLOOKUP($A28,nCino_DMW!$A$1:$AM$187,39,0)</f>
        <v>N</v>
      </c>
      <c r="D28" t="s">
        <v>66</v>
      </c>
      <c r="E28" t="str">
        <f>_xlfn.IFNA(VLOOKUP($A28,nCino_DevPoc!$A$2:$S$384,4,0),"")</f>
        <v>Relationship</v>
      </c>
      <c r="F28" t="s">
        <v>1002</v>
      </c>
      <c r="G28" t="str">
        <f>_xlfn.IFNA(VLOOKUP($A28,nCino_DMW!$A$1:$L$188,9,0),"")</f>
        <v>KYB Status</v>
      </c>
      <c r="H28" t="str">
        <f>_xlfn.IFNA(VLOOKUP($A28,nCino_DMW!$A$1:$AH$187,12,0),"")</f>
        <v>This field is used to display the KYB status of the customer (defaulted to 'Prospect')</v>
      </c>
      <c r="I28" t="str">
        <f>_xlfn.IFNA(IF(VLOOKUP($A28,nCino_DMW!$A$1:$AH$187,13,0)=0,"", VLOOKUP($A28,nCino_DMW!$A$1:$AH$187,13,0)),"")</f>
        <v>Picklist</v>
      </c>
      <c r="J28" t="str">
        <f>_xlfn.IFNA(IF(VLOOKUP($A28,nCino_DevPoc!$A$2:$S$384,8,0)=0,"", VLOOKUP($A28,nCino_DevPoc!$A$2:$S$384,8,0)),"")</f>
        <v>picklist</v>
      </c>
      <c r="K28" t="str">
        <f>_xlfn.IFNA(IF(VLOOKUP($A28,nCino_DMW!$A$1:$AH$187,2,0)=0,"", VLOOKUP($A28,nCino_DMW!$A$1:$AH$187,2,0)),"")</f>
        <v>See picklist options for lengths</v>
      </c>
      <c r="L28">
        <f>IF(OR(F28=0, IFERROR(VLOOKUP($A28,nCino_DevPoc!$A$2:$S$384,2,0),0)=0),"", VLOOKUP($A28,nCino_DevPoc!$A$2:$S$384,2,0))</f>
        <v>255</v>
      </c>
      <c r="M28" t="str">
        <f>IFERROR(IF(VLOOKUP($A28,nCino_DMW!$A$1:$AH$187,26,0)="Y", "N", IF(VLOOKUP($A28,nCino_DMW!$A$1:$AH$187,26,0)="N",  "Y", "")),"")</f>
        <v>Y</v>
      </c>
      <c r="N28" t="str">
        <f>_xlfn.IFNA(IF(VLOOKUP($A28,nCino_DevPoc!$A$2:$S$384,8,0)=TRUE, "Y", "N"),"")</f>
        <v>N</v>
      </c>
      <c r="O28" t="str">
        <f>IFERROR(IF(VLOOKUP($A28,nCino_DevPoc!$A$2:$S$384,18,0)=TRUE, "E", IF(F28="Id", "P", IF(OR(LEFT(I28, 6) = "Lookup", LEFT(I28, 6) ="Master"), "F",""))),"")</f>
        <v/>
      </c>
      <c r="P28" t="str">
        <f>_xlfn.IFNA(IF(VLOOKUP($A28,nCino_DMW!$A$1:$AH$187,4,0)="System generated", "Y", "N"),"")</f>
        <v>N</v>
      </c>
      <c r="Q28" t="str">
        <f>IF(LEFT(I28,6)="lookup", I28,IF(OR(F28=0, IFERROR(VLOOKUP($A28,nCino_DevPoc!$A$2:$S$384,18,0),0)=0),"", VLOOKUP($A28,nCino_DevPoc!$A$2:$S$384,18,0)))</f>
        <v/>
      </c>
      <c r="R28" t="str">
        <f>IF(D28="","",D28)</f>
        <v>Account</v>
      </c>
      <c r="S28" t="str">
        <f>IF(F28="","",F28)</f>
        <v>CCS_KYB_Status__c</v>
      </c>
      <c r="T28" t="s">
        <v>253</v>
      </c>
      <c r="U28" t="str">
        <f>IF(OR(S28 ="transactionKey", S28="sequenceNumber", S28 = "commitTimestamp", S28 = "commitUser",S28 = "commitNumber", S28="changetype",S28="entityName",S28="ID", LEFT(S28,12)="LastModified"), "N","Y")</f>
        <v>Y</v>
      </c>
      <c r="V28" t="str">
        <f>R28</f>
        <v>Account</v>
      </c>
      <c r="W28" t="str">
        <f>S28</f>
        <v>CCS_KYB_Status__c</v>
      </c>
      <c r="X28" t="str">
        <f>IF(OR(LEFT(J28,9)="reference", F28=""),"STRING",VLOOKUP($J28,'DataType Conversion'!$A$8:$I$37,3,0))</f>
        <v>STRING</v>
      </c>
      <c r="Y28">
        <f>IF(L28="", "",L28)</f>
        <v>255</v>
      </c>
      <c r="Z28" t="str">
        <f>U28</f>
        <v>Y</v>
      </c>
      <c r="AA28" t="str">
        <f>IF(OR($W28="Id",$W28="LastModifiedDate"), "C","")</f>
        <v/>
      </c>
      <c r="AB28" t="str">
        <f>IF(S28= "", "", IF(J28="Picklist", "Y", "N"))</f>
        <v>Y</v>
      </c>
      <c r="AC28" t="str">
        <f>IF(OR(W28="CreatedDate",W28="CreatedById"),"Must be populated when changeType = CREATE","")</f>
        <v/>
      </c>
      <c r="AD28" t="str">
        <f>V28</f>
        <v>Account</v>
      </c>
      <c r="AE28" t="str">
        <f>W28</f>
        <v>CCS_KYB_Status__c</v>
      </c>
      <c r="AF28" t="str">
        <f>X28</f>
        <v>STRING</v>
      </c>
      <c r="AG28">
        <f>IF(Y28="","",Y28)</f>
        <v>255</v>
      </c>
      <c r="AH28" t="str">
        <f>Z28</f>
        <v>Y</v>
      </c>
      <c r="AI28" t="str">
        <f>O28</f>
        <v/>
      </c>
      <c r="AJ28" t="str">
        <f>IF(AE28="LastModifiedDate","Must be latest date for the record id in Staging, and date must be t-1", "")</f>
        <v/>
      </c>
      <c r="AN28" t="str">
        <f>IF(AD28="","",LOWER(SUBSTITUTE(VLOOKUP($AD28,'Key-Information'!$B$7:$D$8,2,0)," ", "_")))</f>
        <v>relationship_(customer)</v>
      </c>
      <c r="AO28" t="str">
        <f>IF(AE28="","",IF(OR(AE28="ccs_migration_id__c",AE28="ccs_covenant_type__c",AE28="ccs_status__c",AE28="ccs_frequency__c"),SUBSTITUTE(LOWER(AE28),"__c",""),_xlfn.IFNA(SUBSTITUTE(SUBSTITUTE(SUBSTITUTE(SUBSTITUTE(AE28,"LLC_BI__",""),"CCS_",""),"__c",""),"cm_",""),AE28)))</f>
        <v>KYB_Status</v>
      </c>
      <c r="AP28" t="str">
        <f>IF(AF28="","",AF28)</f>
        <v>STRING</v>
      </c>
      <c r="AQ28">
        <f>IF(AG28="","",AG28)</f>
        <v>255</v>
      </c>
      <c r="AR28" t="str">
        <f>IF(AH28="","",AH28)</f>
        <v>Y</v>
      </c>
      <c r="AS28" t="str">
        <f>IF(AI28="","",AI28)</f>
        <v/>
      </c>
    </row>
    <row r="29" spans="1:45" ht="15">
      <c r="A29" t="str">
        <f>D29&amp;F29</f>
        <v>AccountCCS_KYC_Status__c</v>
      </c>
      <c r="B29" t="str">
        <f>VLOOKUP($A29,nCino_DMW!$A$1:$AM$187,38,0)</f>
        <v>N</v>
      </c>
      <c r="C29" t="str">
        <f>VLOOKUP($A29,nCino_DMW!$A$1:$AM$187,39,0)</f>
        <v>N</v>
      </c>
      <c r="D29" t="s">
        <v>66</v>
      </c>
      <c r="E29" t="str">
        <f>_xlfn.IFNA(VLOOKUP($A29,nCino_DevPoc!$A$2:$S$384,4,0),"")</f>
        <v>Relationship</v>
      </c>
      <c r="F29" t="s">
        <v>1005</v>
      </c>
      <c r="G29" t="str">
        <f>_xlfn.IFNA(VLOOKUP($A29,nCino_DMW!$A$1:$L$188,9,0),"")</f>
        <v>KYC Status</v>
      </c>
      <c r="H29" t="str">
        <f>_xlfn.IFNA(VLOOKUP($A29,nCino_DMW!$A$1:$AH$187,12,0),"")</f>
        <v>To indicate the KYC Status for Individuals. Is fed through from OCIS and read-only for business users. Is referenced on Account Party Relationships (Connections) through a cross-object Formula</v>
      </c>
      <c r="I29" t="str">
        <f>_xlfn.IFNA(IF(VLOOKUP($A29,nCino_DMW!$A$1:$AH$187,13,0)=0,"", VLOOKUP($A29,nCino_DMW!$A$1:$AH$187,13,0)),"")</f>
        <v>Picklist</v>
      </c>
      <c r="J29" t="str">
        <f>_xlfn.IFNA(IF(VLOOKUP($A29,nCino_DevPoc!$A$2:$S$384,8,0)=0,"", VLOOKUP($A29,nCino_DevPoc!$A$2:$S$384,8,0)),"")</f>
        <v>picklist</v>
      </c>
      <c r="K29" t="str">
        <f>_xlfn.IFNA(IF(VLOOKUP($A29,nCino_DMW!$A$1:$AH$187,2,0)=0,"", VLOOKUP($A29,nCino_DMW!$A$1:$AH$187,2,0)),"")</f>
        <v>See picklist options for lengths</v>
      </c>
      <c r="L29">
        <f>IF(OR(F29=0, IFERROR(VLOOKUP($A29,nCino_DevPoc!$A$2:$S$384,2,0),0)=0),"", VLOOKUP($A29,nCino_DevPoc!$A$2:$S$384,2,0))</f>
        <v>255</v>
      </c>
      <c r="M29" t="str">
        <f>IFERROR(IF(VLOOKUP($A29,nCino_DMW!$A$1:$AH$187,26,0)="Y", "N", IF(VLOOKUP($A29,nCino_DMW!$A$1:$AH$187,26,0)="N",  "Y", "")),"")</f>
        <v>Y</v>
      </c>
      <c r="N29" t="str">
        <f>_xlfn.IFNA(IF(VLOOKUP($A29,nCino_DevPoc!$A$2:$S$384,8,0)=TRUE, "Y", "N"),"")</f>
        <v>N</v>
      </c>
      <c r="O29" t="str">
        <f>IFERROR(IF(VLOOKUP($A29,nCino_DevPoc!$A$2:$S$384,18,0)=TRUE, "E", IF(F29="Id", "P", IF(OR(LEFT(I29, 6) = "Lookup", LEFT(I29, 6) ="Master"), "F",""))),"")</f>
        <v/>
      </c>
      <c r="P29" t="str">
        <f>_xlfn.IFNA(IF(VLOOKUP($A29,nCino_DMW!$A$1:$AH$187,4,0)="System generated", "Y", "N"),"")</f>
        <v>N</v>
      </c>
      <c r="Q29" t="str">
        <f>IF(LEFT(I29,6)="lookup", I29,IF(OR(F29=0, IFERROR(VLOOKUP($A29,nCino_DevPoc!$A$2:$S$384,18,0),0)=0),"", VLOOKUP($A29,nCino_DevPoc!$A$2:$S$384,18,0)))</f>
        <v/>
      </c>
      <c r="R29" t="str">
        <f>IF(D29="","",D29)</f>
        <v>Account</v>
      </c>
      <c r="S29" t="str">
        <f>IF(F29="","",F29)</f>
        <v>CCS_KYC_Status__c</v>
      </c>
      <c r="T29" t="s">
        <v>253</v>
      </c>
      <c r="U29" t="str">
        <f>IF(OR(S29 ="transactionKey", S29="sequenceNumber", S29 = "commitTimestamp", S29 = "commitUser",S29 = "commitNumber", S29="changetype",S29="entityName",S29="ID", LEFT(S29,12)="LastModified"), "N","Y")</f>
        <v>Y</v>
      </c>
      <c r="V29" t="str">
        <f>R29</f>
        <v>Account</v>
      </c>
      <c r="W29" t="str">
        <f>S29</f>
        <v>CCS_KYC_Status__c</v>
      </c>
      <c r="X29" t="str">
        <f>IF(OR(LEFT(J29,9)="reference", F29=""),"STRING",VLOOKUP($J29,'DataType Conversion'!$A$8:$I$37,3,0))</f>
        <v>STRING</v>
      </c>
      <c r="Y29">
        <f>IF(L29="", "",L29)</f>
        <v>255</v>
      </c>
      <c r="Z29" t="str">
        <f>U29</f>
        <v>Y</v>
      </c>
      <c r="AA29" t="str">
        <f>IF(OR($W29="Id",$W29="LastModifiedDate"), "C","")</f>
        <v/>
      </c>
      <c r="AB29" t="str">
        <f>IF(S29= "", "", IF(J29="Picklist", "Y", "N"))</f>
        <v>Y</v>
      </c>
      <c r="AC29" t="str">
        <f>IF(OR(W29="CreatedDate",W29="CreatedById"),"Must be populated when changeType = CREATE","")</f>
        <v/>
      </c>
      <c r="AD29" t="str">
        <f>V29</f>
        <v>Account</v>
      </c>
      <c r="AE29" t="str">
        <f>W29</f>
        <v>CCS_KYC_Status__c</v>
      </c>
      <c r="AF29" t="str">
        <f>X29</f>
        <v>STRING</v>
      </c>
      <c r="AG29">
        <f>IF(Y29="","",Y29)</f>
        <v>255</v>
      </c>
      <c r="AH29" t="str">
        <f>Z29</f>
        <v>Y</v>
      </c>
      <c r="AI29" t="str">
        <f>O29</f>
        <v/>
      </c>
      <c r="AJ29" t="str">
        <f>IF(AE29="LastModifiedDate","Must be latest date for the record id in Staging, and date must be t-1", "")</f>
        <v/>
      </c>
      <c r="AN29" t="str">
        <f>IF(AD29="","",LOWER(SUBSTITUTE(VLOOKUP($AD29,'Key-Information'!$B$7:$D$8,2,0)," ", "_")))</f>
        <v>relationship_(customer)</v>
      </c>
      <c r="AO29" t="str">
        <f>IF(AE29="","",IF(OR(AE29="ccs_migration_id__c",AE29="ccs_covenant_type__c",AE29="ccs_status__c",AE29="ccs_frequency__c"),SUBSTITUTE(LOWER(AE29),"__c",""),_xlfn.IFNA(SUBSTITUTE(SUBSTITUTE(SUBSTITUTE(SUBSTITUTE(AE29,"LLC_BI__",""),"CCS_",""),"__c",""),"cm_",""),AE29)))</f>
        <v>KYC_Status</v>
      </c>
      <c r="AP29" t="str">
        <f>IF(AF29="","",AF29)</f>
        <v>STRING</v>
      </c>
      <c r="AQ29">
        <f>IF(AG29="","",AG29)</f>
        <v>255</v>
      </c>
      <c r="AR29" t="str">
        <f>IF(AH29="","",AH29)</f>
        <v>Y</v>
      </c>
      <c r="AS29" t="str">
        <f>IF(AI29="","",AI29)</f>
        <v/>
      </c>
    </row>
    <row r="30" spans="1:45" ht="15">
      <c r="A30" t="str">
        <f>D30&amp;F30</f>
        <v>AccountCCS_Is_part_of_ORG__c</v>
      </c>
      <c r="B30" t="str">
        <f>VLOOKUP($A30,nCino_DMW!$A$1:$AM$187,38,0)</f>
        <v>N</v>
      </c>
      <c r="C30" t="str">
        <f>VLOOKUP($A30,nCino_DMW!$A$1:$AM$187,39,0)</f>
        <v>N</v>
      </c>
      <c r="D30" t="s">
        <v>66</v>
      </c>
      <c r="E30" t="str">
        <f>_xlfn.IFNA(VLOOKUP($A30,nCino_DevPoc!$A$2:$S$384,4,0),"")</f>
        <v>Relationship</v>
      </c>
      <c r="F30" t="s">
        <v>1144</v>
      </c>
      <c r="G30" t="str">
        <f>_xlfn.IFNA(VLOOKUP($A30,nCino_DMW!$A$1:$L$188,9,0),"")</f>
        <v>Is part of ORG?</v>
      </c>
      <c r="H30" t="str">
        <f>_xlfn.IFNA(VLOOKUP($A30,nCino_DMW!$A$1:$AH$187,12,0),"")</f>
        <v xml:space="preserve"> Used to check 'Relationship' is part of ORG or not</v>
      </c>
      <c r="I30" t="str">
        <f>_xlfn.IFNA(IF(VLOOKUP($A30,nCino_DMW!$A$1:$AH$187,13,0)=0,"", VLOOKUP($A30,nCino_DMW!$A$1:$AH$187,13,0)),"")</f>
        <v>Checkbox</v>
      </c>
      <c r="J30" t="str">
        <f>_xlfn.IFNA(IF(VLOOKUP($A30,nCino_DevPoc!$A$2:$S$384,8,0)=0,"", VLOOKUP($A30,nCino_DevPoc!$A$2:$S$384,8,0)),"")</f>
        <v>boolean</v>
      </c>
      <c r="K30" t="str">
        <f>_xlfn.IFNA(IF(VLOOKUP($A30,nCino_DMW!$A$1:$AH$187,2,0)=0,"", VLOOKUP($A30,nCino_DMW!$A$1:$AH$187,2,0)),"")</f>
        <v>Boolean(True/False)</v>
      </c>
      <c r="L30" t="str">
        <f>IF(OR(F30=0, IFERROR(VLOOKUP($A30,nCino_DevPoc!$A$2:$S$384,2,0),0)=0),"", VLOOKUP($A30,nCino_DevPoc!$A$2:$S$384,2,0))</f>
        <v/>
      </c>
      <c r="M30" t="str">
        <f>IFERROR(IF(VLOOKUP($A30,nCino_DMW!$A$1:$AH$187,26,0)="Y", "N", IF(VLOOKUP($A30,nCino_DMW!$A$1:$AH$187,26,0)="N",  "Y", "")),"")</f>
        <v>Y</v>
      </c>
      <c r="N30" t="str">
        <f>_xlfn.IFNA(IF(VLOOKUP($A30,nCino_DevPoc!$A$2:$S$384,8,0)=TRUE, "Y", "N"),"")</f>
        <v>N</v>
      </c>
      <c r="O30" t="str">
        <f>IFERROR(IF(VLOOKUP($A30,nCino_DevPoc!$A$2:$S$384,18,0)=TRUE, "E", IF(F30="Id", "P", IF(OR(LEFT(I30, 6) = "Lookup", LEFT(I30, 6) ="Master"), "F",""))),"")</f>
        <v/>
      </c>
      <c r="P30" t="str">
        <f>_xlfn.IFNA(IF(VLOOKUP($A30,nCino_DMW!$A$1:$AH$187,4,0)="System generated", "Y", "N"),"")</f>
        <v>N</v>
      </c>
      <c r="Q30" t="str">
        <f>IF(LEFT(I30,6)="lookup", I30,IF(OR(F30=0, IFERROR(VLOOKUP($A30,nCino_DevPoc!$A$2:$S$384,18,0),0)=0),"", VLOOKUP($A30,nCino_DevPoc!$A$2:$S$384,18,0)))</f>
        <v/>
      </c>
      <c r="R30" t="str">
        <f>IF(D30="","",D30)</f>
        <v>Account</v>
      </c>
      <c r="S30" t="str">
        <f>IF(F30="","",F30)</f>
        <v>CCS_Is_part_of_ORG__c</v>
      </c>
      <c r="T30" t="s">
        <v>253</v>
      </c>
      <c r="U30" t="str">
        <f>IF(OR(S30 ="transactionKey", S30="sequenceNumber", S30 = "commitTimestamp", S30 = "commitUser",S30 = "commitNumber", S30="changetype",S30="entityName",S30="ID", LEFT(S30,12)="LastModified"), "N","Y")</f>
        <v>Y</v>
      </c>
      <c r="V30" t="str">
        <f>R30</f>
        <v>Account</v>
      </c>
      <c r="W30" t="str">
        <f>S30</f>
        <v>CCS_Is_part_of_ORG__c</v>
      </c>
      <c r="X30" t="str">
        <f>IF(OR(LEFT(J30,9)="reference", F30=""),"STRING",VLOOKUP($J30,'DataType Conversion'!$A$8:$I$37,3,0))</f>
        <v>BOOL</v>
      </c>
      <c r="Y30" t="str">
        <f>IF(L30="", "",L30)</f>
        <v/>
      </c>
      <c r="Z30" t="str">
        <f>U30</f>
        <v>Y</v>
      </c>
      <c r="AA30" t="str">
        <f>IF(OR($W30="Id",$W30="LastModifiedDate"), "C","")</f>
        <v/>
      </c>
      <c r="AB30" t="str">
        <f>IF(S30= "", "", IF(J30="Picklist", "Y", "N"))</f>
        <v>N</v>
      </c>
      <c r="AC30" t="str">
        <f>IF(OR(W30="CreatedDate",W30="CreatedById"),"Must be populated when changeType = CREATE","")</f>
        <v/>
      </c>
      <c r="AD30" t="str">
        <f>V30</f>
        <v>Account</v>
      </c>
      <c r="AE30" t="str">
        <f>W30</f>
        <v>CCS_Is_part_of_ORG__c</v>
      </c>
      <c r="AF30" t="str">
        <f>X30</f>
        <v>BOOL</v>
      </c>
      <c r="AG30" t="str">
        <f>IF(Y30="","",Y30)</f>
        <v/>
      </c>
      <c r="AH30" t="str">
        <f>Z30</f>
        <v>Y</v>
      </c>
      <c r="AI30" t="str">
        <f>O30</f>
        <v/>
      </c>
      <c r="AJ30" t="str">
        <f>IF(AE30="LastModifiedDate","Must be latest date for the record id in Staging, and date must be t-1", "")</f>
        <v/>
      </c>
      <c r="AN30" t="str">
        <f>IF(AD30="","",LOWER(SUBSTITUTE(VLOOKUP($AD30,'Key-Information'!$B$7:$D$8,2,0)," ", "_")))</f>
        <v>relationship_(customer)</v>
      </c>
      <c r="AO30" t="str">
        <f>IF(AE30="","",IF(OR(AE30="ccs_migration_id__c",AE30="ccs_covenant_type__c",AE30="ccs_status__c",AE30="ccs_frequency__c"),SUBSTITUTE(LOWER(AE30),"__c",""),_xlfn.IFNA(SUBSTITUTE(SUBSTITUTE(SUBSTITUTE(SUBSTITUTE(AE30,"LLC_BI__",""),"CCS_",""),"__c",""),"cm_",""),AE30)))</f>
        <v>Is_part_of_ORG</v>
      </c>
      <c r="AP30" t="str">
        <f>IF(AF30="","",AF30)</f>
        <v>BOOL</v>
      </c>
      <c r="AQ30" t="str">
        <f>IF(AG30="","",AG30)</f>
        <v/>
      </c>
      <c r="AR30" t="str">
        <f>IF(AH30="","",AH30)</f>
        <v>Y</v>
      </c>
      <c r="AS30" t="str">
        <f>IF(AI30="","",AI30)</f>
        <v/>
      </c>
    </row>
    <row r="31" spans="1:45" ht="15">
      <c r="A31" t="str">
        <f>D31&amp;F31</f>
        <v>AccountCCS_Last_Name__c</v>
      </c>
      <c r="B31" t="str">
        <f>VLOOKUP($A31,nCino_DMW!$A$1:$AM$187,38,0)</f>
        <v>N</v>
      </c>
      <c r="C31" t="str">
        <f>VLOOKUP($A31,nCino_DMW!$A$1:$AM$187,39,0)</f>
        <v>N</v>
      </c>
      <c r="D31" t="s">
        <v>66</v>
      </c>
      <c r="E31" t="str">
        <f>_xlfn.IFNA(VLOOKUP($A31,nCino_DevPoc!$A$2:$S$384,4,0),"")</f>
        <v>Relationship</v>
      </c>
      <c r="F31" t="s">
        <v>1008</v>
      </c>
      <c r="G31" t="str">
        <f>_xlfn.IFNA(VLOOKUP($A31,nCino_DMW!$A$1:$L$188,9,0),"")</f>
        <v>Last Name</v>
      </c>
      <c r="H31" t="str">
        <f>_xlfn.IFNA(VLOOKUP($A31,nCino_DMW!$A$1:$AH$187,12,0),"")</f>
        <v>Created for an Individual page layout</v>
      </c>
      <c r="I31" t="str">
        <f>_xlfn.IFNA(IF(VLOOKUP($A31,nCino_DMW!$A$1:$AH$187,13,0)=0,"", VLOOKUP($A31,nCino_DMW!$A$1:$AH$187,13,0)),"")</f>
        <v>Text</v>
      </c>
      <c r="J31" t="str">
        <f>_xlfn.IFNA(IF(VLOOKUP($A31,nCino_DevPoc!$A$2:$S$384,8,0)=0,"", VLOOKUP($A31,nCino_DevPoc!$A$2:$S$384,8,0)),"")</f>
        <v>string</v>
      </c>
      <c r="K31">
        <f>_xlfn.IFNA(IF(VLOOKUP($A31,nCino_DMW!$A$1:$AH$187,2,0)=0,"", VLOOKUP($A31,nCino_DMW!$A$1:$AH$187,2,0)),"")</f>
        <v>255</v>
      </c>
      <c r="L31">
        <f>IF(OR(F31=0, IFERROR(VLOOKUP($A31,nCino_DevPoc!$A$2:$S$384,2,0),0)=0),"", VLOOKUP($A31,nCino_DevPoc!$A$2:$S$384,2,0))</f>
        <v>225</v>
      </c>
      <c r="M31" t="str">
        <f>IFERROR(IF(VLOOKUP($A31,nCino_DMW!$A$1:$AH$187,26,0)="Y", "N", IF(VLOOKUP($A31,nCino_DMW!$A$1:$AH$187,26,0)="N",  "Y", "")),"")</f>
        <v>Y</v>
      </c>
      <c r="N31" t="str">
        <f>_xlfn.IFNA(IF(VLOOKUP($A31,nCino_DevPoc!$A$2:$S$384,8,0)=TRUE, "Y", "N"),"")</f>
        <v>N</v>
      </c>
      <c r="O31" t="str">
        <f>IFERROR(IF(VLOOKUP($A31,nCino_DevPoc!$A$2:$S$384,18,0)=TRUE, "E", IF(F31="Id", "P", IF(OR(LEFT(I31, 6) = "Lookup", LEFT(I31, 6) ="Master"), "F",""))),"")</f>
        <v/>
      </c>
      <c r="P31" t="str">
        <f>_xlfn.IFNA(IF(VLOOKUP($A31,nCino_DMW!$A$1:$AH$187,4,0)="System generated", "Y", "N"),"")</f>
        <v>N</v>
      </c>
      <c r="Q31" t="str">
        <f>IF(LEFT(I31,6)="lookup", I31,IF(OR(F31=0, IFERROR(VLOOKUP($A31,nCino_DevPoc!$A$2:$S$384,18,0),0)=0),"", VLOOKUP($A31,nCino_DevPoc!$A$2:$S$384,18,0)))</f>
        <v/>
      </c>
      <c r="R31" t="str">
        <f>IF(D31="","",D31)</f>
        <v>Account</v>
      </c>
      <c r="S31" t="str">
        <f>IF(F31="","",F31)</f>
        <v>CCS_Last_Name__c</v>
      </c>
      <c r="T31" t="s">
        <v>253</v>
      </c>
      <c r="U31" t="str">
        <f>IF(OR(S31 ="transactionKey", S31="sequenceNumber", S31 = "commitTimestamp", S31 = "commitUser",S31 = "commitNumber", S31="changetype",S31="entityName",S31="ID", LEFT(S31,12)="LastModified"), "N","Y")</f>
        <v>Y</v>
      </c>
      <c r="V31" t="str">
        <f>R31</f>
        <v>Account</v>
      </c>
      <c r="W31" t="str">
        <f>S31</f>
        <v>CCS_Last_Name__c</v>
      </c>
      <c r="X31" t="str">
        <f>IF(OR(LEFT(J31,9)="reference", F31=""),"STRING",VLOOKUP($J31,'DataType Conversion'!$A$8:$I$37,3,0))</f>
        <v>STRING</v>
      </c>
      <c r="Y31">
        <f>IF(L31="", "",L31)</f>
        <v>225</v>
      </c>
      <c r="Z31" t="str">
        <f>U31</f>
        <v>Y</v>
      </c>
      <c r="AA31" t="str">
        <f>IF(OR($W31="Id",$W31="LastModifiedDate"), "C","")</f>
        <v/>
      </c>
      <c r="AB31" t="str">
        <f>IF(S31= "", "", IF(J31="Picklist", "Y", "N"))</f>
        <v>N</v>
      </c>
      <c r="AC31" t="str">
        <f>IF(OR(W31="CreatedDate",W31="CreatedById"),"Must be populated when changeType = CREATE","")</f>
        <v/>
      </c>
      <c r="AD31" t="str">
        <f>V31</f>
        <v>Account</v>
      </c>
      <c r="AE31" t="str">
        <f>W31</f>
        <v>CCS_Last_Name__c</v>
      </c>
      <c r="AF31" t="str">
        <f>X31</f>
        <v>STRING</v>
      </c>
      <c r="AG31">
        <f>IF(Y31="","",Y31)</f>
        <v>225</v>
      </c>
      <c r="AH31" t="str">
        <f>Z31</f>
        <v>Y</v>
      </c>
      <c r="AI31" t="str">
        <f>O31</f>
        <v/>
      </c>
      <c r="AJ31" t="str">
        <f>IF(AE31="LastModifiedDate","Must be latest date for the record id in Staging, and date must be t-1", "")</f>
        <v/>
      </c>
      <c r="AN31" t="str">
        <f>IF(AD31="","",LOWER(SUBSTITUTE(VLOOKUP($AD31,'Key-Information'!$B$7:$D$8,2,0)," ", "_")))</f>
        <v>relationship_(customer)</v>
      </c>
      <c r="AO31" t="str">
        <f>IF(AE31="","",IF(OR(AE31="ccs_migration_id__c",AE31="ccs_covenant_type__c",AE31="ccs_status__c",AE31="ccs_frequency__c"),SUBSTITUTE(LOWER(AE31),"__c",""),_xlfn.IFNA(SUBSTITUTE(SUBSTITUTE(SUBSTITUTE(SUBSTITUTE(AE31,"LLC_BI__",""),"CCS_",""),"__c",""),"cm_",""),AE31)))</f>
        <v>Last_Name</v>
      </c>
      <c r="AP31" t="str">
        <f>IF(AF31="","",AF31)</f>
        <v>STRING</v>
      </c>
      <c r="AQ31">
        <f>IF(AG31="","",AG31)</f>
        <v>225</v>
      </c>
      <c r="AR31" t="str">
        <f>IF(AH31="","",AH31)</f>
        <v>Y</v>
      </c>
      <c r="AS31" t="str">
        <f>IF(AI31="","",AI31)</f>
        <v/>
      </c>
    </row>
    <row r="32" spans="1:45" ht="15">
      <c r="A32" t="str">
        <f>D32&amp;F32</f>
        <v>AccountCCS_Monthly_Batch_Decision__c</v>
      </c>
      <c r="B32" t="str">
        <f>VLOOKUP($A32,nCino_DMW!$A$1:$AM$187,38,0)</f>
        <v>N</v>
      </c>
      <c r="C32" t="str">
        <f>VLOOKUP($A32,nCino_DMW!$A$1:$AM$187,39,0)</f>
        <v>N</v>
      </c>
      <c r="D32" t="s">
        <v>66</v>
      </c>
      <c r="E32" t="str">
        <f>_xlfn.IFNA(VLOOKUP($A32,nCino_DevPoc!$A$2:$S$384,4,0),"")</f>
        <v>Relationship</v>
      </c>
      <c r="F32" t="s">
        <v>1147</v>
      </c>
      <c r="G32" t="str">
        <f>_xlfn.IFNA(VLOOKUP($A32,nCino_DMW!$A$1:$L$188,9,0),"")</f>
        <v>Monthly Batch Decision</v>
      </c>
      <c r="H32" t="str">
        <f>_xlfn.IFNA(VLOOKUP($A32,nCino_DMW!$A$1:$AH$187,12,0),"")</f>
        <v>Monthly Batch Decision</v>
      </c>
      <c r="I32" t="str">
        <f>_xlfn.IFNA(IF(VLOOKUP($A32,nCino_DMW!$A$1:$AH$187,13,0)=0,"", VLOOKUP($A32,nCino_DMW!$A$1:$AH$187,13,0)),"")</f>
        <v>Text</v>
      </c>
      <c r="J32" t="str">
        <f>_xlfn.IFNA(IF(VLOOKUP($A32,nCino_DevPoc!$A$2:$S$384,8,0)=0,"", VLOOKUP($A32,nCino_DevPoc!$A$2:$S$384,8,0)),"")</f>
        <v>string</v>
      </c>
      <c r="K32">
        <f>_xlfn.IFNA(IF(VLOOKUP($A32,nCino_DMW!$A$1:$AH$187,2,0)=0,"", VLOOKUP($A32,nCino_DMW!$A$1:$AH$187,2,0)),"")</f>
        <v>20</v>
      </c>
      <c r="L32">
        <f>IF(OR(F32=0, IFERROR(VLOOKUP($A32,nCino_DevPoc!$A$2:$S$384,2,0),0)=0),"", VLOOKUP($A32,nCino_DevPoc!$A$2:$S$384,2,0))</f>
        <v>20</v>
      </c>
      <c r="M32" t="str">
        <f>IFERROR(IF(VLOOKUP($A32,nCino_DMW!$A$1:$AH$187,26,0)="Y", "N", IF(VLOOKUP($A32,nCino_DMW!$A$1:$AH$187,26,0)="N",  "Y", "")),"")</f>
        <v>Y</v>
      </c>
      <c r="N32" t="str">
        <f>_xlfn.IFNA(IF(VLOOKUP($A32,nCino_DevPoc!$A$2:$S$384,8,0)=TRUE, "Y", "N"),"")</f>
        <v>N</v>
      </c>
      <c r="O32" t="str">
        <f>IFERROR(IF(VLOOKUP($A32,nCino_DevPoc!$A$2:$S$384,18,0)=TRUE, "E", IF(F32="Id", "P", IF(OR(LEFT(I32, 6) = "Lookup", LEFT(I32, 6) ="Master"), "F",""))),"")</f>
        <v/>
      </c>
      <c r="P32" t="str">
        <f>_xlfn.IFNA(IF(VLOOKUP($A32,nCino_DMW!$A$1:$AH$187,4,0)="System generated", "Y", "N"),"")</f>
        <v>N</v>
      </c>
      <c r="Q32" t="str">
        <f>IF(LEFT(I32,6)="lookup", I32,IF(OR(F32=0, IFERROR(VLOOKUP($A32,nCino_DevPoc!$A$2:$S$384,18,0),0)=0),"", VLOOKUP($A32,nCino_DevPoc!$A$2:$S$384,18,0)))</f>
        <v/>
      </c>
      <c r="R32" t="str">
        <f>IF(D32="","",D32)</f>
        <v>Account</v>
      </c>
      <c r="S32" t="str">
        <f>IF(F32="","",F32)</f>
        <v>CCS_Monthly_Batch_Decision__c</v>
      </c>
      <c r="T32" t="s">
        <v>253</v>
      </c>
      <c r="U32" t="str">
        <f>IF(OR(S32 ="transactionKey", S32="sequenceNumber", S32 = "commitTimestamp", S32 = "commitUser",S32 = "commitNumber", S32="changetype",S32="entityName",S32="ID", LEFT(S32,12)="LastModified"), "N","Y")</f>
        <v>Y</v>
      </c>
      <c r="V32" t="str">
        <f>R32</f>
        <v>Account</v>
      </c>
      <c r="W32" t="str">
        <f>S32</f>
        <v>CCS_Monthly_Batch_Decision__c</v>
      </c>
      <c r="X32" t="str">
        <f>IF(OR(LEFT(J32,9)="reference", F32=""),"STRING",VLOOKUP($J32,'DataType Conversion'!$A$8:$I$37,3,0))</f>
        <v>STRING</v>
      </c>
      <c r="Y32">
        <f>IF(L32="", "",L32)</f>
        <v>20</v>
      </c>
      <c r="Z32" t="str">
        <f>U32</f>
        <v>Y</v>
      </c>
      <c r="AA32" t="str">
        <f>IF(OR($W32="Id",$W32="LastModifiedDate"), "C","")</f>
        <v/>
      </c>
      <c r="AB32" t="str">
        <f>IF(S32= "", "", IF(J32="Picklist", "Y", "N"))</f>
        <v>N</v>
      </c>
      <c r="AC32" t="str">
        <f>IF(OR(W32="CreatedDate",W32="CreatedById"),"Must be populated when changeType = CREATE","")</f>
        <v/>
      </c>
      <c r="AD32" t="str">
        <f>V32</f>
        <v>Account</v>
      </c>
      <c r="AE32" t="str">
        <f>W32</f>
        <v>CCS_Monthly_Batch_Decision__c</v>
      </c>
      <c r="AF32" t="str">
        <f>X32</f>
        <v>STRING</v>
      </c>
      <c r="AG32">
        <f>IF(Y32="","",Y32)</f>
        <v>20</v>
      </c>
      <c r="AH32" t="str">
        <f>Z32</f>
        <v>Y</v>
      </c>
      <c r="AI32" t="str">
        <f>O32</f>
        <v/>
      </c>
      <c r="AJ32" t="str">
        <f>IF(AE32="LastModifiedDate","Must be latest date for the record id in Staging, and date must be t-1", "")</f>
        <v/>
      </c>
      <c r="AN32" t="str">
        <f>IF(AD32="","",LOWER(SUBSTITUTE(VLOOKUP($AD32,'Key-Information'!$B$7:$D$8,2,0)," ", "_")))</f>
        <v>relationship_(customer)</v>
      </c>
      <c r="AO32" t="str">
        <f>IF(AE32="","",IF(OR(AE32="ccs_migration_id__c",AE32="ccs_covenant_type__c",AE32="ccs_status__c",AE32="ccs_frequency__c"),SUBSTITUTE(LOWER(AE32),"__c",""),_xlfn.IFNA(SUBSTITUTE(SUBSTITUTE(SUBSTITUTE(SUBSTITUTE(AE32,"LLC_BI__",""),"CCS_",""),"__c",""),"cm_",""),AE32)))</f>
        <v>Monthly_Batch_Decision</v>
      </c>
      <c r="AP32" t="str">
        <f>IF(AF32="","",AF32)</f>
        <v>STRING</v>
      </c>
      <c r="AQ32">
        <f>IF(AG32="","",AG32)</f>
        <v>20</v>
      </c>
      <c r="AR32" t="str">
        <f>IF(AH32="","",AH32)</f>
        <v>Y</v>
      </c>
      <c r="AS32" t="str">
        <f>IF(AI32="","",AI32)</f>
        <v/>
      </c>
    </row>
    <row r="33" spans="1:45" ht="15">
      <c r="A33" t="str">
        <f>D33&amp;F33</f>
        <v>AccountCCS_NPLE_Type_1__c</v>
      </c>
      <c r="B33" t="str">
        <f>VLOOKUP($A33,nCino_DMW!$A$1:$AM$187,38,0)</f>
        <v>N</v>
      </c>
      <c r="C33" t="str">
        <f>VLOOKUP($A33,nCino_DMW!$A$1:$AM$187,39,0)</f>
        <v>N</v>
      </c>
      <c r="D33" t="s">
        <v>66</v>
      </c>
      <c r="E33" t="str">
        <f>_xlfn.IFNA(VLOOKUP($A33,nCino_DevPoc!$A$2:$S$384,4,0),"")</f>
        <v>Relationship</v>
      </c>
      <c r="F33" t="s">
        <v>1079</v>
      </c>
      <c r="G33" t="str">
        <f>_xlfn.IFNA(VLOOKUP($A33,nCino_DMW!$A$1:$L$188,9,0),"")</f>
        <v>NPLE Type 1</v>
      </c>
      <c r="H33" t="str">
        <f>_xlfn.IFNA(VLOOKUP($A33,nCino_DMW!$A$1:$AH$187,12,0),"")</f>
        <v>This field captures the NPLE type</v>
      </c>
      <c r="I33" t="str">
        <f>_xlfn.IFNA(IF(VLOOKUP($A33,nCino_DMW!$A$1:$AH$187,13,0)=0,"", VLOOKUP($A33,nCino_DMW!$A$1:$AH$187,13,0)),"")</f>
        <v>Picklist</v>
      </c>
      <c r="J33" t="str">
        <f>_xlfn.IFNA(IF(VLOOKUP($A33,nCino_DevPoc!$A$2:$S$384,8,0)=0,"", VLOOKUP($A33,nCino_DevPoc!$A$2:$S$384,8,0)),"")</f>
        <v>picklist</v>
      </c>
      <c r="K33" t="str">
        <f>_xlfn.IFNA(IF(VLOOKUP($A33,nCino_DMW!$A$1:$AH$187,2,0)=0,"", VLOOKUP($A33,nCino_DMW!$A$1:$AH$187,2,0)),"")</f>
        <v>See picklist options for lengths</v>
      </c>
      <c r="L33">
        <f>IF(OR(F33=0, IFERROR(VLOOKUP($A33,nCino_DevPoc!$A$2:$S$384,2,0),0)=0),"", VLOOKUP($A33,nCino_DevPoc!$A$2:$S$384,2,0))</f>
        <v>255</v>
      </c>
      <c r="M33" t="str">
        <f>IFERROR(IF(VLOOKUP($A33,nCino_DMW!$A$1:$AH$187,26,0)="Y", "N", IF(VLOOKUP($A33,nCino_DMW!$A$1:$AH$187,26,0)="N",  "Y", "")),"")</f>
        <v>N</v>
      </c>
      <c r="N33" t="str">
        <f>_xlfn.IFNA(IF(VLOOKUP($A33,nCino_DevPoc!$A$2:$S$384,8,0)=TRUE, "Y", "N"),"")</f>
        <v>N</v>
      </c>
      <c r="O33" t="str">
        <f>IFERROR(IF(VLOOKUP($A33,nCino_DevPoc!$A$2:$S$384,18,0)=TRUE, "E", IF(F33="Id", "P", IF(OR(LEFT(I33, 6) = "Lookup", LEFT(I33, 6) ="Master"), "F",""))),"")</f>
        <v/>
      </c>
      <c r="P33" t="str">
        <f>_xlfn.IFNA(IF(VLOOKUP($A33,nCino_DMW!$A$1:$AH$187,4,0)="System generated", "Y", "N"),"")</f>
        <v>N</v>
      </c>
      <c r="Q33" t="str">
        <f>IF(LEFT(I33,6)="lookup", I33,IF(OR(F33=0, IFERROR(VLOOKUP($A33,nCino_DevPoc!$A$2:$S$384,18,0),0)=0),"", VLOOKUP($A33,nCino_DevPoc!$A$2:$S$384,18,0)))</f>
        <v/>
      </c>
      <c r="R33" t="str">
        <f>IF(D33="","",D33)</f>
        <v>Account</v>
      </c>
      <c r="S33" t="str">
        <f>IF(F33="","",F33)</f>
        <v>CCS_NPLE_Type_1__c</v>
      </c>
      <c r="T33" t="s">
        <v>253</v>
      </c>
      <c r="U33" t="str">
        <f>IF(OR(S33 ="transactionKey", S33="sequenceNumber", S33 = "commitTimestamp", S33 = "commitUser",S33 = "commitNumber", S33="changetype",S33="entityName",S33="ID", LEFT(S33,12)="LastModified"), "N","Y")</f>
        <v>Y</v>
      </c>
      <c r="V33" t="str">
        <f>R33</f>
        <v>Account</v>
      </c>
      <c r="W33" t="str">
        <f>S33</f>
        <v>CCS_NPLE_Type_1__c</v>
      </c>
      <c r="X33" t="str">
        <f>IF(OR(LEFT(J33,9)="reference", F33=""),"STRING",VLOOKUP($J33,'DataType Conversion'!$A$8:$I$37,3,0))</f>
        <v>STRING</v>
      </c>
      <c r="Y33">
        <f>IF(L33="", "",L33)</f>
        <v>255</v>
      </c>
      <c r="Z33" t="str">
        <f>U33</f>
        <v>Y</v>
      </c>
      <c r="AA33" t="str">
        <f>IF(OR($W33="Id",$W33="LastModifiedDate"), "C","")</f>
        <v/>
      </c>
      <c r="AB33" t="str">
        <f>IF(S33= "", "", IF(J33="Picklist", "Y", "N"))</f>
        <v>Y</v>
      </c>
      <c r="AC33" t="str">
        <f>IF(OR(W33="CreatedDate",W33="CreatedById"),"Must be populated when changeType = CREATE","")</f>
        <v/>
      </c>
      <c r="AD33" t="str">
        <f>V33</f>
        <v>Account</v>
      </c>
      <c r="AE33" t="str">
        <f>W33</f>
        <v>CCS_NPLE_Type_1__c</v>
      </c>
      <c r="AF33" t="str">
        <f>X33</f>
        <v>STRING</v>
      </c>
      <c r="AG33">
        <f>IF(Y33="","",Y33)</f>
        <v>255</v>
      </c>
      <c r="AH33" t="str">
        <f>Z33</f>
        <v>Y</v>
      </c>
      <c r="AI33" t="str">
        <f>O33</f>
        <v/>
      </c>
      <c r="AJ33" t="str">
        <f>IF(AE33="LastModifiedDate","Must be latest date for the record id in Staging, and date must be t-1", "")</f>
        <v/>
      </c>
      <c r="AN33" t="str">
        <f>IF(AD33="","",LOWER(SUBSTITUTE(VLOOKUP($AD33,'Key-Information'!$B$7:$D$8,2,0)," ", "_")))</f>
        <v>relationship_(customer)</v>
      </c>
      <c r="AO33" t="str">
        <f>IF(AE33="","",IF(OR(AE33="ccs_migration_id__c",AE33="ccs_covenant_type__c",AE33="ccs_status__c",AE33="ccs_frequency__c"),SUBSTITUTE(LOWER(AE33),"__c",""),_xlfn.IFNA(SUBSTITUTE(SUBSTITUTE(SUBSTITUTE(SUBSTITUTE(AE33,"LLC_BI__",""),"CCS_",""),"__c",""),"cm_",""),AE33)))</f>
        <v>NPLE_Type_1</v>
      </c>
      <c r="AP33" t="str">
        <f>IF(AF33="","",AF33)</f>
        <v>STRING</v>
      </c>
      <c r="AQ33">
        <f>IF(AG33="","",AG33)</f>
        <v>255</v>
      </c>
      <c r="AR33" t="str">
        <f>IF(AH33="","",AH33)</f>
        <v>Y</v>
      </c>
      <c r="AS33" t="str">
        <f>IF(AI33="","",AI33)</f>
        <v/>
      </c>
    </row>
    <row r="34" spans="1:45" ht="15">
      <c r="A34" t="str">
        <f>D34&amp;F34</f>
        <v>AccountCCS_LendingValue__c</v>
      </c>
      <c r="B34" t="str">
        <f>VLOOKUP($A34,nCino_DMW!$A$1:$AM$187,38,0)</f>
        <v>N</v>
      </c>
      <c r="C34" t="str">
        <f>VLOOKUP($A34,nCino_DMW!$A$1:$AM$187,39,0)</f>
        <v>N</v>
      </c>
      <c r="D34" t="s">
        <v>66</v>
      </c>
      <c r="E34" t="str">
        <f>_xlfn.IFNA(VLOOKUP($A34,nCino_DevPoc!$A$2:$S$384,4,0),"")</f>
        <v>Relationship</v>
      </c>
      <c r="F34" t="s">
        <v>949</v>
      </c>
      <c r="G34" t="str">
        <f>_xlfn.IFNA(VLOOKUP($A34,nCino_DMW!$A$1:$L$188,9,0),"")</f>
        <v>Lending Value</v>
      </c>
      <c r="H34" t="str">
        <f>_xlfn.IFNA(VLOOKUP($A34,nCino_DMW!$A$1:$AH$187,12,0),"")</f>
        <v>A sum of Hard Limit, Soft Limit, External Limit and Net New Fund totals</v>
      </c>
      <c r="I34" t="str">
        <f>_xlfn.IFNA(IF(VLOOKUP($A34,nCino_DMW!$A$1:$AH$187,13,0)=0,"", VLOOKUP($A34,nCino_DMW!$A$1:$AH$187,13,0)),"")</f>
        <v>Formula (Currency)</v>
      </c>
      <c r="J34" t="str">
        <f>_xlfn.IFNA(IF(VLOOKUP($A34,nCino_DevPoc!$A$2:$S$384,8,0)=0,"", VLOOKUP($A34,nCino_DevPoc!$A$2:$S$384,8,0)),"")</f>
        <v>currency</v>
      </c>
      <c r="K34" t="str">
        <f>_xlfn.IFNA(IF(VLOOKUP($A34,nCino_DMW!$A$1:$AH$187,2,0)=0,"", VLOOKUP($A34,nCino_DMW!$A$1:$AH$187,2,0)),"")</f>
        <v>16, 2</v>
      </c>
      <c r="L34" t="str">
        <f>IF(OR(F34=0, IFERROR(VLOOKUP($A34,nCino_DevPoc!$A$2:$S$384,2,0),0)=0),"", VLOOKUP($A34,nCino_DevPoc!$A$2:$S$384,2,0))</f>
        <v/>
      </c>
      <c r="M34" t="str">
        <f>IFERROR(IF(VLOOKUP($A34,nCino_DMW!$A$1:$AH$187,26,0)="Y", "N", IF(VLOOKUP($A34,nCino_DMW!$A$1:$AH$187,26,0)="N",  "Y", "")),"")</f>
        <v>Y</v>
      </c>
      <c r="N34" t="str">
        <f>_xlfn.IFNA(IF(VLOOKUP($A34,nCino_DevPoc!$A$2:$S$384,8,0)=TRUE, "Y", "N"),"")</f>
        <v>N</v>
      </c>
      <c r="O34" t="str">
        <f>IFERROR(IF(VLOOKUP($A34,nCino_DevPoc!$A$2:$S$384,18,0)=TRUE, "E", IF(F34="Id", "P", IF(OR(LEFT(I34, 6) = "Lookup", LEFT(I34, 6) ="Master"), "F",""))),"")</f>
        <v/>
      </c>
      <c r="P34" t="str">
        <f>_xlfn.IFNA(IF(VLOOKUP($A34,nCino_DMW!$A$1:$AH$187,4,0)="System generated", "Y", "N"),"")</f>
        <v>N</v>
      </c>
      <c r="Q34" t="str">
        <f>IF(LEFT(I34,6)="lookup", I34,IF(OR(F34=0, IFERROR(VLOOKUP($A34,nCino_DevPoc!$A$2:$S$384,18,0),0)=0),"", VLOOKUP($A34,nCino_DevPoc!$A$2:$S$384,18,0)))</f>
        <v>LLC_BI__Total_Direct_Exposure__c +  LLC_BI__Total_Indirect_Exposure__c  +  LLC_BI__Total_Affiliated_Exposure__c + LLC_BI__Total_Net_New_Funds__c</v>
      </c>
      <c r="R34" t="str">
        <f>IF(D34="","",D34)</f>
        <v>Account</v>
      </c>
      <c r="S34" t="str">
        <f>IF(F34="","",F34)</f>
        <v>CCS_LendingValue__c</v>
      </c>
      <c r="T34" t="s">
        <v>253</v>
      </c>
      <c r="U34" t="str">
        <f>IF(OR(S34 ="transactionKey", S34="sequenceNumber", S34 = "commitTimestamp", S34 = "commitUser",S34 = "commitNumber", S34="changetype",S34="entityName",S34="ID", LEFT(S34,12)="LastModified"), "N","Y")</f>
        <v>Y</v>
      </c>
      <c r="V34" t="str">
        <f>R34</f>
        <v>Account</v>
      </c>
      <c r="W34" t="str">
        <f>S34</f>
        <v>CCS_LendingValue__c</v>
      </c>
      <c r="X34" t="str">
        <f>IF(OR(LEFT(J34,9)="reference", F34=""),"STRING",VLOOKUP($J34,'DataType Conversion'!$A$8:$I$37,3,0))</f>
        <v>BIGDECIMAL</v>
      </c>
      <c r="Y34" t="str">
        <f>IF(L34="", "",L34)</f>
        <v/>
      </c>
      <c r="Z34" t="str">
        <f>U34</f>
        <v>Y</v>
      </c>
      <c r="AA34" t="str">
        <f>IF(OR($W34="Id",$W34="LastModifiedDate"), "C","")</f>
        <v/>
      </c>
      <c r="AB34" t="str">
        <f>IF(S34= "", "", IF(J34="Picklist", "Y", "N"))</f>
        <v>N</v>
      </c>
      <c r="AC34" t="str">
        <f>IF(OR(W34="CreatedDate",W34="CreatedById"),"Must be populated when changeType = CREATE","")</f>
        <v/>
      </c>
      <c r="AD34" t="str">
        <f>V34</f>
        <v>Account</v>
      </c>
      <c r="AE34" t="str">
        <f>W34</f>
        <v>CCS_LendingValue__c</v>
      </c>
      <c r="AF34" t="str">
        <f>X34</f>
        <v>BIGDECIMAL</v>
      </c>
      <c r="AG34" t="str">
        <f>IF(Y34="","",Y34)</f>
        <v/>
      </c>
      <c r="AH34" t="str">
        <f>Z34</f>
        <v>Y</v>
      </c>
      <c r="AI34" t="str">
        <f>O34</f>
        <v/>
      </c>
      <c r="AJ34" t="str">
        <f>IF(AE34="LastModifiedDate","Must be latest date for the record id in Staging, and date must be t-1", "")</f>
        <v/>
      </c>
      <c r="AN34" t="str">
        <f>IF(AD34="","",LOWER(SUBSTITUTE(VLOOKUP($AD34,'Key-Information'!$B$7:$D$8,2,0)," ", "_")))</f>
        <v>relationship_(customer)</v>
      </c>
      <c r="AO34" t="str">
        <f>IF(AE34="","",IF(OR(AE34="ccs_migration_id__c",AE34="ccs_covenant_type__c",AE34="ccs_status__c",AE34="ccs_frequency__c"),SUBSTITUTE(LOWER(AE34),"__c",""),_xlfn.IFNA(SUBSTITUTE(SUBSTITUTE(SUBSTITUTE(SUBSTITUTE(AE34,"LLC_BI__",""),"CCS_",""),"__c",""),"cm_",""),AE34)))</f>
        <v>LendingValue</v>
      </c>
      <c r="AP34" t="str">
        <f>IF(AF34="","",AF34)</f>
        <v>BIGDECIMAL</v>
      </c>
      <c r="AQ34" t="str">
        <f>IF(AG34="","",AG34)</f>
        <v/>
      </c>
      <c r="AR34" t="str">
        <f>IF(AH34="","",AH34)</f>
        <v>Y</v>
      </c>
      <c r="AS34" t="str">
        <f>IF(AI34="","",AI34)</f>
        <v/>
      </c>
    </row>
    <row r="35" spans="1:45" ht="15">
      <c r="A35" t="str">
        <f>D35&amp;F35</f>
        <v>AccountCCS_OGSA__c</v>
      </c>
      <c r="B35" t="str">
        <f>VLOOKUP($A35,nCino_DMW!$A$1:$AM$187,38,0)</f>
        <v>N</v>
      </c>
      <c r="C35" t="str">
        <f>VLOOKUP($A35,nCino_DMW!$A$1:$AM$187,39,0)</f>
        <v>N</v>
      </c>
      <c r="D35" t="s">
        <v>66</v>
      </c>
      <c r="E35" t="str">
        <f>_xlfn.IFNA(VLOOKUP($A35,nCino_DevPoc!$A$2:$S$384,4,0),"")</f>
        <v>Relationship</v>
      </c>
      <c r="F35" t="s">
        <v>1156</v>
      </c>
      <c r="G35" t="str">
        <f>_xlfn.IFNA(VLOOKUP($A35,nCino_DMW!$A$1:$L$188,9,0),"")</f>
        <v>OGSA</v>
      </c>
      <c r="H35" t="str">
        <f>_xlfn.IFNA(VLOOKUP($A35,nCino_DMW!$A$1:$AH$187,12,0),"")</f>
        <v>Reference field for Security/collateral to link with the Org Security</v>
      </c>
      <c r="I35" t="str">
        <f>_xlfn.IFNA(IF(VLOOKUP($A35,nCino_DMW!$A$1:$AH$187,13,0)=0,"", VLOOKUP($A35,nCino_DMW!$A$1:$AH$187,13,0)),"")</f>
        <v>Lookup(Security)</v>
      </c>
      <c r="J35" t="str">
        <f>_xlfn.IFNA(IF(VLOOKUP($A35,nCino_DevPoc!$A$2:$S$384,8,0)=0,"", VLOOKUP($A35,nCino_DevPoc!$A$2:$S$384,8,0)),"")</f>
        <v>reference(LLC_BI__Collateral__c)</v>
      </c>
      <c r="K35">
        <f>_xlfn.IFNA(IF(VLOOKUP($A35,nCino_DMW!$A$1:$AH$187,2,0)=0,"", VLOOKUP($A35,nCino_DMW!$A$1:$AH$187,2,0)),"")</f>
        <v>18</v>
      </c>
      <c r="L35">
        <f>IF(OR(F35=0, IFERROR(VLOOKUP($A35,nCino_DevPoc!$A$2:$S$384,2,0),0)=0),"", VLOOKUP($A35,nCino_DevPoc!$A$2:$S$384,2,0))</f>
        <v>18</v>
      </c>
      <c r="M35" t="str">
        <f>IFERROR(IF(VLOOKUP($A35,nCino_DMW!$A$1:$AH$187,26,0)="Y", "N", IF(VLOOKUP($A35,nCino_DMW!$A$1:$AH$187,26,0)="N",  "Y", "")),"")</f>
        <v>Y</v>
      </c>
      <c r="N35" t="str">
        <f>_xlfn.IFNA(IF(VLOOKUP($A35,nCino_DevPoc!$A$2:$S$384,8,0)=TRUE, "Y", "N"),"")</f>
        <v>N</v>
      </c>
      <c r="O35" t="str">
        <f>IFERROR(IF(VLOOKUP($A35,nCino_DevPoc!$A$2:$S$384,18,0)=TRUE, "E", IF(F35="Id", "P", IF(OR(LEFT(I35, 6) = "Lookup", LEFT(I35, 6) ="Master"), "F",""))),"")</f>
        <v>F</v>
      </c>
      <c r="P35" t="str">
        <f>_xlfn.IFNA(IF(VLOOKUP($A35,nCino_DMW!$A$1:$AH$187,4,0)="System generated", "Y", "N"),"")</f>
        <v>N</v>
      </c>
      <c r="Q35" t="str">
        <f>IF(LEFT(I35,6)="lookup", I35,IF(OR(F35=0, IFERROR(VLOOKUP($A35,nCino_DevPoc!$A$2:$S$384,18,0),0)=0),"", VLOOKUP($A35,nCino_DevPoc!$A$2:$S$384,18,0)))</f>
        <v>Lookup(Security)</v>
      </c>
      <c r="R35" t="str">
        <f>IF(D35="","",D35)</f>
        <v>Account</v>
      </c>
      <c r="S35" t="str">
        <f>IF(F35="","",F35)</f>
        <v>CCS_OGSA__c</v>
      </c>
      <c r="T35" t="s">
        <v>253</v>
      </c>
      <c r="U35" t="str">
        <f>IF(OR(S35 ="transactionKey", S35="sequenceNumber", S35 = "commitTimestamp", S35 = "commitUser",S35 = "commitNumber", S35="changetype",S35="entityName",S35="ID", LEFT(S35,12)="LastModified"), "N","Y")</f>
        <v>Y</v>
      </c>
      <c r="V35" t="str">
        <f>R35</f>
        <v>Account</v>
      </c>
      <c r="W35" t="str">
        <f>S35</f>
        <v>CCS_OGSA__c</v>
      </c>
      <c r="X35" t="str">
        <f>IF(OR(LEFT(J35,9)="reference", F35=""),"STRING",VLOOKUP($J35,'DataType Conversion'!$A$8:$I$37,3,0))</f>
        <v>STRING</v>
      </c>
      <c r="Y35">
        <f>IF(L35="", "",L35)</f>
        <v>18</v>
      </c>
      <c r="Z35" t="str">
        <f>U35</f>
        <v>Y</v>
      </c>
      <c r="AA35" t="str">
        <f>IF(OR($W35="Id",$W35="LastModifiedDate"), "C","")</f>
        <v/>
      </c>
      <c r="AB35" t="str">
        <f>IF(S35= "", "", IF(J35="Picklist", "Y", "N"))</f>
        <v>N</v>
      </c>
      <c r="AC35" t="str">
        <f>IF(OR(W35="CreatedDate",W35="CreatedById"),"Must be populated when changeType = CREATE","")</f>
        <v/>
      </c>
      <c r="AD35" t="str">
        <f>V35</f>
        <v>Account</v>
      </c>
      <c r="AE35" t="str">
        <f>W35</f>
        <v>CCS_OGSA__c</v>
      </c>
      <c r="AF35" t="str">
        <f>X35</f>
        <v>STRING</v>
      </c>
      <c r="AG35">
        <f>IF(Y35="","",Y35)</f>
        <v>18</v>
      </c>
      <c r="AH35" t="str">
        <f>Z35</f>
        <v>Y</v>
      </c>
      <c r="AI35" t="str">
        <f>O35</f>
        <v>F</v>
      </c>
      <c r="AJ35" t="str">
        <f>IF(AE35="LastModifiedDate","Must be latest date for the record id in Staging, and date must be t-1", "")</f>
        <v/>
      </c>
      <c r="AN35" t="str">
        <f>IF(AD35="","",LOWER(SUBSTITUTE(VLOOKUP($AD35,'Key-Information'!$B$7:$D$8,2,0)," ", "_")))</f>
        <v>relationship_(customer)</v>
      </c>
      <c r="AO35" t="str">
        <f>IF(AE35="","",IF(OR(AE35="ccs_migration_id__c",AE35="ccs_covenant_type__c",AE35="ccs_status__c",AE35="ccs_frequency__c"),SUBSTITUTE(LOWER(AE35),"__c",""),_xlfn.IFNA(SUBSTITUTE(SUBSTITUTE(SUBSTITUTE(SUBSTITUTE(AE35,"LLC_BI__",""),"CCS_",""),"__c",""),"cm_",""),AE35)))</f>
        <v>OGSA</v>
      </c>
      <c r="AP35" t="str">
        <f>IF(AF35="","",AF35)</f>
        <v>STRING</v>
      </c>
      <c r="AQ35">
        <f>IF(AG35="","",AG35)</f>
        <v>18</v>
      </c>
      <c r="AR35" t="str">
        <f>IF(AH35="","",AH35)</f>
        <v>Y</v>
      </c>
      <c r="AS35" t="str">
        <f>IF(AI35="","",AI35)</f>
        <v>F</v>
      </c>
    </row>
    <row r="36" spans="1:45" ht="15">
      <c r="A36" t="str">
        <f>D36&amp;F36</f>
        <v>AccountCCS_OUCode__c</v>
      </c>
      <c r="B36" t="str">
        <f>VLOOKUP($A36,nCino_DMW!$A$1:$AM$187,38,0)</f>
        <v>N</v>
      </c>
      <c r="C36" t="str">
        <f>VLOOKUP($A36,nCino_DMW!$A$1:$AM$187,39,0)</f>
        <v>N</v>
      </c>
      <c r="D36" t="s">
        <v>66</v>
      </c>
      <c r="E36" t="str">
        <f>_xlfn.IFNA(VLOOKUP($A36,nCino_DevPoc!$A$2:$S$384,4,0),"")</f>
        <v>Relationship</v>
      </c>
      <c r="F36" t="s">
        <v>1014</v>
      </c>
      <c r="G36" t="str">
        <f>_xlfn.IFNA(VLOOKUP($A36,nCino_DMW!$A$1:$L$188,9,0),"")</f>
        <v>OU Code</v>
      </c>
      <c r="H36" t="str">
        <f>_xlfn.IFNA(VLOOKUP($A36,nCino_DMW!$A$1:$AH$187,12,0),"")</f>
        <v>This field captures the organisation's unit code</v>
      </c>
      <c r="I36" t="str">
        <f>_xlfn.IFNA(IF(VLOOKUP($A36,nCino_DMW!$A$1:$AH$187,13,0)=0,"", VLOOKUP($A36,nCino_DMW!$A$1:$AH$187,13,0)),"")</f>
        <v>Text</v>
      </c>
      <c r="J36" t="str">
        <f>_xlfn.IFNA(IF(VLOOKUP($A36,nCino_DevPoc!$A$2:$S$384,8,0)=0,"", VLOOKUP($A36,nCino_DevPoc!$A$2:$S$384,8,0)),"")</f>
        <v>string</v>
      </c>
      <c r="K36">
        <f>_xlfn.IFNA(IF(VLOOKUP($A36,nCino_DMW!$A$1:$AH$187,2,0)=0,"", VLOOKUP($A36,nCino_DMW!$A$1:$AH$187,2,0)),"")</f>
        <v>3</v>
      </c>
      <c r="L36">
        <f>IF(OR(F36=0, IFERROR(VLOOKUP($A36,nCino_DevPoc!$A$2:$S$384,2,0),0)=0),"", VLOOKUP($A36,nCino_DevPoc!$A$2:$S$384,2,0))</f>
        <v>3</v>
      </c>
      <c r="M36" t="str">
        <f>IFERROR(IF(VLOOKUP($A36,nCino_DMW!$A$1:$AH$187,26,0)="Y", "N", IF(VLOOKUP($A36,nCino_DMW!$A$1:$AH$187,26,0)="N",  "Y", "")),"")</f>
        <v>Y</v>
      </c>
      <c r="N36" t="str">
        <f>_xlfn.IFNA(IF(VLOOKUP($A36,nCino_DevPoc!$A$2:$S$384,8,0)=TRUE, "Y", "N"),"")</f>
        <v>N</v>
      </c>
      <c r="O36" t="str">
        <f>IFERROR(IF(VLOOKUP($A36,nCino_DevPoc!$A$2:$S$384,18,0)=TRUE, "E", IF(F36="Id", "P", IF(OR(LEFT(I36, 6) = "Lookup", LEFT(I36, 6) ="Master"), "F",""))),"")</f>
        <v/>
      </c>
      <c r="P36" t="str">
        <f>_xlfn.IFNA(IF(VLOOKUP($A36,nCino_DMW!$A$1:$AH$187,4,0)="System generated", "Y", "N"),"")</f>
        <v>N</v>
      </c>
      <c r="Q36" t="str">
        <f>IF(LEFT(I36,6)="lookup", I36,IF(OR(F36=0, IFERROR(VLOOKUP($A36,nCino_DevPoc!$A$2:$S$384,18,0),0)=0),"", VLOOKUP($A36,nCino_DevPoc!$A$2:$S$384,18,0)))</f>
        <v/>
      </c>
      <c r="R36" t="str">
        <f>IF(D36="","",D36)</f>
        <v>Account</v>
      </c>
      <c r="S36" t="str">
        <f>IF(F36="","",F36)</f>
        <v>CCS_OUCode__c</v>
      </c>
      <c r="T36" t="s">
        <v>253</v>
      </c>
      <c r="U36" t="str">
        <f>IF(OR(S36 ="transactionKey", S36="sequenceNumber", S36 = "commitTimestamp", S36 = "commitUser",S36 = "commitNumber", S36="changetype",S36="entityName",S36="ID", LEFT(S36,12)="LastModified"), "N","Y")</f>
        <v>Y</v>
      </c>
      <c r="V36" t="str">
        <f>R36</f>
        <v>Account</v>
      </c>
      <c r="W36" t="str">
        <f>S36</f>
        <v>CCS_OUCode__c</v>
      </c>
      <c r="X36" t="str">
        <f>IF(OR(LEFT(J36,9)="reference", F36=""),"STRING",VLOOKUP($J36,'DataType Conversion'!$A$8:$I$37,3,0))</f>
        <v>STRING</v>
      </c>
      <c r="Y36">
        <f>IF(L36="", "",L36)</f>
        <v>3</v>
      </c>
      <c r="Z36" t="str">
        <f>U36</f>
        <v>Y</v>
      </c>
      <c r="AA36" t="str">
        <f>IF(OR($W36="Id",$W36="LastModifiedDate"), "C","")</f>
        <v/>
      </c>
      <c r="AB36" t="str">
        <f>IF(S36= "", "", IF(J36="Picklist", "Y", "N"))</f>
        <v>N</v>
      </c>
      <c r="AC36" t="str">
        <f>IF(OR(W36="CreatedDate",W36="CreatedById"),"Must be populated when changeType = CREATE","")</f>
        <v/>
      </c>
      <c r="AD36" t="str">
        <f>V36</f>
        <v>Account</v>
      </c>
      <c r="AE36" t="str">
        <f>W36</f>
        <v>CCS_OUCode__c</v>
      </c>
      <c r="AF36" t="str">
        <f>X36</f>
        <v>STRING</v>
      </c>
      <c r="AG36">
        <f>IF(Y36="","",Y36)</f>
        <v>3</v>
      </c>
      <c r="AH36" t="str">
        <f>Z36</f>
        <v>Y</v>
      </c>
      <c r="AI36" t="str">
        <f>O36</f>
        <v/>
      </c>
      <c r="AJ36" t="str">
        <f>IF(AE36="LastModifiedDate","Must be latest date for the record id in Staging, and date must be t-1", "")</f>
        <v/>
      </c>
      <c r="AN36" t="str">
        <f>IF(AD36="","",LOWER(SUBSTITUTE(VLOOKUP($AD36,'Key-Information'!$B$7:$D$8,2,0)," ", "_")))</f>
        <v>relationship_(customer)</v>
      </c>
      <c r="AO36" t="str">
        <f>IF(AE36="","",IF(OR(AE36="ccs_migration_id__c",AE36="ccs_covenant_type__c",AE36="ccs_status__c",AE36="ccs_frequency__c"),SUBSTITUTE(LOWER(AE36),"__c",""),_xlfn.IFNA(SUBSTITUTE(SUBSTITUTE(SUBSTITUTE(SUBSTITUTE(AE36,"LLC_BI__",""),"CCS_",""),"__c",""),"cm_",""),AE36)))</f>
        <v>OUCode</v>
      </c>
      <c r="AP36" t="str">
        <f>IF(AF36="","",AF36)</f>
        <v>STRING</v>
      </c>
      <c r="AQ36">
        <f>IF(AG36="","",AG36)</f>
        <v>3</v>
      </c>
      <c r="AR36" t="str">
        <f>IF(AH36="","",AH36)</f>
        <v>Y</v>
      </c>
      <c r="AS36" t="str">
        <f>IF(AI36="","",AI36)</f>
        <v/>
      </c>
    </row>
    <row r="37" spans="1:45" ht="15">
      <c r="A37" t="str">
        <f>D37&amp;F37</f>
        <v>AccountCCS_Registered_Charity_Number__c</v>
      </c>
      <c r="B37" t="str">
        <f>VLOOKUP($A37,nCino_DMW!$A$1:$AM$187,38,0)</f>
        <v>N</v>
      </c>
      <c r="C37" t="str">
        <f>VLOOKUP($A37,nCino_DMW!$A$1:$AM$187,39,0)</f>
        <v>N</v>
      </c>
      <c r="D37" t="s">
        <v>66</v>
      </c>
      <c r="E37" t="str">
        <f>_xlfn.IFNA(VLOOKUP($A37,nCino_DevPoc!$A$2:$S$384,4,0),"")</f>
        <v>Relationship</v>
      </c>
      <c r="F37" t="s">
        <v>1030</v>
      </c>
      <c r="G37" t="str">
        <f>_xlfn.IFNA(VLOOKUP($A37,nCino_DMW!$A$1:$L$188,9,0),"")</f>
        <v>Registered Charity Number</v>
      </c>
      <c r="H37" t="str">
        <f>_xlfn.IFNA(VLOOKUP($A37,nCino_DMW!$A$1:$AH$187,12,0),"")</f>
        <v>Registered Charity Number of Business.</v>
      </c>
      <c r="I37" t="str">
        <f>_xlfn.IFNA(IF(VLOOKUP($A37,nCino_DMW!$A$1:$AH$187,13,0)=0,"", VLOOKUP($A37,nCino_DMW!$A$1:$AH$187,13,0)),"")</f>
        <v>Text</v>
      </c>
      <c r="J37" t="str">
        <f>_xlfn.IFNA(IF(VLOOKUP($A37,nCino_DevPoc!$A$2:$S$384,8,0)=0,"", VLOOKUP($A37,nCino_DevPoc!$A$2:$S$384,8,0)),"")</f>
        <v>string</v>
      </c>
      <c r="K37">
        <f>_xlfn.IFNA(IF(VLOOKUP($A37,nCino_DMW!$A$1:$AH$187,2,0)=0,"", VLOOKUP($A37,nCino_DMW!$A$1:$AH$187,2,0)),"")</f>
        <v>10</v>
      </c>
      <c r="L37">
        <f>IF(OR(F37=0, IFERROR(VLOOKUP($A37,nCino_DevPoc!$A$2:$S$384,2,0),0)=0),"", VLOOKUP($A37,nCino_DevPoc!$A$2:$S$384,2,0))</f>
        <v>10</v>
      </c>
      <c r="M37" t="str">
        <f>IFERROR(IF(VLOOKUP($A37,nCino_DMW!$A$1:$AH$187,26,0)="Y", "N", IF(VLOOKUP($A37,nCino_DMW!$A$1:$AH$187,26,0)="N",  "Y", "")),"")</f>
        <v>Y</v>
      </c>
      <c r="N37" t="str">
        <f>_xlfn.IFNA(IF(VLOOKUP($A37,nCino_DevPoc!$A$2:$S$384,8,0)=TRUE, "Y", "N"),"")</f>
        <v>N</v>
      </c>
      <c r="O37" t="str">
        <f>IFERROR(IF(VLOOKUP($A37,nCino_DevPoc!$A$2:$S$384,18,0)=TRUE, "E", IF(F37="Id", "P", IF(OR(LEFT(I37, 6) = "Lookup", LEFT(I37, 6) ="Master"), "F",""))),"")</f>
        <v/>
      </c>
      <c r="P37" t="str">
        <f>_xlfn.IFNA(IF(VLOOKUP($A37,nCino_DMW!$A$1:$AH$187,4,0)="System generated", "Y", "N"),"")</f>
        <v>N</v>
      </c>
      <c r="Q37" t="str">
        <f>IF(LEFT(I37,6)="lookup", I37,IF(OR(F37=0, IFERROR(VLOOKUP($A37,nCino_DevPoc!$A$2:$S$384,18,0),0)=0),"", VLOOKUP($A37,nCino_DevPoc!$A$2:$S$384,18,0)))</f>
        <v/>
      </c>
      <c r="R37" t="str">
        <f>IF(D37="","",D37)</f>
        <v>Account</v>
      </c>
      <c r="S37" t="str">
        <f>IF(F37="","",F37)</f>
        <v>CCS_Registered_Charity_Number__c</v>
      </c>
      <c r="T37" t="s">
        <v>253</v>
      </c>
      <c r="U37" t="str">
        <f>IF(OR(S37 ="transactionKey", S37="sequenceNumber", S37 = "commitTimestamp", S37 = "commitUser",S37 = "commitNumber", S37="changetype",S37="entityName",S37="ID", LEFT(S37,12)="LastModified"), "N","Y")</f>
        <v>Y</v>
      </c>
      <c r="V37" t="str">
        <f>R37</f>
        <v>Account</v>
      </c>
      <c r="W37" t="str">
        <f>S37</f>
        <v>CCS_Registered_Charity_Number__c</v>
      </c>
      <c r="X37" t="str">
        <f>IF(OR(LEFT(J37,9)="reference", F37=""),"STRING",VLOOKUP($J37,'DataType Conversion'!$A$8:$I$37,3,0))</f>
        <v>STRING</v>
      </c>
      <c r="Y37">
        <f>IF(L37="", "",L37)</f>
        <v>10</v>
      </c>
      <c r="Z37" t="str">
        <f>U37</f>
        <v>Y</v>
      </c>
      <c r="AA37" t="str">
        <f>IF(OR($W37="Id",$W37="LastModifiedDate"), "C","")</f>
        <v/>
      </c>
      <c r="AB37" t="str">
        <f>IF(S37= "", "", IF(J37="Picklist", "Y", "N"))</f>
        <v>N</v>
      </c>
      <c r="AC37" t="str">
        <f>IF(OR(W37="CreatedDate",W37="CreatedById"),"Must be populated when changeType = CREATE","")</f>
        <v/>
      </c>
      <c r="AD37" t="str">
        <f>V37</f>
        <v>Account</v>
      </c>
      <c r="AE37" t="str">
        <f>W37</f>
        <v>CCS_Registered_Charity_Number__c</v>
      </c>
      <c r="AF37" t="str">
        <f>X37</f>
        <v>STRING</v>
      </c>
      <c r="AG37">
        <f>IF(Y37="","",Y37)</f>
        <v>10</v>
      </c>
      <c r="AH37" t="str">
        <f>Z37</f>
        <v>Y</v>
      </c>
      <c r="AI37" t="str">
        <f>O37</f>
        <v/>
      </c>
      <c r="AJ37" t="str">
        <f>IF(AE37="LastModifiedDate","Must be latest date for the record id in Staging, and date must be t-1", "")</f>
        <v/>
      </c>
      <c r="AN37" t="str">
        <f>IF(AD37="","",LOWER(SUBSTITUTE(VLOOKUP($AD37,'Key-Information'!$B$7:$D$8,2,0)," ", "_")))</f>
        <v>relationship_(customer)</v>
      </c>
      <c r="AO37" t="str">
        <f>IF(AE37="","",IF(OR(AE37="ccs_migration_id__c",AE37="ccs_covenant_type__c",AE37="ccs_status__c",AE37="ccs_frequency__c"),SUBSTITUTE(LOWER(AE37),"__c",""),_xlfn.IFNA(SUBSTITUTE(SUBSTITUTE(SUBSTITUTE(SUBSTITUTE(AE37,"LLC_BI__",""),"CCS_",""),"__c",""),"cm_",""),AE37)))</f>
        <v>Registered_Charity_Number</v>
      </c>
      <c r="AP37" t="str">
        <f>IF(AF37="","",AF37)</f>
        <v>STRING</v>
      </c>
      <c r="AQ37">
        <f>IF(AG37="","",AG37)</f>
        <v>10</v>
      </c>
      <c r="AR37" t="str">
        <f>IF(AH37="","",AH37)</f>
        <v>Y</v>
      </c>
      <c r="AS37" t="str">
        <f>IF(AI37="","",AI37)</f>
        <v/>
      </c>
    </row>
    <row r="38" spans="1:45" ht="15">
      <c r="A38" t="str">
        <f>D38&amp;F38</f>
        <v>AccountCCS_Relationship_Name_Hyper__c</v>
      </c>
      <c r="B38" t="str">
        <f>VLOOKUP($A38,nCino_DMW!$A$1:$AM$187,38,0)</f>
        <v>N</v>
      </c>
      <c r="C38" t="str">
        <f>VLOOKUP($A38,nCino_DMW!$A$1:$AM$187,39,0)</f>
        <v>N</v>
      </c>
      <c r="D38" t="s">
        <v>66</v>
      </c>
      <c r="E38" t="str">
        <f>_xlfn.IFNA(VLOOKUP($A38,nCino_DevPoc!$A$2:$S$384,4,0),"")</f>
        <v>Relationship</v>
      </c>
      <c r="F38" t="s">
        <v>1106</v>
      </c>
      <c r="G38" t="str">
        <f>_xlfn.IFNA(VLOOKUP($A38,nCino_DMW!$A$1:$L$188,9,0),"")</f>
        <v>Relationship Name Hyper</v>
      </c>
      <c r="H38" t="str">
        <f>_xlfn.IFNA(VLOOKUP($A38,nCino_DMW!$A$1:$AH$187,12,0),"")</f>
        <v>This formula field Used in Add/Remove Members from OGSA flow which is Hyper Link</v>
      </c>
      <c r="I38" t="str">
        <f>_xlfn.IFNA(IF(VLOOKUP($A38,nCino_DMW!$A$1:$AH$187,13,0)=0,"", VLOOKUP($A38,nCino_DMW!$A$1:$AH$187,13,0)),"")</f>
        <v>Formula (Text)</v>
      </c>
      <c r="J38" t="str">
        <f>_xlfn.IFNA(IF(VLOOKUP($A38,nCino_DevPoc!$A$2:$S$384,8,0)=0,"", VLOOKUP($A38,nCino_DevPoc!$A$2:$S$384,8,0)),"")</f>
        <v>string</v>
      </c>
      <c r="K38">
        <f>_xlfn.IFNA(IF(VLOOKUP($A38,nCino_DMW!$A$1:$AH$187,2,0)=0,"", VLOOKUP($A38,nCino_DMW!$A$1:$AH$187,2,0)),"")</f>
        <v>1300</v>
      </c>
      <c r="L38">
        <f>IF(OR(F38=0, IFERROR(VLOOKUP($A38,nCino_DevPoc!$A$2:$S$384,2,0),0)=0),"", VLOOKUP($A38,nCino_DevPoc!$A$2:$S$384,2,0))</f>
        <v>1300</v>
      </c>
      <c r="M38" t="str">
        <f>IFERROR(IF(VLOOKUP($A38,nCino_DMW!$A$1:$AH$187,26,0)="Y", "N", IF(VLOOKUP($A38,nCino_DMW!$A$1:$AH$187,26,0)="N",  "Y", "")),"")</f>
        <v>Y</v>
      </c>
      <c r="N38" t="str">
        <f>_xlfn.IFNA(IF(VLOOKUP($A38,nCino_DevPoc!$A$2:$S$384,8,0)=TRUE, "Y", "N"),"")</f>
        <v>N</v>
      </c>
      <c r="O38" t="str">
        <f>IFERROR(IF(VLOOKUP($A38,nCino_DevPoc!$A$2:$S$384,18,0)=TRUE, "E", IF(F38="Id", "P", IF(OR(LEFT(I38, 6) = "Lookup", LEFT(I38, 6) ="Master"), "F",""))),"")</f>
        <v/>
      </c>
      <c r="P38" t="str">
        <f>_xlfn.IFNA(IF(VLOOKUP($A38,nCino_DMW!$A$1:$AH$187,4,0)="System generated", "Y", "N"),"")</f>
        <v>N</v>
      </c>
      <c r="Q38" t="str">
        <f>IF(LEFT(I38,6)="lookup", I38,IF(OR(F38=0, IFERROR(VLOOKUP($A38,nCino_DevPoc!$A$2:$S$384,18,0),0)=0),"", VLOOKUP($A38,nCino_DevPoc!$A$2:$S$384,18,0)))</f>
        <v>HYPERLINK( LEFT($Api.Partner_Server_URL_260, FIND( '/services', $Api.Partner_Server_URL_260))&amp;Id ,Name)</v>
      </c>
      <c r="R38" t="str">
        <f>IF(D38="","",D38)</f>
        <v>Account</v>
      </c>
      <c r="S38" t="str">
        <f>IF(F38="","",F38)</f>
        <v>CCS_Relationship_Name_Hyper__c</v>
      </c>
      <c r="T38" t="s">
        <v>253</v>
      </c>
      <c r="U38" t="str">
        <f>IF(OR(S38 ="transactionKey", S38="sequenceNumber", S38 = "commitTimestamp", S38 = "commitUser",S38 = "commitNumber", S38="changetype",S38="entityName",S38="ID", LEFT(S38,12)="LastModified"), "N","Y")</f>
        <v>Y</v>
      </c>
      <c r="V38" t="str">
        <f>R38</f>
        <v>Account</v>
      </c>
      <c r="W38" t="str">
        <f>S38</f>
        <v>CCS_Relationship_Name_Hyper__c</v>
      </c>
      <c r="X38" t="str">
        <f>IF(OR(LEFT(J38,9)="reference", F38=""),"STRING",VLOOKUP($J38,'DataType Conversion'!$A$8:$I$37,3,0))</f>
        <v>STRING</v>
      </c>
      <c r="Y38">
        <f>IF(L38="", "",L38)</f>
        <v>1300</v>
      </c>
      <c r="Z38" t="str">
        <f>U38</f>
        <v>Y</v>
      </c>
      <c r="AA38" t="str">
        <f>IF(OR($W38="Id",$W38="LastModifiedDate"), "C","")</f>
        <v/>
      </c>
      <c r="AB38" t="str">
        <f>IF(S38= "", "", IF(J38="Picklist", "Y", "N"))</f>
        <v>N</v>
      </c>
      <c r="AC38" t="str">
        <f>IF(OR(W38="CreatedDate",W38="CreatedById"),"Must be populated when changeType = CREATE","")</f>
        <v/>
      </c>
      <c r="AD38" t="str">
        <f>V38</f>
        <v>Account</v>
      </c>
      <c r="AE38" t="str">
        <f>W38</f>
        <v>CCS_Relationship_Name_Hyper__c</v>
      </c>
      <c r="AF38" t="str">
        <f>X38</f>
        <v>STRING</v>
      </c>
      <c r="AG38">
        <f>IF(Y38="","",Y38)</f>
        <v>1300</v>
      </c>
      <c r="AH38" t="str">
        <f>Z38</f>
        <v>Y</v>
      </c>
      <c r="AI38" t="str">
        <f>O38</f>
        <v/>
      </c>
      <c r="AJ38" t="str">
        <f>IF(AE38="LastModifiedDate","Must be latest date for the record id in Staging, and date must be t-1", "")</f>
        <v/>
      </c>
      <c r="AN38" t="str">
        <f>IF(AD38="","",LOWER(SUBSTITUTE(VLOOKUP($AD38,'Key-Information'!$B$7:$D$8,2,0)," ", "_")))</f>
        <v>relationship_(customer)</v>
      </c>
      <c r="AO38" t="str">
        <f>IF(AE38="","",IF(OR(AE38="ccs_migration_id__c",AE38="ccs_covenant_type__c",AE38="ccs_status__c",AE38="ccs_frequency__c"),SUBSTITUTE(LOWER(AE38),"__c",""),_xlfn.IFNA(SUBSTITUTE(SUBSTITUTE(SUBSTITUTE(SUBSTITUTE(AE38,"LLC_BI__",""),"CCS_",""),"__c",""),"cm_",""),AE38)))</f>
        <v>Relationship_Name_Hyper</v>
      </c>
      <c r="AP38" t="str">
        <f>IF(AF38="","",AF38)</f>
        <v>STRING</v>
      </c>
      <c r="AQ38">
        <f>IF(AG38="","",AG38)</f>
        <v>1300</v>
      </c>
      <c r="AR38" t="str">
        <f>IF(AH38="","",AH38)</f>
        <v>Y</v>
      </c>
      <c r="AS38" t="str">
        <f>IF(AI38="","",AI38)</f>
        <v/>
      </c>
    </row>
    <row r="39" spans="1:45" ht="15">
      <c r="A39" t="str">
        <f>D39&amp;F39</f>
        <v>AccountCCS_Relationship_Record_Type_Name__c</v>
      </c>
      <c r="B39" t="str">
        <f>VLOOKUP($A39,nCino_DMW!$A$1:$AM$187,38,0)</f>
        <v>N</v>
      </c>
      <c r="C39" t="str">
        <f>VLOOKUP($A39,nCino_DMW!$A$1:$AM$187,39,0)</f>
        <v>N</v>
      </c>
      <c r="D39" t="s">
        <v>66</v>
      </c>
      <c r="E39" t="str">
        <f>_xlfn.IFNA(VLOOKUP($A39,nCino_DevPoc!$A$2:$S$384,4,0),"")</f>
        <v>Relationship</v>
      </c>
      <c r="F39" t="s">
        <v>1036</v>
      </c>
      <c r="G39" t="str">
        <f>_xlfn.IFNA(VLOOKUP($A39,nCino_DMW!$A$1:$L$188,9,0),"")</f>
        <v>Relationship Record Type Name</v>
      </c>
      <c r="H39" t="str">
        <f>_xlfn.IFNA(VLOOKUP($A39,nCino_DMW!$A$1:$AH$187,12,0),"")</f>
        <v>Record Type Name of Relationship</v>
      </c>
      <c r="I39" t="str">
        <f>_xlfn.IFNA(IF(VLOOKUP($A39,nCino_DMW!$A$1:$AH$187,13,0)=0,"", VLOOKUP($A39,nCino_DMW!$A$1:$AH$187,13,0)),"")</f>
        <v>Text</v>
      </c>
      <c r="J39" t="str">
        <f>_xlfn.IFNA(IF(VLOOKUP($A39,nCino_DevPoc!$A$2:$S$384,8,0)=0,"", VLOOKUP($A39,nCino_DevPoc!$A$2:$S$384,8,0)),"")</f>
        <v>string</v>
      </c>
      <c r="K39">
        <f>_xlfn.IFNA(IF(VLOOKUP($A39,nCino_DMW!$A$1:$AH$187,2,0)=0,"", VLOOKUP($A39,nCino_DMW!$A$1:$AH$187,2,0)),"")</f>
        <v>255</v>
      </c>
      <c r="L39">
        <f>IF(OR(F39=0, IFERROR(VLOOKUP($A39,nCino_DevPoc!$A$2:$S$384,2,0),0)=0),"", VLOOKUP($A39,nCino_DevPoc!$A$2:$S$384,2,0))</f>
        <v>255</v>
      </c>
      <c r="M39" t="str">
        <f>IFERROR(IF(VLOOKUP($A39,nCino_DMW!$A$1:$AH$187,26,0)="Y", "N", IF(VLOOKUP($A39,nCino_DMW!$A$1:$AH$187,26,0)="N",  "Y", "")),"")</f>
        <v>Y</v>
      </c>
      <c r="N39" t="str">
        <f>_xlfn.IFNA(IF(VLOOKUP($A39,nCino_DevPoc!$A$2:$S$384,8,0)=TRUE, "Y", "N"),"")</f>
        <v>N</v>
      </c>
      <c r="O39" t="str">
        <f>IFERROR(IF(VLOOKUP($A39,nCino_DevPoc!$A$2:$S$384,18,0)=TRUE, "E", IF(F39="Id", "P", IF(OR(LEFT(I39, 6) = "Lookup", LEFT(I39, 6) ="Master"), "F",""))),"")</f>
        <v/>
      </c>
      <c r="P39" t="str">
        <f>_xlfn.IFNA(IF(VLOOKUP($A39,nCino_DMW!$A$1:$AH$187,4,0)="System generated", "Y", "N"),"")</f>
        <v>N</v>
      </c>
      <c r="Q39" t="str">
        <f>IF(LEFT(I39,6)="lookup", I39,IF(OR(F39=0, IFERROR(VLOOKUP($A39,nCino_DevPoc!$A$2:$S$384,18,0),0)=0),"", VLOOKUP($A39,nCino_DevPoc!$A$2:$S$384,18,0)))</f>
        <v/>
      </c>
      <c r="R39" t="str">
        <f>IF(D39="","",D39)</f>
        <v>Account</v>
      </c>
      <c r="S39" t="str">
        <f>IF(F39="","",F39)</f>
        <v>CCS_Relationship_Record_Type_Name__c</v>
      </c>
      <c r="T39" t="s">
        <v>253</v>
      </c>
      <c r="U39" t="str">
        <f>IF(OR(S39 ="transactionKey", S39="sequenceNumber", S39 = "commitTimestamp", S39 = "commitUser",S39 = "commitNumber", S39="changetype",S39="entityName",S39="ID", LEFT(S39,12)="LastModified"), "N","Y")</f>
        <v>Y</v>
      </c>
      <c r="V39" t="str">
        <f>R39</f>
        <v>Account</v>
      </c>
      <c r="W39" t="str">
        <f>S39</f>
        <v>CCS_Relationship_Record_Type_Name__c</v>
      </c>
      <c r="X39" t="str">
        <f>IF(OR(LEFT(J39,9)="reference", F39=""),"STRING",VLOOKUP($J39,'DataType Conversion'!$A$8:$I$37,3,0))</f>
        <v>STRING</v>
      </c>
      <c r="Y39">
        <f>IF(L39="", "",L39)</f>
        <v>255</v>
      </c>
      <c r="Z39" t="str">
        <f>U39</f>
        <v>Y</v>
      </c>
      <c r="AA39" t="str">
        <f>IF(OR($W39="Id",$W39="LastModifiedDate"), "C","")</f>
        <v/>
      </c>
      <c r="AB39" t="str">
        <f>IF(S39= "", "", IF(J39="Picklist", "Y", "N"))</f>
        <v>N</v>
      </c>
      <c r="AC39" t="str">
        <f>IF(OR(W39="CreatedDate",W39="CreatedById"),"Must be populated when changeType = CREATE","")</f>
        <v/>
      </c>
      <c r="AD39" t="str">
        <f>V39</f>
        <v>Account</v>
      </c>
      <c r="AE39" t="str">
        <f>W39</f>
        <v>CCS_Relationship_Record_Type_Name__c</v>
      </c>
      <c r="AF39" t="str">
        <f>X39</f>
        <v>STRING</v>
      </c>
      <c r="AG39">
        <f>IF(Y39="","",Y39)</f>
        <v>255</v>
      </c>
      <c r="AH39" t="str">
        <f>Z39</f>
        <v>Y</v>
      </c>
      <c r="AI39" t="str">
        <f>O39</f>
        <v/>
      </c>
      <c r="AJ39" t="str">
        <f>IF(AE39="LastModifiedDate","Must be latest date for the record id in Staging, and date must be t-1", "")</f>
        <v/>
      </c>
      <c r="AN39" t="str">
        <f>IF(AD39="","",LOWER(SUBSTITUTE(VLOOKUP($AD39,'Key-Information'!$B$7:$D$8,2,0)," ", "_")))</f>
        <v>relationship_(customer)</v>
      </c>
      <c r="AO39" t="str">
        <f>IF(AE39="","",IF(OR(AE39="ccs_migration_id__c",AE39="ccs_covenant_type__c",AE39="ccs_status__c",AE39="ccs_frequency__c"),SUBSTITUTE(LOWER(AE39),"__c",""),_xlfn.IFNA(SUBSTITUTE(SUBSTITUTE(SUBSTITUTE(SUBSTITUTE(AE39,"LLC_BI__",""),"CCS_",""),"__c",""),"cm_",""),AE39)))</f>
        <v>Relationship_Record_Type_Name</v>
      </c>
      <c r="AP39" t="str">
        <f>IF(AF39="","",AF39)</f>
        <v>STRING</v>
      </c>
      <c r="AQ39">
        <f>IF(AG39="","",AG39)</f>
        <v>255</v>
      </c>
      <c r="AR39" t="str">
        <f>IF(AH39="","",AH39)</f>
        <v>Y</v>
      </c>
      <c r="AS39" t="str">
        <f>IF(AI39="","",AI39)</f>
        <v/>
      </c>
    </row>
    <row r="40" spans="1:45" ht="15">
      <c r="A40" t="str">
        <f>D40&amp;F40</f>
        <v>AccountCCS_Sub_type__c</v>
      </c>
      <c r="B40" t="str">
        <f>VLOOKUP($A40,nCino_DMW!$A$1:$AM$187,38,0)</f>
        <v>N</v>
      </c>
      <c r="C40" t="str">
        <f>VLOOKUP($A40,nCino_DMW!$A$1:$AM$187,39,0)</f>
        <v>N</v>
      </c>
      <c r="D40" t="s">
        <v>66</v>
      </c>
      <c r="E40" t="str">
        <f>_xlfn.IFNA(VLOOKUP($A40,nCino_DevPoc!$A$2:$S$384,4,0),"")</f>
        <v>Relationship</v>
      </c>
      <c r="F40" t="s">
        <v>1055</v>
      </c>
      <c r="G40" t="str">
        <f>_xlfn.IFNA(VLOOKUP($A40,nCino_DMW!$A$1:$L$188,9,0),"")</f>
        <v>Relationship Sub-type</v>
      </c>
      <c r="H40" t="str">
        <f>_xlfn.IFNA(VLOOKUP($A40,nCino_DMW!$A$1:$AH$187,12,0),"")</f>
        <v>This field captures the sub type of an organisation (e.g. Bank, Building Society, Housing Association, etc.)</v>
      </c>
      <c r="I40" t="str">
        <f>_xlfn.IFNA(IF(VLOOKUP($A40,nCino_DMW!$A$1:$AH$187,13,0)=0,"", VLOOKUP($A40,nCino_DMW!$A$1:$AH$187,13,0)),"")</f>
        <v>Picklist</v>
      </c>
      <c r="J40" t="str">
        <f>_xlfn.IFNA(IF(VLOOKUP($A40,nCino_DevPoc!$A$2:$S$384,8,0)=0,"", VLOOKUP($A40,nCino_DevPoc!$A$2:$S$384,8,0)),"")</f>
        <v>picklist</v>
      </c>
      <c r="K40" t="str">
        <f>_xlfn.IFNA(IF(VLOOKUP($A40,nCino_DMW!$A$1:$AH$187,2,0)=0,"", VLOOKUP($A40,nCino_DMW!$A$1:$AH$187,2,0)),"")</f>
        <v>See picklist options for lengths</v>
      </c>
      <c r="L40">
        <f>IF(OR(F40=0, IFERROR(VLOOKUP($A40,nCino_DevPoc!$A$2:$S$384,2,0),0)=0),"", VLOOKUP($A40,nCino_DevPoc!$A$2:$S$384,2,0))</f>
        <v>255</v>
      </c>
      <c r="M40" t="str">
        <f>IFERROR(IF(VLOOKUP($A40,nCino_DMW!$A$1:$AH$187,26,0)="Y", "N", IF(VLOOKUP($A40,nCino_DMW!$A$1:$AH$187,26,0)="N",  "Y", "")),"")</f>
        <v>Y</v>
      </c>
      <c r="N40" t="str">
        <f>_xlfn.IFNA(IF(VLOOKUP($A40,nCino_DevPoc!$A$2:$S$384,8,0)=TRUE, "Y", "N"),"")</f>
        <v>N</v>
      </c>
      <c r="O40" t="str">
        <f>IFERROR(IF(VLOOKUP($A40,nCino_DevPoc!$A$2:$S$384,18,0)=TRUE, "E", IF(F40="Id", "P", IF(OR(LEFT(I40, 6) = "Lookup", LEFT(I40, 6) ="Master"), "F",""))),"")</f>
        <v/>
      </c>
      <c r="P40" t="str">
        <f>_xlfn.IFNA(IF(VLOOKUP($A40,nCino_DMW!$A$1:$AH$187,4,0)="System generated", "Y", "N"),"")</f>
        <v>N</v>
      </c>
      <c r="Q40" t="str">
        <f>IF(LEFT(I40,6)="lookup", I40,IF(OR(F40=0, IFERROR(VLOOKUP($A40,nCino_DevPoc!$A$2:$S$384,18,0),0)=0),"", VLOOKUP($A40,nCino_DevPoc!$A$2:$S$384,18,0)))</f>
        <v/>
      </c>
      <c r="R40" t="str">
        <f>IF(D40="","",D40)</f>
        <v>Account</v>
      </c>
      <c r="S40" t="str">
        <f>IF(F40="","",F40)</f>
        <v>CCS_Sub_type__c</v>
      </c>
      <c r="T40" t="s">
        <v>253</v>
      </c>
      <c r="U40" t="str">
        <f>IF(OR(S40 ="transactionKey", S40="sequenceNumber", S40 = "commitTimestamp", S40 = "commitUser",S40 = "commitNumber", S40="changetype",S40="entityName",S40="ID", LEFT(S40,12)="LastModified"), "N","Y")</f>
        <v>Y</v>
      </c>
      <c r="V40" t="str">
        <f>R40</f>
        <v>Account</v>
      </c>
      <c r="W40" t="str">
        <f>S40</f>
        <v>CCS_Sub_type__c</v>
      </c>
      <c r="X40" t="str">
        <f>IF(OR(LEFT(J40,9)="reference", F40=""),"STRING",VLOOKUP($J40,'DataType Conversion'!$A$8:$I$37,3,0))</f>
        <v>STRING</v>
      </c>
      <c r="Y40">
        <f>IF(L40="", "",L40)</f>
        <v>255</v>
      </c>
      <c r="Z40" t="str">
        <f>U40</f>
        <v>Y</v>
      </c>
      <c r="AA40" t="str">
        <f>IF(OR($W40="Id",$W40="LastModifiedDate"), "C","")</f>
        <v/>
      </c>
      <c r="AB40" t="str">
        <f>IF(S40= "", "", IF(J40="Picklist", "Y", "N"))</f>
        <v>Y</v>
      </c>
      <c r="AC40" t="str">
        <f>IF(OR(W40="CreatedDate",W40="CreatedById"),"Must be populated when changeType = CREATE","")</f>
        <v/>
      </c>
      <c r="AD40" t="str">
        <f>V40</f>
        <v>Account</v>
      </c>
      <c r="AE40" t="str">
        <f>W40</f>
        <v>CCS_Sub_type__c</v>
      </c>
      <c r="AF40" t="str">
        <f>X40</f>
        <v>STRING</v>
      </c>
      <c r="AG40">
        <f>IF(Y40="","",Y40)</f>
        <v>255</v>
      </c>
      <c r="AH40" t="str">
        <f>Z40</f>
        <v>Y</v>
      </c>
      <c r="AI40" t="str">
        <f>O40</f>
        <v/>
      </c>
      <c r="AJ40" t="str">
        <f>IF(AE40="LastModifiedDate","Must be latest date for the record id in Staging, and date must be t-1", "")</f>
        <v/>
      </c>
      <c r="AN40" t="str">
        <f>IF(AD40="","",LOWER(SUBSTITUTE(VLOOKUP($AD40,'Key-Information'!$B$7:$D$8,2,0)," ", "_")))</f>
        <v>relationship_(customer)</v>
      </c>
      <c r="AO40" t="str">
        <f>IF(AE40="","",IF(OR(AE40="ccs_migration_id__c",AE40="ccs_covenant_type__c",AE40="ccs_status__c",AE40="ccs_frequency__c"),SUBSTITUTE(LOWER(AE40),"__c",""),_xlfn.IFNA(SUBSTITUTE(SUBSTITUTE(SUBSTITUTE(SUBSTITUTE(AE40,"LLC_BI__",""),"CCS_",""),"__c",""),"cm_",""),AE40)))</f>
        <v>Sub_type</v>
      </c>
      <c r="AP40" t="str">
        <f>IF(AF40="","",AF40)</f>
        <v>STRING</v>
      </c>
      <c r="AQ40">
        <f>IF(AG40="","",AG40)</f>
        <v>255</v>
      </c>
      <c r="AR40" t="str">
        <f>IF(AH40="","",AH40)</f>
        <v>Y</v>
      </c>
      <c r="AS40" t="str">
        <f>IF(AI40="","",AI40)</f>
        <v/>
      </c>
    </row>
    <row r="41" spans="1:45" ht="15">
      <c r="A41" t="str">
        <f>D41&amp;F41</f>
        <v>AccountCCS_RelationshipTradingName__c</v>
      </c>
      <c r="B41" t="str">
        <f>VLOOKUP($A41,nCino_DMW!$A$1:$AM$187,38,0)</f>
        <v>N</v>
      </c>
      <c r="C41" t="str">
        <f>VLOOKUP($A41,nCino_DMW!$A$1:$AM$187,39,0)</f>
        <v>N</v>
      </c>
      <c r="D41" t="s">
        <v>66</v>
      </c>
      <c r="E41" t="str">
        <f>_xlfn.IFNA(VLOOKUP($A41,nCino_DevPoc!$A$2:$S$384,4,0),"")</f>
        <v>Relationship</v>
      </c>
      <c r="F41" t="s">
        <v>1033</v>
      </c>
      <c r="G41" t="str">
        <f>_xlfn.IFNA(VLOOKUP($A41,nCino_DMW!$A$1:$L$188,9,0),"")</f>
        <v>Relationship Trading Name</v>
      </c>
      <c r="H41" t="str">
        <f>_xlfn.IFNA(VLOOKUP($A41,nCino_DMW!$A$1:$AH$187,12,0),"")</f>
        <v>This field captures the name under which a business may trade</v>
      </c>
      <c r="I41" t="str">
        <f>_xlfn.IFNA(IF(VLOOKUP($A41,nCino_DMW!$A$1:$AH$187,13,0)=0,"", VLOOKUP($A41,nCino_DMW!$A$1:$AH$187,13,0)),"")</f>
        <v>Text</v>
      </c>
      <c r="J41" t="str">
        <f>_xlfn.IFNA(IF(VLOOKUP($A41,nCino_DevPoc!$A$2:$S$384,8,0)=0,"", VLOOKUP($A41,nCino_DevPoc!$A$2:$S$384,8,0)),"")</f>
        <v>string</v>
      </c>
      <c r="K41">
        <f>_xlfn.IFNA(IF(VLOOKUP($A41,nCino_DMW!$A$1:$AH$187,2,0)=0,"", VLOOKUP($A41,nCino_DMW!$A$1:$AH$187,2,0)),"")</f>
        <v>40</v>
      </c>
      <c r="L41">
        <f>IF(OR(F41=0, IFERROR(VLOOKUP($A41,nCino_DevPoc!$A$2:$S$384,2,0),0)=0),"", VLOOKUP($A41,nCino_DevPoc!$A$2:$S$384,2,0))</f>
        <v>40</v>
      </c>
      <c r="M41" t="str">
        <f>IFERROR(IF(VLOOKUP($A41,nCino_DMW!$A$1:$AH$187,26,0)="Y", "N", IF(VLOOKUP($A41,nCino_DMW!$A$1:$AH$187,26,0)="N",  "Y", "")),"")</f>
        <v>Y</v>
      </c>
      <c r="N41" t="str">
        <f>_xlfn.IFNA(IF(VLOOKUP($A41,nCino_DevPoc!$A$2:$S$384,8,0)=TRUE, "Y", "N"),"")</f>
        <v>N</v>
      </c>
      <c r="O41" t="str">
        <f>IFERROR(IF(VLOOKUP($A41,nCino_DevPoc!$A$2:$S$384,18,0)=TRUE, "E", IF(F41="Id", "P", IF(OR(LEFT(I41, 6) = "Lookup", LEFT(I41, 6) ="Master"), "F",""))),"")</f>
        <v/>
      </c>
      <c r="P41" t="str">
        <f>_xlfn.IFNA(IF(VLOOKUP($A41,nCino_DMW!$A$1:$AH$187,4,0)="System generated", "Y", "N"),"")</f>
        <v>N</v>
      </c>
      <c r="Q41" t="str">
        <f>IF(LEFT(I41,6)="lookup", I41,IF(OR(F41=0, IFERROR(VLOOKUP($A41,nCino_DevPoc!$A$2:$S$384,18,0),0)=0),"", VLOOKUP($A41,nCino_DevPoc!$A$2:$S$384,18,0)))</f>
        <v/>
      </c>
      <c r="R41" t="str">
        <f>IF(D41="","",D41)</f>
        <v>Account</v>
      </c>
      <c r="S41" t="str">
        <f>IF(F41="","",F41)</f>
        <v>CCS_RelationshipTradingName__c</v>
      </c>
      <c r="T41" t="s">
        <v>253</v>
      </c>
      <c r="U41" t="str">
        <f>IF(OR(S41 ="transactionKey", S41="sequenceNumber", S41 = "commitTimestamp", S41 = "commitUser",S41 = "commitNumber", S41="changetype",S41="entityName",S41="ID", LEFT(S41,12)="LastModified"), "N","Y")</f>
        <v>Y</v>
      </c>
      <c r="V41" t="str">
        <f>R41</f>
        <v>Account</v>
      </c>
      <c r="W41" t="str">
        <f>S41</f>
        <v>CCS_RelationshipTradingName__c</v>
      </c>
      <c r="X41" t="str">
        <f>IF(OR(LEFT(J41,9)="reference", F41=""),"STRING",VLOOKUP($J41,'DataType Conversion'!$A$8:$I$37,3,0))</f>
        <v>STRING</v>
      </c>
      <c r="Y41">
        <f>IF(L41="", "",L41)</f>
        <v>40</v>
      </c>
      <c r="Z41" t="str">
        <f>U41</f>
        <v>Y</v>
      </c>
      <c r="AA41" t="str">
        <f>IF(OR($W41="Id",$W41="LastModifiedDate"), "C","")</f>
        <v/>
      </c>
      <c r="AB41" t="str">
        <f>IF(S41= "", "", IF(J41="Picklist", "Y", "N"))</f>
        <v>N</v>
      </c>
      <c r="AC41" t="str">
        <f>IF(OR(W41="CreatedDate",W41="CreatedById"),"Must be populated when changeType = CREATE","")</f>
        <v/>
      </c>
      <c r="AD41" t="str">
        <f>V41</f>
        <v>Account</v>
      </c>
      <c r="AE41" t="str">
        <f>W41</f>
        <v>CCS_RelationshipTradingName__c</v>
      </c>
      <c r="AF41" t="str">
        <f>X41</f>
        <v>STRING</v>
      </c>
      <c r="AG41">
        <f>IF(Y41="","",Y41)</f>
        <v>40</v>
      </c>
      <c r="AH41" t="str">
        <f>Z41</f>
        <v>Y</v>
      </c>
      <c r="AI41" t="str">
        <f>O41</f>
        <v/>
      </c>
      <c r="AJ41" t="str">
        <f>IF(AE41="LastModifiedDate","Must be latest date for the record id in Staging, and date must be t-1", "")</f>
        <v/>
      </c>
      <c r="AN41" t="str">
        <f>IF(AD41="","",LOWER(SUBSTITUTE(VLOOKUP($AD41,'Key-Information'!$B$7:$D$8,2,0)," ", "_")))</f>
        <v>relationship_(customer)</v>
      </c>
      <c r="AO41" t="str">
        <f>IF(AE41="","",IF(OR(AE41="ccs_migration_id__c",AE41="ccs_covenant_type__c",AE41="ccs_status__c",AE41="ccs_frequency__c"),SUBSTITUTE(LOWER(AE41),"__c",""),_xlfn.IFNA(SUBSTITUTE(SUBSTITUTE(SUBSTITUTE(SUBSTITUTE(AE41,"LLC_BI__",""),"CCS_",""),"__c",""),"cm_",""),AE41)))</f>
        <v>RelationshipTradingName</v>
      </c>
      <c r="AP41" t="str">
        <f>IF(AF41="","",AF41)</f>
        <v>STRING</v>
      </c>
      <c r="AQ41">
        <f>IF(AG41="","",AG41)</f>
        <v>40</v>
      </c>
      <c r="AR41" t="str">
        <f>IF(AH41="","",AH41)</f>
        <v>Y</v>
      </c>
      <c r="AS41" t="str">
        <f>IF(AI41="","",AI41)</f>
        <v/>
      </c>
    </row>
    <row r="42" spans="1:45" ht="15">
      <c r="A42" t="str">
        <f>D42&amp;F42</f>
        <v>AccountCCS_Risk_Rating__c</v>
      </c>
      <c r="B42" t="str">
        <f>VLOOKUP($A42,nCino_DMW!$A$1:$AM$187,38,0)</f>
        <v>N</v>
      </c>
      <c r="C42" t="str">
        <f>VLOOKUP($A42,nCino_DMW!$A$1:$AM$187,39,0)</f>
        <v>N</v>
      </c>
      <c r="D42" t="s">
        <v>66</v>
      </c>
      <c r="E42" t="str">
        <f>_xlfn.IFNA(VLOOKUP($A42,nCino_DevPoc!$A$2:$S$384,4,0),"")</f>
        <v>Relationship</v>
      </c>
      <c r="F42" t="s">
        <v>1039</v>
      </c>
      <c r="G42" t="str">
        <f>_xlfn.IFNA(VLOOKUP($A42,nCino_DMW!$A$1:$L$188,9,0),"")</f>
        <v>Risk Rating</v>
      </c>
      <c r="H42" t="str">
        <f>_xlfn.IFNA(VLOOKUP($A42,nCino_DMW!$A$1:$AH$187,12,0),"")</f>
        <v>Customer's risk rating</v>
      </c>
      <c r="I42" t="str">
        <f>_xlfn.IFNA(IF(VLOOKUP($A42,nCino_DMW!$A$1:$AH$187,13,0)=0,"", VLOOKUP($A42,nCino_DMW!$A$1:$AH$187,13,0)),"")</f>
        <v>Text</v>
      </c>
      <c r="J42" t="str">
        <f>_xlfn.IFNA(IF(VLOOKUP($A42,nCino_DevPoc!$A$2:$S$384,8,0)=0,"", VLOOKUP($A42,nCino_DevPoc!$A$2:$S$384,8,0)),"")</f>
        <v>string</v>
      </c>
      <c r="K42">
        <f>_xlfn.IFNA(IF(VLOOKUP($A42,nCino_DMW!$A$1:$AH$187,2,0)=0,"", VLOOKUP($A42,nCino_DMW!$A$1:$AH$187,2,0)),"")</f>
        <v>255</v>
      </c>
      <c r="L42">
        <f>IF(OR(F42=0, IFERROR(VLOOKUP($A42,nCino_DevPoc!$A$2:$S$384,2,0),0)=0),"", VLOOKUP($A42,nCino_DevPoc!$A$2:$S$384,2,0))</f>
        <v>255</v>
      </c>
      <c r="M42" t="str">
        <f>IFERROR(IF(VLOOKUP($A42,nCino_DMW!$A$1:$AH$187,26,0)="Y", "N", IF(VLOOKUP($A42,nCino_DMW!$A$1:$AH$187,26,0)="N",  "Y", "")),"")</f>
        <v>Y</v>
      </c>
      <c r="N42" t="str">
        <f>_xlfn.IFNA(IF(VLOOKUP($A42,nCino_DevPoc!$A$2:$S$384,8,0)=TRUE, "Y", "N"),"")</f>
        <v>N</v>
      </c>
      <c r="O42" t="str">
        <f>IFERROR(IF(VLOOKUP($A42,nCino_DevPoc!$A$2:$S$384,18,0)=TRUE, "E", IF(F42="Id", "P", IF(OR(LEFT(I42, 6) = "Lookup", LEFT(I42, 6) ="Master"), "F",""))),"")</f>
        <v/>
      </c>
      <c r="P42" t="str">
        <f>_xlfn.IFNA(IF(VLOOKUP($A42,nCino_DMW!$A$1:$AH$187,4,0)="System generated", "Y", "N"),"")</f>
        <v>N</v>
      </c>
      <c r="Q42" t="str">
        <f>IF(LEFT(I42,6)="lookup", I42,IF(OR(F42=0, IFERROR(VLOOKUP($A42,nCino_DevPoc!$A$2:$S$384,18,0),0)=0),"", VLOOKUP($A42,nCino_DevPoc!$A$2:$S$384,18,0)))</f>
        <v/>
      </c>
      <c r="R42" t="str">
        <f>IF(D42="","",D42)</f>
        <v>Account</v>
      </c>
      <c r="S42" t="str">
        <f>IF(F42="","",F42)</f>
        <v>CCS_Risk_Rating__c</v>
      </c>
      <c r="T42" t="s">
        <v>253</v>
      </c>
      <c r="U42" t="str">
        <f>IF(OR(S42 ="transactionKey", S42="sequenceNumber", S42 = "commitTimestamp", S42 = "commitUser",S42 = "commitNumber", S42="changetype",S42="entityName",S42="ID", LEFT(S42,12)="LastModified"), "N","Y")</f>
        <v>Y</v>
      </c>
      <c r="V42" t="str">
        <f>R42</f>
        <v>Account</v>
      </c>
      <c r="W42" t="str">
        <f>S42</f>
        <v>CCS_Risk_Rating__c</v>
      </c>
      <c r="X42" t="str">
        <f>IF(OR(LEFT(J42,9)="reference", F42=""),"STRING",VLOOKUP($J42,'DataType Conversion'!$A$8:$I$37,3,0))</f>
        <v>STRING</v>
      </c>
      <c r="Y42">
        <f>IF(L42="", "",L42)</f>
        <v>255</v>
      </c>
      <c r="Z42" t="str">
        <f>U42</f>
        <v>Y</v>
      </c>
      <c r="AA42" t="str">
        <f>IF(OR($W42="Id",$W42="LastModifiedDate"), "C","")</f>
        <v/>
      </c>
      <c r="AB42" t="str">
        <f>IF(S42= "", "", IF(J42="Picklist", "Y", "N"))</f>
        <v>N</v>
      </c>
      <c r="AC42" t="str">
        <f>IF(OR(W42="CreatedDate",W42="CreatedById"),"Must be populated when changeType = CREATE","")</f>
        <v/>
      </c>
      <c r="AD42" t="str">
        <f>V42</f>
        <v>Account</v>
      </c>
      <c r="AE42" t="str">
        <f>W42</f>
        <v>CCS_Risk_Rating__c</v>
      </c>
      <c r="AF42" t="str">
        <f>X42</f>
        <v>STRING</v>
      </c>
      <c r="AG42">
        <f>IF(Y42="","",Y42)</f>
        <v>255</v>
      </c>
      <c r="AH42" t="str">
        <f>Z42</f>
        <v>Y</v>
      </c>
      <c r="AI42" t="str">
        <f>O42</f>
        <v/>
      </c>
      <c r="AJ42" t="str">
        <f>IF(AE42="LastModifiedDate","Must be latest date for the record id in Staging, and date must be t-1", "")</f>
        <v/>
      </c>
      <c r="AN42" t="str">
        <f>IF(AD42="","",LOWER(SUBSTITUTE(VLOOKUP($AD42,'Key-Information'!$B$7:$D$8,2,0)," ", "_")))</f>
        <v>relationship_(customer)</v>
      </c>
      <c r="AO42" t="str">
        <f>IF(AE42="","",IF(OR(AE42="ccs_migration_id__c",AE42="ccs_covenant_type__c",AE42="ccs_status__c",AE42="ccs_frequency__c"),SUBSTITUTE(LOWER(AE42),"__c",""),_xlfn.IFNA(SUBSTITUTE(SUBSTITUTE(SUBSTITUTE(SUBSTITUTE(AE42,"LLC_BI__",""),"CCS_",""),"__c",""),"cm_",""),AE42)))</f>
        <v>Risk_Rating</v>
      </c>
      <c r="AP42" t="str">
        <f>IF(AF42="","",AF42)</f>
        <v>STRING</v>
      </c>
      <c r="AQ42">
        <f>IF(AG42="","",AG42)</f>
        <v>255</v>
      </c>
      <c r="AR42" t="str">
        <f>IF(AH42="","",AH42)</f>
        <v>Y</v>
      </c>
      <c r="AS42" t="str">
        <f>IF(AI42="","",AI42)</f>
        <v/>
      </c>
    </row>
    <row r="43" spans="1:45" ht="15">
      <c r="A43" t="str">
        <f>D43&amp;F43</f>
        <v>AccountCCS_RM_FileNumber__c</v>
      </c>
      <c r="B43" t="str">
        <f>VLOOKUP($A43,nCino_DMW!$A$1:$AM$187,38,0)</f>
        <v>N</v>
      </c>
      <c r="C43" t="str">
        <f>VLOOKUP($A43,nCino_DMW!$A$1:$AM$187,39,0)</f>
        <v>N</v>
      </c>
      <c r="D43" t="s">
        <v>66</v>
      </c>
      <c r="E43" t="str">
        <f>_xlfn.IFNA(VLOOKUP($A43,nCino_DevPoc!$A$2:$S$384,4,0),"")</f>
        <v>Relationship</v>
      </c>
      <c r="F43" t="s">
        <v>1023</v>
      </c>
      <c r="G43" t="str">
        <f>_xlfn.IFNA(VLOOKUP($A43,nCino_DMW!$A$1:$L$188,9,0),"")</f>
        <v>RM FileNumber</v>
      </c>
      <c r="H43" t="str">
        <f>_xlfn.IFNA(VLOOKUP($A43,nCino_DMW!$A$1:$AH$187,12,0),"")</f>
        <v xml:space="preserve">This field captures the file number of the relationship manager who owns the prospect record </v>
      </c>
      <c r="I43" t="str">
        <f>_xlfn.IFNA(IF(VLOOKUP($A43,nCino_DMW!$A$1:$AH$187,13,0)=0,"", VLOOKUP($A43,nCino_DMW!$A$1:$AH$187,13,0)),"")</f>
        <v>Text</v>
      </c>
      <c r="J43" t="str">
        <f>_xlfn.IFNA(IF(VLOOKUP($A43,nCino_DevPoc!$A$2:$S$384,8,0)=0,"", VLOOKUP($A43,nCino_DevPoc!$A$2:$S$384,8,0)),"")</f>
        <v>string</v>
      </c>
      <c r="K43">
        <f>_xlfn.IFNA(IF(VLOOKUP($A43,nCino_DMW!$A$1:$AH$187,2,0)=0,"", VLOOKUP($A43,nCino_DMW!$A$1:$AH$187,2,0)),"")</f>
        <v>255</v>
      </c>
      <c r="L43">
        <f>IF(OR(F43=0, IFERROR(VLOOKUP($A43,nCino_DevPoc!$A$2:$S$384,2,0),0)=0),"", VLOOKUP($A43,nCino_DevPoc!$A$2:$S$384,2,0))</f>
        <v>255</v>
      </c>
      <c r="M43" t="str">
        <f>IFERROR(IF(VLOOKUP($A43,nCino_DMW!$A$1:$AH$187,26,0)="Y", "N", IF(VLOOKUP($A43,nCino_DMW!$A$1:$AH$187,26,0)="N",  "Y", "")),"")</f>
        <v>N</v>
      </c>
      <c r="N43" t="str">
        <f>_xlfn.IFNA(IF(VLOOKUP($A43,nCino_DevPoc!$A$2:$S$384,8,0)=TRUE, "Y", "N"),"")</f>
        <v>N</v>
      </c>
      <c r="O43" t="str">
        <f>IFERROR(IF(VLOOKUP($A43,nCino_DevPoc!$A$2:$S$384,18,0)=TRUE, "E", IF(F43="Id", "P", IF(OR(LEFT(I43, 6) = "Lookup", LEFT(I43, 6) ="Master"), "F",""))),"")</f>
        <v/>
      </c>
      <c r="P43" t="str">
        <f>_xlfn.IFNA(IF(VLOOKUP($A43,nCino_DMW!$A$1:$AH$187,4,0)="System generated", "Y", "N"),"")</f>
        <v>N</v>
      </c>
      <c r="Q43" t="str">
        <f>IF(LEFT(I43,6)="lookup", I43,IF(OR(F43=0, IFERROR(VLOOKUP($A43,nCino_DevPoc!$A$2:$S$384,18,0),0)=0),"", VLOOKUP($A43,nCino_DevPoc!$A$2:$S$384,18,0)))</f>
        <v/>
      </c>
      <c r="R43" t="str">
        <f>IF(D43="","",D43)</f>
        <v>Account</v>
      </c>
      <c r="S43" t="str">
        <f>IF(F43="","",F43)</f>
        <v>CCS_RM_FileNumber__c</v>
      </c>
      <c r="T43" t="s">
        <v>253</v>
      </c>
      <c r="U43" t="str">
        <f>IF(OR(S43 ="transactionKey", S43="sequenceNumber", S43 = "commitTimestamp", S43 = "commitUser",S43 = "commitNumber", S43="changetype",S43="entityName",S43="ID", LEFT(S43,12)="LastModified"), "N","Y")</f>
        <v>Y</v>
      </c>
      <c r="V43" t="str">
        <f>R43</f>
        <v>Account</v>
      </c>
      <c r="W43" t="str">
        <f>S43</f>
        <v>CCS_RM_FileNumber__c</v>
      </c>
      <c r="X43" t="str">
        <f>IF(OR(LEFT(J43,9)="reference", F43=""),"STRING",VLOOKUP($J43,'DataType Conversion'!$A$8:$I$37,3,0))</f>
        <v>STRING</v>
      </c>
      <c r="Y43">
        <f>IF(L43="", "",L43)</f>
        <v>255</v>
      </c>
      <c r="Z43" t="str">
        <f>U43</f>
        <v>Y</v>
      </c>
      <c r="AA43" t="str">
        <f>IF(OR($W43="Id",$W43="LastModifiedDate"), "C","")</f>
        <v/>
      </c>
      <c r="AB43" t="str">
        <f>IF(S43= "", "", IF(J43="Picklist", "Y", "N"))</f>
        <v>N</v>
      </c>
      <c r="AC43" t="str">
        <f>IF(OR(W43="CreatedDate",W43="CreatedById"),"Must be populated when changeType = CREATE","")</f>
        <v/>
      </c>
      <c r="AD43" t="str">
        <f>V43</f>
        <v>Account</v>
      </c>
      <c r="AE43" t="str">
        <f>W43</f>
        <v>CCS_RM_FileNumber__c</v>
      </c>
      <c r="AF43" t="str">
        <f>X43</f>
        <v>STRING</v>
      </c>
      <c r="AG43">
        <f>IF(Y43="","",Y43)</f>
        <v>255</v>
      </c>
      <c r="AH43" t="str">
        <f>Z43</f>
        <v>Y</v>
      </c>
      <c r="AI43" t="str">
        <f>O43</f>
        <v/>
      </c>
      <c r="AJ43" t="str">
        <f>IF(AE43="LastModifiedDate","Must be latest date for the record id in Staging, and date must be t-1", "")</f>
        <v/>
      </c>
      <c r="AN43" t="str">
        <f>IF(AD43="","",LOWER(SUBSTITUTE(VLOOKUP($AD43,'Key-Information'!$B$7:$D$8,2,0)," ", "_")))</f>
        <v>relationship_(customer)</v>
      </c>
      <c r="AO43" t="str">
        <f>IF(AE43="","",IF(OR(AE43="ccs_migration_id__c",AE43="ccs_covenant_type__c",AE43="ccs_status__c",AE43="ccs_frequency__c"),SUBSTITUTE(LOWER(AE43),"__c",""),_xlfn.IFNA(SUBSTITUTE(SUBSTITUTE(SUBSTITUTE(SUBSTITUTE(AE43,"LLC_BI__",""),"CCS_",""),"__c",""),"cm_",""),AE43)))</f>
        <v>RM_FileNumber</v>
      </c>
      <c r="AP43" t="str">
        <f>IF(AF43="","",AF43)</f>
        <v>STRING</v>
      </c>
      <c r="AQ43">
        <f>IF(AG43="","",AG43)</f>
        <v>255</v>
      </c>
      <c r="AR43" t="str">
        <f>IF(AH43="","",AH43)</f>
        <v>Y</v>
      </c>
      <c r="AS43" t="str">
        <f>IF(AI43="","",AI43)</f>
        <v/>
      </c>
    </row>
    <row r="44" spans="1:45" ht="15">
      <c r="A44" t="str">
        <f>D44&amp;F44</f>
        <v>AccountCCS_RFI_Flag__c</v>
      </c>
      <c r="B44" t="str">
        <f>VLOOKUP($A44,nCino_DMW!$A$1:$AM$187,38,0)</f>
        <v>N</v>
      </c>
      <c r="C44" t="str">
        <f>VLOOKUP($A44,nCino_DMW!$A$1:$AM$187,39,0)</f>
        <v>N</v>
      </c>
      <c r="D44" t="s">
        <v>66</v>
      </c>
      <c r="E44" t="str">
        <f>_xlfn.IFNA(VLOOKUP($A44,nCino_DevPoc!$A$2:$S$384,4,0),"")</f>
        <v>Relationship</v>
      </c>
      <c r="F44" t="s">
        <v>1020</v>
      </c>
      <c r="G44" t="str">
        <f>_xlfn.IFNA(VLOOKUP($A44,nCino_DMW!$A$1:$L$188,9,0),"")</f>
        <v>RFI Flag</v>
      </c>
      <c r="H44" t="str">
        <f>_xlfn.IFNA(VLOOKUP($A44,nCino_DMW!$A$1:$AH$187,12,0),"")</f>
        <v>This is a checkbox field to capture a RFI flag</v>
      </c>
      <c r="I44" t="str">
        <f>_xlfn.IFNA(IF(VLOOKUP($A44,nCino_DMW!$A$1:$AH$187,13,0)=0,"", VLOOKUP($A44,nCino_DMW!$A$1:$AH$187,13,0)),"")</f>
        <v>Checkbox</v>
      </c>
      <c r="J44" t="str">
        <f>_xlfn.IFNA(IF(VLOOKUP($A44,nCino_DevPoc!$A$2:$S$384,8,0)=0,"", VLOOKUP($A44,nCino_DevPoc!$A$2:$S$384,8,0)),"")</f>
        <v>boolean</v>
      </c>
      <c r="K44" t="str">
        <f>_xlfn.IFNA(IF(VLOOKUP($A44,nCino_DMW!$A$1:$AH$187,2,0)=0,"", VLOOKUP($A44,nCino_DMW!$A$1:$AH$187,2,0)),"")</f>
        <v>Boolean(True/False)</v>
      </c>
      <c r="L44" t="str">
        <f>IF(OR(F44=0, IFERROR(VLOOKUP($A44,nCino_DevPoc!$A$2:$S$384,2,0),0)=0),"", VLOOKUP($A44,nCino_DevPoc!$A$2:$S$384,2,0))</f>
        <v/>
      </c>
      <c r="M44" t="str">
        <f>IFERROR(IF(VLOOKUP($A44,nCino_DMW!$A$1:$AH$187,26,0)="Y", "N", IF(VLOOKUP($A44,nCino_DMW!$A$1:$AH$187,26,0)="N",  "Y", "")),"")</f>
        <v>Y</v>
      </c>
      <c r="N44" t="str">
        <f>_xlfn.IFNA(IF(VLOOKUP($A44,nCino_DevPoc!$A$2:$S$384,8,0)=TRUE, "Y", "N"),"")</f>
        <v>N</v>
      </c>
      <c r="O44" t="str">
        <f>IFERROR(IF(VLOOKUP($A44,nCino_DevPoc!$A$2:$S$384,18,0)=TRUE, "E", IF(F44="Id", "P", IF(OR(LEFT(I44, 6) = "Lookup", LEFT(I44, 6) ="Master"), "F",""))),"")</f>
        <v/>
      </c>
      <c r="P44" t="str">
        <f>_xlfn.IFNA(IF(VLOOKUP($A44,nCino_DMW!$A$1:$AH$187,4,0)="System generated", "Y", "N"),"")</f>
        <v>N</v>
      </c>
      <c r="Q44" t="str">
        <f>IF(LEFT(I44,6)="lookup", I44,IF(OR(F44=0, IFERROR(VLOOKUP($A44,nCino_DevPoc!$A$2:$S$384,18,0),0)=0),"", VLOOKUP($A44,nCino_DevPoc!$A$2:$S$384,18,0)))</f>
        <v/>
      </c>
      <c r="R44" t="str">
        <f>IF(D44="","",D44)</f>
        <v>Account</v>
      </c>
      <c r="S44" t="str">
        <f>IF(F44="","",F44)</f>
        <v>CCS_RFI_Flag__c</v>
      </c>
      <c r="T44" t="s">
        <v>253</v>
      </c>
      <c r="U44" t="str">
        <f>IF(OR(S44 ="transactionKey", S44="sequenceNumber", S44 = "commitTimestamp", S44 = "commitUser",S44 = "commitNumber", S44="changetype",S44="entityName",S44="ID", LEFT(S44,12)="LastModified"), "N","Y")</f>
        <v>Y</v>
      </c>
      <c r="V44" t="str">
        <f>R44</f>
        <v>Account</v>
      </c>
      <c r="W44" t="str">
        <f>S44</f>
        <v>CCS_RFI_Flag__c</v>
      </c>
      <c r="X44" t="str">
        <f>IF(OR(LEFT(J44,9)="reference", F44=""),"STRING",VLOOKUP($J44,'DataType Conversion'!$A$8:$I$37,3,0))</f>
        <v>BOOL</v>
      </c>
      <c r="Y44" t="str">
        <f>IF(L44="", "",L44)</f>
        <v/>
      </c>
      <c r="Z44" t="str">
        <f>U44</f>
        <v>Y</v>
      </c>
      <c r="AA44" t="str">
        <f>IF(OR($W44="Id",$W44="LastModifiedDate"), "C","")</f>
        <v/>
      </c>
      <c r="AB44" t="str">
        <f>IF(S44= "", "", IF(J44="Picklist", "Y", "N"))</f>
        <v>N</v>
      </c>
      <c r="AC44" t="str">
        <f>IF(OR(W44="CreatedDate",W44="CreatedById"),"Must be populated when changeType = CREATE","")</f>
        <v/>
      </c>
      <c r="AD44" t="str">
        <f>V44</f>
        <v>Account</v>
      </c>
      <c r="AE44" t="str">
        <f>W44</f>
        <v>CCS_RFI_Flag__c</v>
      </c>
      <c r="AF44" t="str">
        <f>X44</f>
        <v>BOOL</v>
      </c>
      <c r="AG44" t="str">
        <f>IF(Y44="","",Y44)</f>
        <v/>
      </c>
      <c r="AH44" t="str">
        <f>Z44</f>
        <v>Y</v>
      </c>
      <c r="AI44" t="str">
        <f>O44</f>
        <v/>
      </c>
      <c r="AJ44" t="str">
        <f>IF(AE44="LastModifiedDate","Must be latest date for the record id in Staging, and date must be t-1", "")</f>
        <v/>
      </c>
      <c r="AN44" t="str">
        <f>IF(AD44="","",LOWER(SUBSTITUTE(VLOOKUP($AD44,'Key-Information'!$B$7:$D$8,2,0)," ", "_")))</f>
        <v>relationship_(customer)</v>
      </c>
      <c r="AO44" t="str">
        <f>IF(AE44="","",IF(OR(AE44="ccs_migration_id__c",AE44="ccs_covenant_type__c",AE44="ccs_status__c",AE44="ccs_frequency__c"),SUBSTITUTE(LOWER(AE44),"__c",""),_xlfn.IFNA(SUBSTITUTE(SUBSTITUTE(SUBSTITUTE(SUBSTITUTE(AE44,"LLC_BI__",""),"CCS_",""),"__c",""),"cm_",""),AE44)))</f>
        <v>RFI_Flag</v>
      </c>
      <c r="AP44" t="str">
        <f>IF(AF44="","",AF44)</f>
        <v>BOOL</v>
      </c>
      <c r="AQ44" t="str">
        <f>IF(AG44="","",AG44)</f>
        <v/>
      </c>
      <c r="AR44" t="str">
        <f>IF(AH44="","",AH44)</f>
        <v>Y</v>
      </c>
      <c r="AS44" t="str">
        <f>IF(AI44="","",AI44)</f>
        <v/>
      </c>
    </row>
    <row r="45" spans="1:45" ht="15">
      <c r="A45" t="str">
        <f>D45&amp;F45</f>
        <v>AccountCCS_RM_Name__c</v>
      </c>
      <c r="B45" t="str">
        <f>VLOOKUP($A45,nCino_DMW!$A$1:$AM$187,38,0)</f>
        <v>N</v>
      </c>
      <c r="C45" t="str">
        <f>VLOOKUP($A45,nCino_DMW!$A$1:$AM$187,39,0)</f>
        <v>N</v>
      </c>
      <c r="D45" t="s">
        <v>66</v>
      </c>
      <c r="E45" t="str">
        <f>_xlfn.IFNA(VLOOKUP($A45,nCino_DevPoc!$A$2:$S$384,4,0),"")</f>
        <v>Relationship</v>
      </c>
      <c r="F45" t="s">
        <v>954</v>
      </c>
      <c r="G45" t="str">
        <f>_xlfn.IFNA(VLOOKUP($A45,nCino_DMW!$A$1:$L$188,9,0),"")</f>
        <v>RM Name</v>
      </c>
      <c r="H45" t="str">
        <f>_xlfn.IFNA(VLOOKUP($A45,nCino_DMW!$A$1:$AH$187,12,0),"")</f>
        <v>This field captures the name of the relationship manager</v>
      </c>
      <c r="I45" t="str">
        <f>_xlfn.IFNA(IF(VLOOKUP($A45,nCino_DMW!$A$1:$AH$187,13,0)=0,"", VLOOKUP($A45,nCino_DMW!$A$1:$AH$187,13,0)),"")</f>
        <v>Formula (Text) This formula references multiple objects</v>
      </c>
      <c r="J45" t="str">
        <f>_xlfn.IFNA(IF(VLOOKUP($A45,nCino_DevPoc!$A$2:$S$384,8,0)=0,"", VLOOKUP($A45,nCino_DevPoc!$A$2:$S$384,8,0)),"")</f>
        <v>string</v>
      </c>
      <c r="K45">
        <f>_xlfn.IFNA(IF(VLOOKUP($A45,nCino_DMW!$A$1:$AH$187,2,0)=0,"", VLOOKUP($A45,nCino_DMW!$A$1:$AH$187,2,0)),"")</f>
        <v>1300</v>
      </c>
      <c r="L45">
        <f>IF(OR(F45=0, IFERROR(VLOOKUP($A45,nCino_DevPoc!$A$2:$S$384,2,0),0)=0),"", VLOOKUP($A45,nCino_DevPoc!$A$2:$S$384,2,0))</f>
        <v>1300</v>
      </c>
      <c r="M45" t="str">
        <f>IFERROR(IF(VLOOKUP($A45,nCino_DMW!$A$1:$AH$187,26,0)="Y", "N", IF(VLOOKUP($A45,nCino_DMW!$A$1:$AH$187,26,0)="N",  "Y", "")),"")</f>
        <v>Y</v>
      </c>
      <c r="N45" t="str">
        <f>_xlfn.IFNA(IF(VLOOKUP($A45,nCino_DevPoc!$A$2:$S$384,8,0)=TRUE, "Y", "N"),"")</f>
        <v>N</v>
      </c>
      <c r="O45" t="str">
        <f>IFERROR(IF(VLOOKUP($A45,nCino_DevPoc!$A$2:$S$384,18,0)=TRUE, "E", IF(F45="Id", "P", IF(OR(LEFT(I45, 6) = "Lookup", LEFT(I45, 6) ="Master"), "F",""))),"")</f>
        <v/>
      </c>
      <c r="P45" t="str">
        <f>_xlfn.IFNA(IF(VLOOKUP($A45,nCino_DMW!$A$1:$AH$187,4,0)="System generated", "Y", "N"),"")</f>
        <v>N</v>
      </c>
      <c r="Q45" t="str">
        <f>IF(LEFT(I45,6)="lookup", I45,IF(OR(F45=0, IFERROR(VLOOKUP($A45,nCino_DevPoc!$A$2:$S$384,18,0),0)=0),"", VLOOKUP($A45,nCino_DevPoc!$A$2:$S$384,18,0)))</f>
        <v>Owner.FirstName &amp; \" \" &amp; Owner.LastName</v>
      </c>
      <c r="R45" t="str">
        <f>IF(D45="","",D45)</f>
        <v>Account</v>
      </c>
      <c r="S45" t="str">
        <f>IF(F45="","",F45)</f>
        <v>CCS_RM_Name__c</v>
      </c>
      <c r="T45" t="s">
        <v>253</v>
      </c>
      <c r="U45" t="str">
        <f>IF(OR(S45 ="transactionKey", S45="sequenceNumber", S45 = "commitTimestamp", S45 = "commitUser",S45 = "commitNumber", S45="changetype",S45="entityName",S45="ID", LEFT(S45,12)="LastModified"), "N","Y")</f>
        <v>Y</v>
      </c>
      <c r="V45" t="str">
        <f>R45</f>
        <v>Account</v>
      </c>
      <c r="W45" t="str">
        <f>S45</f>
        <v>CCS_RM_Name__c</v>
      </c>
      <c r="X45" t="str">
        <f>IF(OR(LEFT(J45,9)="reference", F45=""),"STRING",VLOOKUP($J45,'DataType Conversion'!$A$8:$I$37,3,0))</f>
        <v>STRING</v>
      </c>
      <c r="Y45">
        <f>IF(L45="", "",L45)</f>
        <v>1300</v>
      </c>
      <c r="Z45" t="str">
        <f>U45</f>
        <v>Y</v>
      </c>
      <c r="AA45" t="str">
        <f>IF(OR($W45="Id",$W45="LastModifiedDate"), "C","")</f>
        <v/>
      </c>
      <c r="AB45" t="str">
        <f>IF(S45= "", "", IF(J45="Picklist", "Y", "N"))</f>
        <v>N</v>
      </c>
      <c r="AC45" t="str">
        <f>IF(OR(W45="CreatedDate",W45="CreatedById"),"Must be populated when changeType = CREATE","")</f>
        <v/>
      </c>
      <c r="AD45" t="str">
        <f>V45</f>
        <v>Account</v>
      </c>
      <c r="AE45" t="str">
        <f>W45</f>
        <v>CCS_RM_Name__c</v>
      </c>
      <c r="AF45" t="str">
        <f>X45</f>
        <v>STRING</v>
      </c>
      <c r="AG45">
        <f>IF(Y45="","",Y45)</f>
        <v>1300</v>
      </c>
      <c r="AH45" t="str">
        <f>Z45</f>
        <v>Y</v>
      </c>
      <c r="AI45" t="str">
        <f>O45</f>
        <v/>
      </c>
      <c r="AJ45" t="str">
        <f>IF(AE45="LastModifiedDate","Must be latest date for the record id in Staging, and date must be t-1", "")</f>
        <v/>
      </c>
      <c r="AN45" t="str">
        <f>IF(AD45="","",LOWER(SUBSTITUTE(VLOOKUP($AD45,'Key-Information'!$B$7:$D$8,2,0)," ", "_")))</f>
        <v>relationship_(customer)</v>
      </c>
      <c r="AO45" t="str">
        <f>IF(AE45="","",IF(OR(AE45="ccs_migration_id__c",AE45="ccs_covenant_type__c",AE45="ccs_status__c",AE45="ccs_frequency__c"),SUBSTITUTE(LOWER(AE45),"__c",""),_xlfn.IFNA(SUBSTITUTE(SUBSTITUTE(SUBSTITUTE(SUBSTITUTE(AE45,"LLC_BI__",""),"CCS_",""),"__c",""),"cm_",""),AE45)))</f>
        <v>RM_Name</v>
      </c>
      <c r="AP45" t="str">
        <f>IF(AF45="","",AF45)</f>
        <v>STRING</v>
      </c>
      <c r="AQ45">
        <f>IF(AG45="","",AG45)</f>
        <v>1300</v>
      </c>
      <c r="AR45" t="str">
        <f>IF(AH45="","",AH45)</f>
        <v>Y</v>
      </c>
      <c r="AS45" t="str">
        <f>IF(AI45="","",AI45)</f>
        <v/>
      </c>
    </row>
    <row r="46" spans="1:45" ht="15">
      <c r="A46" t="str">
        <f>D46&amp;F46</f>
        <v>AccountCCS_RM_Team__c</v>
      </c>
      <c r="B46" t="str">
        <f>VLOOKUP($A46,nCino_DMW!$A$1:$AM$187,38,0)</f>
        <v>N</v>
      </c>
      <c r="C46" t="str">
        <f>VLOOKUP($A46,nCino_DMW!$A$1:$AM$187,39,0)</f>
        <v>N</v>
      </c>
      <c r="D46" t="s">
        <v>66</v>
      </c>
      <c r="E46" t="str">
        <f>_xlfn.IFNA(VLOOKUP($A46,nCino_DevPoc!$A$2:$S$384,4,0),"")</f>
        <v>Relationship</v>
      </c>
      <c r="F46" t="s">
        <v>1026</v>
      </c>
      <c r="G46" t="str">
        <f>_xlfn.IFNA(VLOOKUP($A46,nCino_DMW!$A$1:$L$188,9,0),"")</f>
        <v>RM Team</v>
      </c>
      <c r="H46" t="str">
        <f>_xlfn.IFNA(VLOOKUP($A46,nCino_DMW!$A$1:$AH$187,12,0),"")</f>
        <v>Relationship Manager's Team Name</v>
      </c>
      <c r="I46" t="str">
        <f>_xlfn.IFNA(IF(VLOOKUP($A46,nCino_DMW!$A$1:$AH$187,13,0)=0,"", VLOOKUP($A46,nCino_DMW!$A$1:$AH$187,13,0)),"")</f>
        <v>Lookup(OU Code)</v>
      </c>
      <c r="J46" t="str">
        <f>_xlfn.IFNA(IF(VLOOKUP($A46,nCino_DevPoc!$A$2:$S$384,8,0)=0,"", VLOOKUP($A46,nCino_DevPoc!$A$2:$S$384,8,0)),"")</f>
        <v>reference(CCS_OU_Code__c)</v>
      </c>
      <c r="K46">
        <f>_xlfn.IFNA(IF(VLOOKUP($A46,nCino_DMW!$A$1:$AH$187,2,0)=0,"", VLOOKUP($A46,nCino_DMW!$A$1:$AH$187,2,0)),"")</f>
        <v>18</v>
      </c>
      <c r="L46">
        <f>IF(OR(F46=0, IFERROR(VLOOKUP($A46,nCino_DevPoc!$A$2:$S$384,2,0),0)=0),"", VLOOKUP($A46,nCino_DevPoc!$A$2:$S$384,2,0))</f>
        <v>18</v>
      </c>
      <c r="M46" t="str">
        <f>IFERROR(IF(VLOOKUP($A46,nCino_DMW!$A$1:$AH$187,26,0)="Y", "N", IF(VLOOKUP($A46,nCino_DMW!$A$1:$AH$187,26,0)="N",  "Y", "")),"")</f>
        <v>N</v>
      </c>
      <c r="N46" t="str">
        <f>_xlfn.IFNA(IF(VLOOKUP($A46,nCino_DevPoc!$A$2:$S$384,8,0)=TRUE, "Y", "N"),"")</f>
        <v>N</v>
      </c>
      <c r="O46" t="str">
        <f>IFERROR(IF(VLOOKUP($A46,nCino_DevPoc!$A$2:$S$384,18,0)=TRUE, "E", IF(F46="Id", "P", IF(OR(LEFT(I46, 6) = "Lookup", LEFT(I46, 6) ="Master"), "F",""))),"")</f>
        <v>F</v>
      </c>
      <c r="P46" t="str">
        <f>_xlfn.IFNA(IF(VLOOKUP($A46,nCino_DMW!$A$1:$AH$187,4,0)="System generated", "Y", "N"),"")</f>
        <v>N</v>
      </c>
      <c r="Q46" t="str">
        <f>IF(LEFT(I46,6)="lookup", I46,IF(OR(F46=0, IFERROR(VLOOKUP($A46,nCino_DevPoc!$A$2:$S$384,18,0),0)=0),"", VLOOKUP($A46,nCino_DevPoc!$A$2:$S$384,18,0)))</f>
        <v>Lookup(OU Code)</v>
      </c>
      <c r="R46" t="str">
        <f>IF(D46="","",D46)</f>
        <v>Account</v>
      </c>
      <c r="S46" t="str">
        <f>IF(F46="","",F46)</f>
        <v>CCS_RM_Team__c</v>
      </c>
      <c r="T46" t="s">
        <v>253</v>
      </c>
      <c r="U46" t="str">
        <f>IF(OR(S46 ="transactionKey", S46="sequenceNumber", S46 = "commitTimestamp", S46 = "commitUser",S46 = "commitNumber", S46="changetype",S46="entityName",S46="ID", LEFT(S46,12)="LastModified"), "N","Y")</f>
        <v>Y</v>
      </c>
      <c r="V46" t="str">
        <f>R46</f>
        <v>Account</v>
      </c>
      <c r="W46" t="str">
        <f>S46</f>
        <v>CCS_RM_Team__c</v>
      </c>
      <c r="X46" t="str">
        <f>IF(OR(LEFT(J46,9)="reference", F46=""),"STRING",VLOOKUP($J46,'DataType Conversion'!$A$8:$I$37,3,0))</f>
        <v>STRING</v>
      </c>
      <c r="Y46">
        <f>IF(L46="", "",L46)</f>
        <v>18</v>
      </c>
      <c r="Z46" t="str">
        <f>U46</f>
        <v>Y</v>
      </c>
      <c r="AA46" t="str">
        <f>IF(OR($W46="Id",$W46="LastModifiedDate"), "C","")</f>
        <v/>
      </c>
      <c r="AB46" t="str">
        <f>IF(S46= "", "", IF(J46="Picklist", "Y", "N"))</f>
        <v>N</v>
      </c>
      <c r="AC46" t="str">
        <f>IF(OR(W46="CreatedDate",W46="CreatedById"),"Must be populated when changeType = CREATE","")</f>
        <v/>
      </c>
      <c r="AD46" t="str">
        <f>V46</f>
        <v>Account</v>
      </c>
      <c r="AE46" t="str">
        <f>W46</f>
        <v>CCS_RM_Team__c</v>
      </c>
      <c r="AF46" t="str">
        <f>X46</f>
        <v>STRING</v>
      </c>
      <c r="AG46">
        <f>IF(Y46="","",Y46)</f>
        <v>18</v>
      </c>
      <c r="AH46" t="str">
        <f>Z46</f>
        <v>Y</v>
      </c>
      <c r="AI46" t="str">
        <f>O46</f>
        <v>F</v>
      </c>
      <c r="AJ46" t="str">
        <f>IF(AE46="LastModifiedDate","Must be latest date for the record id in Staging, and date must be t-1", "")</f>
        <v/>
      </c>
      <c r="AN46" t="str">
        <f>IF(AD46="","",LOWER(SUBSTITUTE(VLOOKUP($AD46,'Key-Information'!$B$7:$D$8,2,0)," ", "_")))</f>
        <v>relationship_(customer)</v>
      </c>
      <c r="AO46" t="str">
        <f>IF(AE46="","",IF(OR(AE46="ccs_migration_id__c",AE46="ccs_covenant_type__c",AE46="ccs_status__c",AE46="ccs_frequency__c"),SUBSTITUTE(LOWER(AE46),"__c",""),_xlfn.IFNA(SUBSTITUTE(SUBSTITUTE(SUBSTITUTE(SUBSTITUTE(AE46,"LLC_BI__",""),"CCS_",""),"__c",""),"cm_",""),AE46)))</f>
        <v>RM_Team</v>
      </c>
      <c r="AP46" t="str">
        <f>IF(AF46="","",AF46)</f>
        <v>STRING</v>
      </c>
      <c r="AQ46">
        <f>IF(AG46="","",AG46)</f>
        <v>18</v>
      </c>
      <c r="AR46" t="str">
        <f>IF(AH46="","",AH46)</f>
        <v>Y</v>
      </c>
      <c r="AS46" t="str">
        <f>IF(AI46="","",AI46)</f>
        <v>F</v>
      </c>
    </row>
    <row r="47" spans="1:45" ht="15">
      <c r="A47" t="str">
        <f>D47&amp;F47</f>
        <v>AccountCCS_Segment__c</v>
      </c>
      <c r="B47" t="str">
        <f>VLOOKUP($A47,nCino_DMW!$A$1:$AM$187,38,0)</f>
        <v>N</v>
      </c>
      <c r="C47" t="str">
        <f>VLOOKUP($A47,nCino_DMW!$A$1:$AM$187,39,0)</f>
        <v>N</v>
      </c>
      <c r="D47" t="s">
        <v>66</v>
      </c>
      <c r="E47" t="str">
        <f>_xlfn.IFNA(VLOOKUP($A47,nCino_DevPoc!$A$2:$S$384,4,0),"")</f>
        <v>Relationship</v>
      </c>
      <c r="F47" t="s">
        <v>1049</v>
      </c>
      <c r="G47" t="str">
        <f>_xlfn.IFNA(VLOOKUP($A47,nCino_DMW!$A$1:$L$188,9,0),"")</f>
        <v>Segment</v>
      </c>
      <c r="H47" t="str">
        <f>_xlfn.IFNA(VLOOKUP($A47,nCino_DMW!$A$1:$AH$187,12,0),"")</f>
        <v>This field will capture the market segment to which a customer belongs (i.e SME or BB)</v>
      </c>
      <c r="I47" t="str">
        <f>_xlfn.IFNA(IF(VLOOKUP($A47,nCino_DMW!$A$1:$AH$187,13,0)=0,"", VLOOKUP($A47,nCino_DMW!$A$1:$AH$187,13,0)),"")</f>
        <v>Picklist</v>
      </c>
      <c r="J47" t="str">
        <f>_xlfn.IFNA(IF(VLOOKUP($A47,nCino_DevPoc!$A$2:$S$384,8,0)=0,"", VLOOKUP($A47,nCino_DevPoc!$A$2:$S$384,8,0)),"")</f>
        <v>picklist</v>
      </c>
      <c r="K47" t="str">
        <f>_xlfn.IFNA(IF(VLOOKUP($A47,nCino_DMW!$A$1:$AH$187,2,0)=0,"", VLOOKUP($A47,nCino_DMW!$A$1:$AH$187,2,0)),"")</f>
        <v>See picklist options for lengths</v>
      </c>
      <c r="L47">
        <f>IF(OR(F47=0, IFERROR(VLOOKUP($A47,nCino_DevPoc!$A$2:$S$384,2,0),0)=0),"", VLOOKUP($A47,nCino_DevPoc!$A$2:$S$384,2,0))</f>
        <v>255</v>
      </c>
      <c r="M47" t="str">
        <f>IFERROR(IF(VLOOKUP($A47,nCino_DMW!$A$1:$AH$187,26,0)="Y", "N", IF(VLOOKUP($A47,nCino_DMW!$A$1:$AH$187,26,0)="N",  "Y", "")),"")</f>
        <v>Y</v>
      </c>
      <c r="N47" t="str">
        <f>_xlfn.IFNA(IF(VLOOKUP($A47,nCino_DevPoc!$A$2:$S$384,8,0)=TRUE, "Y", "N"),"")</f>
        <v>N</v>
      </c>
      <c r="O47" t="str">
        <f>IFERROR(IF(VLOOKUP($A47,nCino_DevPoc!$A$2:$S$384,18,0)=TRUE, "E", IF(F47="Id", "P", IF(OR(LEFT(I47, 6) = "Lookup", LEFT(I47, 6) ="Master"), "F",""))),"")</f>
        <v/>
      </c>
      <c r="P47" t="str">
        <f>_xlfn.IFNA(IF(VLOOKUP($A47,nCino_DMW!$A$1:$AH$187,4,0)="System generated", "Y", "N"),"")</f>
        <v>N</v>
      </c>
      <c r="Q47" t="str">
        <f>IF(LEFT(I47,6)="lookup", I47,IF(OR(F47=0, IFERROR(VLOOKUP($A47,nCino_DevPoc!$A$2:$S$384,18,0),0)=0),"", VLOOKUP($A47,nCino_DevPoc!$A$2:$S$384,18,0)))</f>
        <v/>
      </c>
      <c r="R47" t="str">
        <f>IF(D47="","",D47)</f>
        <v>Account</v>
      </c>
      <c r="S47" t="str">
        <f>IF(F47="","",F47)</f>
        <v>CCS_Segment__c</v>
      </c>
      <c r="T47" t="s">
        <v>253</v>
      </c>
      <c r="U47" t="str">
        <f>IF(OR(S47 ="transactionKey", S47="sequenceNumber", S47 = "commitTimestamp", S47 = "commitUser",S47 = "commitNumber", S47="changetype",S47="entityName",S47="ID", LEFT(S47,12)="LastModified"), "N","Y")</f>
        <v>Y</v>
      </c>
      <c r="V47" t="str">
        <f>R47</f>
        <v>Account</v>
      </c>
      <c r="W47" t="str">
        <f>S47</f>
        <v>CCS_Segment__c</v>
      </c>
      <c r="X47" t="str">
        <f>IF(OR(LEFT(J47,9)="reference", F47=""),"STRING",VLOOKUP($J47,'DataType Conversion'!$A$8:$I$37,3,0))</f>
        <v>STRING</v>
      </c>
      <c r="Y47">
        <f>IF(L47="", "",L47)</f>
        <v>255</v>
      </c>
      <c r="Z47" t="str">
        <f>U47</f>
        <v>Y</v>
      </c>
      <c r="AA47" t="str">
        <f>IF(OR($W47="Id",$W47="LastModifiedDate"), "C","")</f>
        <v/>
      </c>
      <c r="AB47" t="str">
        <f>IF(S47= "", "", IF(J47="Picklist", "Y", "N"))</f>
        <v>Y</v>
      </c>
      <c r="AC47" t="str">
        <f>IF(OR(W47="CreatedDate",W47="CreatedById"),"Must be populated when changeType = CREATE","")</f>
        <v/>
      </c>
      <c r="AD47" t="str">
        <f>V47</f>
        <v>Account</v>
      </c>
      <c r="AE47" t="str">
        <f>W47</f>
        <v>CCS_Segment__c</v>
      </c>
      <c r="AF47" t="str">
        <f>X47</f>
        <v>STRING</v>
      </c>
      <c r="AG47">
        <f>IF(Y47="","",Y47)</f>
        <v>255</v>
      </c>
      <c r="AH47" t="str">
        <f>Z47</f>
        <v>Y</v>
      </c>
      <c r="AI47" t="str">
        <f>O47</f>
        <v/>
      </c>
      <c r="AJ47" t="str">
        <f>IF(AE47="LastModifiedDate","Must be latest date for the record id in Staging, and date must be t-1", "")</f>
        <v/>
      </c>
      <c r="AN47" t="str">
        <f>IF(AD47="","",LOWER(SUBSTITUTE(VLOOKUP($AD47,'Key-Information'!$B$7:$D$8,2,0)," ", "_")))</f>
        <v>relationship_(customer)</v>
      </c>
      <c r="AO47" t="str">
        <f>IF(AE47="","",IF(OR(AE47="ccs_migration_id__c",AE47="ccs_covenant_type__c",AE47="ccs_status__c",AE47="ccs_frequency__c"),SUBSTITUTE(LOWER(AE47),"__c",""),_xlfn.IFNA(SUBSTITUTE(SUBSTITUTE(SUBSTITUTE(SUBSTITUTE(AE47,"LLC_BI__",""),"CCS_",""),"__c",""),"cm_",""),AE47)))</f>
        <v>Segment</v>
      </c>
      <c r="AP47" t="str">
        <f>IF(AF47="","",AF47)</f>
        <v>STRING</v>
      </c>
      <c r="AQ47">
        <f>IF(AG47="","",AG47)</f>
        <v>255</v>
      </c>
      <c r="AR47" t="str">
        <f>IF(AH47="","",AH47)</f>
        <v>Y</v>
      </c>
      <c r="AS47" t="str">
        <f>IF(AI47="","",AI47)</f>
        <v/>
      </c>
    </row>
    <row r="48" spans="1:45" ht="15">
      <c r="A48" t="str">
        <f>D48&amp;F48</f>
        <v>AccountCCS_SIC_Code_1__c</v>
      </c>
      <c r="B48" t="str">
        <f>VLOOKUP($A48,nCino_DMW!$A$1:$AM$187,38,0)</f>
        <v>N</v>
      </c>
      <c r="C48" t="str">
        <f>VLOOKUP($A48,nCino_DMW!$A$1:$AM$187,39,0)</f>
        <v>N</v>
      </c>
      <c r="D48" t="s">
        <v>66</v>
      </c>
      <c r="E48" t="str">
        <f>_xlfn.IFNA(VLOOKUP($A48,nCino_DevPoc!$A$2:$S$384,4,0),"")</f>
        <v>Relationship</v>
      </c>
      <c r="F48" t="s">
        <v>1042</v>
      </c>
      <c r="G48" t="str">
        <f>_xlfn.IFNA(VLOOKUP($A48,nCino_DMW!$A$1:$L$188,9,0),"")</f>
        <v>SIC Code 1</v>
      </c>
      <c r="H48" t="str">
        <f>_xlfn.IFNA(VLOOKUP($A48,nCino_DMW!$A$1:$AH$187,12,0),"")</f>
        <v>This is a lookup field to the SIC Code reference table</v>
      </c>
      <c r="I48" t="str">
        <f>_xlfn.IFNA(IF(VLOOKUP($A48,nCino_DMW!$A$1:$AH$187,13,0)=0,"", VLOOKUP($A48,nCino_DMW!$A$1:$AH$187,13,0)),"")</f>
        <v>Lookup(SIC Code)</v>
      </c>
      <c r="J48" t="str">
        <f>_xlfn.IFNA(IF(VLOOKUP($A48,nCino_DevPoc!$A$2:$S$384,8,0)=0,"", VLOOKUP($A48,nCino_DevPoc!$A$2:$S$384,8,0)),"")</f>
        <v>reference(CCS_SIC_Code__c)</v>
      </c>
      <c r="K48">
        <f>_xlfn.IFNA(IF(VLOOKUP($A48,nCino_DMW!$A$1:$AH$187,2,0)=0,"", VLOOKUP($A48,nCino_DMW!$A$1:$AH$187,2,0)),"")</f>
        <v>18</v>
      </c>
      <c r="L48">
        <f>IF(OR(F48=0, IFERROR(VLOOKUP($A48,nCino_DevPoc!$A$2:$S$384,2,0),0)=0),"", VLOOKUP($A48,nCino_DevPoc!$A$2:$S$384,2,0))</f>
        <v>18</v>
      </c>
      <c r="M48" t="str">
        <f>IFERROR(IF(VLOOKUP($A48,nCino_DMW!$A$1:$AH$187,26,0)="Y", "N", IF(VLOOKUP($A48,nCino_DMW!$A$1:$AH$187,26,0)="N",  "Y", "")),"")</f>
        <v>N</v>
      </c>
      <c r="N48" t="str">
        <f>_xlfn.IFNA(IF(VLOOKUP($A48,nCino_DevPoc!$A$2:$S$384,8,0)=TRUE, "Y", "N"),"")</f>
        <v>N</v>
      </c>
      <c r="O48" t="str">
        <f>IFERROR(IF(VLOOKUP($A48,nCino_DevPoc!$A$2:$S$384,18,0)=TRUE, "E", IF(F48="Id", "P", IF(OR(LEFT(I48, 6) = "Lookup", LEFT(I48, 6) ="Master"), "F",""))),"")</f>
        <v>F</v>
      </c>
      <c r="P48" t="str">
        <f>_xlfn.IFNA(IF(VLOOKUP($A48,nCino_DMW!$A$1:$AH$187,4,0)="System generated", "Y", "N"),"")</f>
        <v>N</v>
      </c>
      <c r="Q48" t="str">
        <f>IF(LEFT(I48,6)="lookup", I48,IF(OR(F48=0, IFERROR(VLOOKUP($A48,nCino_DevPoc!$A$2:$S$384,18,0),0)=0),"", VLOOKUP($A48,nCino_DevPoc!$A$2:$S$384,18,0)))</f>
        <v>Lookup(SIC Code)</v>
      </c>
      <c r="R48" t="str">
        <f>IF(D48="","",D48)</f>
        <v>Account</v>
      </c>
      <c r="S48" t="str">
        <f>IF(F48="","",F48)</f>
        <v>CCS_SIC_Code_1__c</v>
      </c>
      <c r="T48" t="s">
        <v>253</v>
      </c>
      <c r="U48" t="str">
        <f>IF(OR(S48 ="transactionKey", S48="sequenceNumber", S48 = "commitTimestamp", S48 = "commitUser",S48 = "commitNumber", S48="changetype",S48="entityName",S48="ID", LEFT(S48,12)="LastModified"), "N","Y")</f>
        <v>Y</v>
      </c>
      <c r="V48" t="str">
        <f>R48</f>
        <v>Account</v>
      </c>
      <c r="W48" t="str">
        <f>S48</f>
        <v>CCS_SIC_Code_1__c</v>
      </c>
      <c r="X48" t="str">
        <f>IF(OR(LEFT(J48,9)="reference", F48=""),"STRING",VLOOKUP($J48,'DataType Conversion'!$A$8:$I$37,3,0))</f>
        <v>STRING</v>
      </c>
      <c r="Y48">
        <f>IF(L48="", "",L48)</f>
        <v>18</v>
      </c>
      <c r="Z48" t="str">
        <f>U48</f>
        <v>Y</v>
      </c>
      <c r="AA48" t="str">
        <f>IF(OR($W48="Id",$W48="LastModifiedDate"), "C","")</f>
        <v/>
      </c>
      <c r="AB48" t="str">
        <f>IF(S48= "", "", IF(J48="Picklist", "Y", "N"))</f>
        <v>N</v>
      </c>
      <c r="AC48" t="str">
        <f>IF(OR(W48="CreatedDate",W48="CreatedById"),"Must be populated when changeType = CREATE","")</f>
        <v/>
      </c>
      <c r="AD48" t="str">
        <f>V48</f>
        <v>Account</v>
      </c>
      <c r="AE48" t="str">
        <f>W48</f>
        <v>CCS_SIC_Code_1__c</v>
      </c>
      <c r="AF48" t="str">
        <f>X48</f>
        <v>STRING</v>
      </c>
      <c r="AG48">
        <f>IF(Y48="","",Y48)</f>
        <v>18</v>
      </c>
      <c r="AH48" t="str">
        <f>Z48</f>
        <v>Y</v>
      </c>
      <c r="AI48" t="str">
        <f>O48</f>
        <v>F</v>
      </c>
      <c r="AJ48" t="str">
        <f>IF(AE48="LastModifiedDate","Must be latest date for the record id in Staging, and date must be t-1", "")</f>
        <v/>
      </c>
      <c r="AN48" t="str">
        <f>IF(AD48="","",LOWER(SUBSTITUTE(VLOOKUP($AD48,'Key-Information'!$B$7:$D$8,2,0)," ", "_")))</f>
        <v>relationship_(customer)</v>
      </c>
      <c r="AO48" t="str">
        <f>IF(AE48="","",IF(OR(AE48="ccs_migration_id__c",AE48="ccs_covenant_type__c",AE48="ccs_status__c",AE48="ccs_frequency__c"),SUBSTITUTE(LOWER(AE48),"__c",""),_xlfn.IFNA(SUBSTITUTE(SUBSTITUTE(SUBSTITUTE(SUBSTITUTE(AE48,"LLC_BI__",""),"CCS_",""),"__c",""),"cm_",""),AE48)))</f>
        <v>SIC_Code_1</v>
      </c>
      <c r="AP48" t="str">
        <f>IF(AF48="","",AF48)</f>
        <v>STRING</v>
      </c>
      <c r="AQ48">
        <f>IF(AG48="","",AG48)</f>
        <v>18</v>
      </c>
      <c r="AR48" t="str">
        <f>IF(AH48="","",AH48)</f>
        <v>Y</v>
      </c>
      <c r="AS48" t="str">
        <f>IF(AI48="","",AI48)</f>
        <v>F</v>
      </c>
    </row>
    <row r="49" spans="1:45" ht="15">
      <c r="A49" t="str">
        <f>D49&amp;F49</f>
        <v>AccountCCS_SIC_Description__c</v>
      </c>
      <c r="B49" t="str">
        <f>VLOOKUP($A49,nCino_DMW!$A$1:$AM$187,38,0)</f>
        <v>N</v>
      </c>
      <c r="C49" t="str">
        <f>VLOOKUP($A49,nCino_DMW!$A$1:$AM$187,39,0)</f>
        <v>N</v>
      </c>
      <c r="D49" t="s">
        <v>66</v>
      </c>
      <c r="E49" t="str">
        <f>_xlfn.IFNA(VLOOKUP($A49,nCino_DevPoc!$A$2:$S$384,4,0),"")</f>
        <v>Relationship</v>
      </c>
      <c r="F49" t="s">
        <v>1082</v>
      </c>
      <c r="G49" t="str">
        <f>_xlfn.IFNA(VLOOKUP($A49,nCino_DMW!$A$1:$L$188,9,0),"")</f>
        <v>SIC Code Description</v>
      </c>
      <c r="H49" t="str">
        <f>_xlfn.IFNA(VLOOKUP($A49,nCino_DMW!$A$1:$AH$187,12,0),"")</f>
        <v>This field is populated with the customer's nature of business according to the SIC classification</v>
      </c>
      <c r="I49" t="str">
        <f>_xlfn.IFNA(IF(VLOOKUP($A49,nCino_DMW!$A$1:$AH$187,13,0)=0,"", VLOOKUP($A49,nCino_DMW!$A$1:$AH$187,13,0)),"")</f>
        <v>Formula (Text) This formula references multiple objects</v>
      </c>
      <c r="J49" t="str">
        <f>_xlfn.IFNA(IF(VLOOKUP($A49,nCino_DevPoc!$A$2:$S$384,8,0)=0,"", VLOOKUP($A49,nCino_DevPoc!$A$2:$S$384,8,0)),"")</f>
        <v>string</v>
      </c>
      <c r="K49">
        <f>_xlfn.IFNA(IF(VLOOKUP($A49,nCino_DMW!$A$1:$AH$187,2,0)=0,"", VLOOKUP($A49,nCino_DMW!$A$1:$AH$187,2,0)),"")</f>
        <v>1300</v>
      </c>
      <c r="L49">
        <f>IF(OR(F49=0, IFERROR(VLOOKUP($A49,nCino_DevPoc!$A$2:$S$384,2,0),0)=0),"", VLOOKUP($A49,nCino_DevPoc!$A$2:$S$384,2,0))</f>
        <v>1300</v>
      </c>
      <c r="M49" t="str">
        <f>IFERROR(IF(VLOOKUP($A49,nCino_DMW!$A$1:$AH$187,26,0)="Y", "N", IF(VLOOKUP($A49,nCino_DMW!$A$1:$AH$187,26,0)="N",  "Y", "")),"")</f>
        <v>Y</v>
      </c>
      <c r="N49" t="str">
        <f>_xlfn.IFNA(IF(VLOOKUP($A49,nCino_DevPoc!$A$2:$S$384,8,0)=TRUE, "Y", "N"),"")</f>
        <v>N</v>
      </c>
      <c r="O49" t="str">
        <f>IFERROR(IF(VLOOKUP($A49,nCino_DevPoc!$A$2:$S$384,18,0)=TRUE, "E", IF(F49="Id", "P", IF(OR(LEFT(I49, 6) = "Lookup", LEFT(I49, 6) ="Master"), "F",""))),"")</f>
        <v/>
      </c>
      <c r="P49" t="str">
        <f>_xlfn.IFNA(IF(VLOOKUP($A49,nCino_DMW!$A$1:$AH$187,4,0)="System generated", "Y", "N"),"")</f>
        <v>N</v>
      </c>
      <c r="Q49" t="str">
        <f>IF(LEFT(I49,6)="lookup", I49,IF(OR(F49=0, IFERROR(VLOOKUP($A49,nCino_DevPoc!$A$2:$S$384,18,0),0)=0),"", VLOOKUP($A49,nCino_DevPoc!$A$2:$S$384,18,0)))</f>
        <v>CCS_SIC_Code_1__r.CCS_Description__c</v>
      </c>
      <c r="R49" t="str">
        <f>IF(D49="","",D49)</f>
        <v>Account</v>
      </c>
      <c r="S49" t="str">
        <f>IF(F49="","",F49)</f>
        <v>CCS_SIC_Description__c</v>
      </c>
      <c r="T49" t="s">
        <v>253</v>
      </c>
      <c r="U49" t="str">
        <f>IF(OR(S49 ="transactionKey", S49="sequenceNumber", S49 = "commitTimestamp", S49 = "commitUser",S49 = "commitNumber", S49="changetype",S49="entityName",S49="ID", LEFT(S49,12)="LastModified"), "N","Y")</f>
        <v>Y</v>
      </c>
      <c r="V49" t="str">
        <f>R49</f>
        <v>Account</v>
      </c>
      <c r="W49" t="str">
        <f>S49</f>
        <v>CCS_SIC_Description__c</v>
      </c>
      <c r="X49" t="str">
        <f>IF(OR(LEFT(J49,9)="reference", F49=""),"STRING",VLOOKUP($J49,'DataType Conversion'!$A$8:$I$37,3,0))</f>
        <v>STRING</v>
      </c>
      <c r="Y49">
        <f>IF(L49="", "",L49)</f>
        <v>1300</v>
      </c>
      <c r="Z49" t="str">
        <f>U49</f>
        <v>Y</v>
      </c>
      <c r="AA49" t="str">
        <f>IF(OR($W49="Id",$W49="LastModifiedDate"), "C","")</f>
        <v/>
      </c>
      <c r="AB49" t="str">
        <f>IF(S49= "", "", IF(J49="Picklist", "Y", "N"))</f>
        <v>N</v>
      </c>
      <c r="AC49" t="str">
        <f>IF(OR(W49="CreatedDate",W49="CreatedById"),"Must be populated when changeType = CREATE","")</f>
        <v/>
      </c>
      <c r="AD49" t="str">
        <f>V49</f>
        <v>Account</v>
      </c>
      <c r="AE49" t="str">
        <f>W49</f>
        <v>CCS_SIC_Description__c</v>
      </c>
      <c r="AF49" t="str">
        <f>X49</f>
        <v>STRING</v>
      </c>
      <c r="AG49">
        <f>IF(Y49="","",Y49)</f>
        <v>1300</v>
      </c>
      <c r="AH49" t="str">
        <f>Z49</f>
        <v>Y</v>
      </c>
      <c r="AI49" t="str">
        <f>O49</f>
        <v/>
      </c>
      <c r="AJ49" t="str">
        <f>IF(AE49="LastModifiedDate","Must be latest date for the record id in Staging, and date must be t-1", "")</f>
        <v/>
      </c>
      <c r="AN49" t="str">
        <f>IF(AD49="","",LOWER(SUBSTITUTE(VLOOKUP($AD49,'Key-Information'!$B$7:$D$8,2,0)," ", "_")))</f>
        <v>relationship_(customer)</v>
      </c>
      <c r="AO49" t="str">
        <f>IF(AE49="","",IF(OR(AE49="ccs_migration_id__c",AE49="ccs_covenant_type__c",AE49="ccs_status__c",AE49="ccs_frequency__c"),SUBSTITUTE(LOWER(AE49),"__c",""),_xlfn.IFNA(SUBSTITUTE(SUBSTITUTE(SUBSTITUTE(SUBSTITUTE(AE49,"LLC_BI__",""),"CCS_",""),"__c",""),"cm_",""),AE49)))</f>
        <v>SIC_Description</v>
      </c>
      <c r="AP49" t="str">
        <f>IF(AF49="","",AF49)</f>
        <v>STRING</v>
      </c>
      <c r="AQ49">
        <f>IF(AG49="","",AG49)</f>
        <v>1300</v>
      </c>
      <c r="AR49" t="str">
        <f>IF(AH49="","",AH49)</f>
        <v>Y</v>
      </c>
      <c r="AS49" t="str">
        <f>IF(AI49="","",AI49)</f>
        <v/>
      </c>
    </row>
    <row r="50" spans="1:45" ht="15">
      <c r="A50" t="str">
        <f>D50&amp;F50</f>
        <v>AccountCCS_Set_up_Create_OGSA_Profiles__c</v>
      </c>
      <c r="B50" t="str">
        <f>VLOOKUP($A50,nCino_DMW!$A$1:$AM$187,38,0)</f>
        <v>N</v>
      </c>
      <c r="C50" t="str">
        <f>VLOOKUP($A50,nCino_DMW!$A$1:$AM$187,39,0)</f>
        <v>N</v>
      </c>
      <c r="D50" t="s">
        <v>66</v>
      </c>
      <c r="E50" t="str">
        <f>_xlfn.IFNA(VLOOKUP($A50,nCino_DevPoc!$A$2:$S$384,4,0),"")</f>
        <v>Relationship</v>
      </c>
      <c r="F50" t="s">
        <v>1110</v>
      </c>
      <c r="G50" t="str">
        <f>_xlfn.IFNA(VLOOKUP($A50,nCino_DMW!$A$1:$L$188,9,0),"")</f>
        <v>Set up Create OGSA Profiles</v>
      </c>
      <c r="H50" t="str">
        <f>_xlfn.IFNA(VLOOKUP($A50,nCino_DMW!$A$1:$AH$187,12,0),"")</f>
        <v>Org Security Profile flag</v>
      </c>
      <c r="I50" t="str">
        <f>_xlfn.IFNA(IF(VLOOKUP($A50,nCino_DMW!$A$1:$AH$187,13,0)=0,"", VLOOKUP($A50,nCino_DMW!$A$1:$AH$187,13,0)),"")</f>
        <v>Formula (Checkbox)</v>
      </c>
      <c r="J50" t="str">
        <f>_xlfn.IFNA(IF(VLOOKUP($A50,nCino_DevPoc!$A$2:$S$384,8,0)=0,"", VLOOKUP($A50,nCino_DevPoc!$A$2:$S$384,8,0)),"")</f>
        <v>boolean</v>
      </c>
      <c r="K50">
        <f>_xlfn.IFNA(IF(VLOOKUP($A50,nCino_DMW!$A$1:$AH$187,2,0)=0,"", VLOOKUP($A50,nCino_DMW!$A$1:$AH$187,2,0)),"")</f>
        <v>4</v>
      </c>
      <c r="L50" t="str">
        <f>IF(OR(F50=0, IFERROR(VLOOKUP($A50,nCino_DevPoc!$A$2:$S$384,2,0),0)=0),"", VLOOKUP($A50,nCino_DevPoc!$A$2:$S$384,2,0))</f>
        <v/>
      </c>
      <c r="M50" t="str">
        <f>IFERROR(IF(VLOOKUP($A50,nCino_DMW!$A$1:$AH$187,26,0)="Y", "N", IF(VLOOKUP($A50,nCino_DMW!$A$1:$AH$187,26,0)="N",  "Y", "")),"")</f>
        <v>Y</v>
      </c>
      <c r="N50" t="str">
        <f>_xlfn.IFNA(IF(VLOOKUP($A50,nCino_DevPoc!$A$2:$S$384,8,0)=TRUE, "Y", "N"),"")</f>
        <v>N</v>
      </c>
      <c r="O50" t="str">
        <f>IFERROR(IF(VLOOKUP($A50,nCino_DevPoc!$A$2:$S$384,18,0)=TRUE, "E", IF(F50="Id", "P", IF(OR(LEFT(I50, 6) = "Lookup", LEFT(I50, 6) ="Master"), "F",""))),"")</f>
        <v/>
      </c>
      <c r="P50" t="str">
        <f>_xlfn.IFNA(IF(VLOOKUP($A50,nCino_DMW!$A$1:$AH$187,4,0)="System generated", "Y", "N"),"")</f>
        <v>N</v>
      </c>
      <c r="Q50" t="str">
        <f>IF(LEFT(I50,6)="lookup", I50,IF(OR(F50=0, IFERROR(VLOOKUP($A50,nCino_DevPoc!$A$2:$S$384,18,0),0)=0),"", VLOOKUP($A50,nCino_DevPoc!$A$2:$S$384,18,0)))</f>
        <v>OR( ($Profile.Name = \"BB Coverage\"),\n( $Profile.Name = \"SME Coverage\"),\n( $Profile.Name = \"BSU Coverage\"),\n( $Profile.Name = \"BBFA\"),\n( $Profile.Name = \"SME Credit\"),\n( $Profile.Name = \"System Administrator\"),\n( $Profile.Name = \"Lending Origination\"),\n( $Profile.Name = \"Integration User - Data Migration\"),\n( $Profile.Name = \"BB Credit\"),\n( $Profile.Name = \"BSU Credit\"),\n( $Profile.Name = \"LBCM Credit\")\n)</v>
      </c>
      <c r="R50" t="str">
        <f>IF(D50="","",D50)</f>
        <v>Account</v>
      </c>
      <c r="S50" t="str">
        <f>IF(F50="","",F50)</f>
        <v>CCS_Set_up_Create_OGSA_Profiles__c</v>
      </c>
      <c r="T50" t="s">
        <v>253</v>
      </c>
      <c r="U50" t="str">
        <f>IF(OR(S50 ="transactionKey", S50="sequenceNumber", S50 = "commitTimestamp", S50 = "commitUser",S50 = "commitNumber", S50="changetype",S50="entityName",S50="ID", LEFT(S50,12)="LastModified"), "N","Y")</f>
        <v>Y</v>
      </c>
      <c r="V50" t="str">
        <f>R50</f>
        <v>Account</v>
      </c>
      <c r="W50" t="str">
        <f>S50</f>
        <v>CCS_Set_up_Create_OGSA_Profiles__c</v>
      </c>
      <c r="X50" t="str">
        <f>IF(OR(LEFT(J50,9)="reference", F50=""),"STRING",VLOOKUP($J50,'DataType Conversion'!$A$8:$I$37,3,0))</f>
        <v>BOOL</v>
      </c>
      <c r="Y50" t="str">
        <f>IF(L50="", "",L50)</f>
        <v/>
      </c>
      <c r="Z50" t="str">
        <f>U50</f>
        <v>Y</v>
      </c>
      <c r="AA50" t="str">
        <f>IF(OR($W50="Id",$W50="LastModifiedDate"), "C","")</f>
        <v/>
      </c>
      <c r="AB50" t="str">
        <f>IF(S50= "", "", IF(J50="Picklist", "Y", "N"))</f>
        <v>N</v>
      </c>
      <c r="AC50" t="str">
        <f>IF(OR(W50="CreatedDate",W50="CreatedById"),"Must be populated when changeType = CREATE","")</f>
        <v/>
      </c>
      <c r="AD50" t="str">
        <f>V50</f>
        <v>Account</v>
      </c>
      <c r="AE50" t="str">
        <f>W50</f>
        <v>CCS_Set_up_Create_OGSA_Profiles__c</v>
      </c>
      <c r="AF50" t="str">
        <f>X50</f>
        <v>BOOL</v>
      </c>
      <c r="AG50" t="str">
        <f>IF(Y50="","",Y50)</f>
        <v/>
      </c>
      <c r="AH50" t="str">
        <f>Z50</f>
        <v>Y</v>
      </c>
      <c r="AI50" t="str">
        <f>O50</f>
        <v/>
      </c>
      <c r="AJ50" t="str">
        <f>IF(AE50="LastModifiedDate","Must be latest date for the record id in Staging, and date must be t-1", "")</f>
        <v/>
      </c>
      <c r="AN50" t="str">
        <f>IF(AD50="","",LOWER(SUBSTITUTE(VLOOKUP($AD50,'Key-Information'!$B$7:$D$8,2,0)," ", "_")))</f>
        <v>relationship_(customer)</v>
      </c>
      <c r="AO50" t="str">
        <f>IF(AE50="","",IF(OR(AE50="ccs_migration_id__c",AE50="ccs_covenant_type__c",AE50="ccs_status__c",AE50="ccs_frequency__c"),SUBSTITUTE(LOWER(AE50),"__c",""),_xlfn.IFNA(SUBSTITUTE(SUBSTITUTE(SUBSTITUTE(SUBSTITUTE(AE50,"LLC_BI__",""),"CCS_",""),"__c",""),"cm_",""),AE50)))</f>
        <v>Set_up_Create_OGSA_Profiles</v>
      </c>
      <c r="AP50" t="str">
        <f>IF(AF50="","",AF50)</f>
        <v>BOOL</v>
      </c>
      <c r="AQ50" t="str">
        <f>IF(AG50="","",AG50)</f>
        <v/>
      </c>
      <c r="AR50" t="str">
        <f>IF(AH50="","",AH50)</f>
        <v>Y</v>
      </c>
      <c r="AS50" t="str">
        <f>IF(AI50="","",AI50)</f>
        <v/>
      </c>
    </row>
    <row r="51" spans="1:45" ht="15">
      <c r="A51" t="str">
        <f>D51&amp;F51</f>
        <v>AccountCCS_SIC_Code__c</v>
      </c>
      <c r="B51" t="str">
        <f>VLOOKUP($A51,nCino_DMW!$A$1:$AM$187,38,0)</f>
        <v>N</v>
      </c>
      <c r="C51" t="str">
        <f>VLOOKUP($A51,nCino_DMW!$A$1:$AM$187,39,0)</f>
        <v>N</v>
      </c>
      <c r="D51" t="s">
        <v>66</v>
      </c>
      <c r="E51" t="str">
        <f>_xlfn.IFNA(VLOOKUP($A51,nCino_DevPoc!$A$2:$S$384,4,0),"")</f>
        <v>Relationship</v>
      </c>
      <c r="F51" t="s">
        <v>1046</v>
      </c>
      <c r="G51" t="str">
        <f>_xlfn.IFNA(VLOOKUP($A51,nCino_DMW!$A$1:$L$188,9,0),"")</f>
        <v>SIC Code %</v>
      </c>
      <c r="H51">
        <f>_xlfn.IFNA(VLOOKUP($A51,nCino_DMW!$A$1:$AH$187,12,0),"")</f>
        <v>0</v>
      </c>
      <c r="I51" t="str">
        <f>_xlfn.IFNA(IF(VLOOKUP($A51,nCino_DMW!$A$1:$AH$187,13,0)=0,"", VLOOKUP($A51,nCino_DMW!$A$1:$AH$187,13,0)),"")</f>
        <v>Percent</v>
      </c>
      <c r="J51" t="str">
        <f>_xlfn.IFNA(IF(VLOOKUP($A51,nCino_DevPoc!$A$2:$S$384,8,0)=0,"", VLOOKUP($A51,nCino_DevPoc!$A$2:$S$384,8,0)),"")</f>
        <v>percent</v>
      </c>
      <c r="K51" t="str">
        <f>_xlfn.IFNA(IF(VLOOKUP($A51,nCino_DMW!$A$1:$AH$187,2,0)=0,"", VLOOKUP($A51,nCino_DMW!$A$1:$AH$187,2,0)),"")</f>
        <v>18, 0</v>
      </c>
      <c r="L51" t="str">
        <f>IF(OR(F51=0, IFERROR(VLOOKUP($A51,nCino_DevPoc!$A$2:$S$384,2,0),0)=0),"", VLOOKUP($A51,nCino_DevPoc!$A$2:$S$384,2,0))</f>
        <v/>
      </c>
      <c r="M51" t="str">
        <f>IFERROR(IF(VLOOKUP($A51,nCino_DMW!$A$1:$AH$187,26,0)="Y", "N", IF(VLOOKUP($A51,nCino_DMW!$A$1:$AH$187,26,0)="N",  "Y", "")),"")</f>
        <v>N</v>
      </c>
      <c r="N51" t="str">
        <f>_xlfn.IFNA(IF(VLOOKUP($A51,nCino_DevPoc!$A$2:$S$384,8,0)=TRUE, "Y", "N"),"")</f>
        <v>N</v>
      </c>
      <c r="O51" t="str">
        <f>IFERROR(IF(VLOOKUP($A51,nCino_DevPoc!$A$2:$S$384,18,0)=TRUE, "E", IF(F51="Id", "P", IF(OR(LEFT(I51, 6) = "Lookup", LEFT(I51, 6) ="Master"), "F",""))),"")</f>
        <v/>
      </c>
      <c r="P51" t="str">
        <f>_xlfn.IFNA(IF(VLOOKUP($A51,nCino_DMW!$A$1:$AH$187,4,0)="System generated", "Y", "N"),"")</f>
        <v>N</v>
      </c>
      <c r="Q51" t="str">
        <f>IF(LEFT(I51,6)="lookup", I51,IF(OR(F51=0, IFERROR(VLOOKUP($A51,nCino_DevPoc!$A$2:$S$384,18,0),0)=0),"", VLOOKUP($A51,nCino_DevPoc!$A$2:$S$384,18,0)))</f>
        <v/>
      </c>
      <c r="R51" t="str">
        <f>IF(D51="","",D51)</f>
        <v>Account</v>
      </c>
      <c r="S51" t="str">
        <f>IF(F51="","",F51)</f>
        <v>CCS_SIC_Code__c</v>
      </c>
      <c r="T51" t="s">
        <v>253</v>
      </c>
      <c r="U51" t="str">
        <f>IF(OR(S51 ="transactionKey", S51="sequenceNumber", S51 = "commitTimestamp", S51 = "commitUser",S51 = "commitNumber", S51="changetype",S51="entityName",S51="ID", LEFT(S51,12)="LastModified"), "N","Y")</f>
        <v>Y</v>
      </c>
      <c r="V51" t="str">
        <f>R51</f>
        <v>Account</v>
      </c>
      <c r="W51" t="str">
        <f>S51</f>
        <v>CCS_SIC_Code__c</v>
      </c>
      <c r="X51" t="str">
        <f>IF(OR(LEFT(J51,9)="reference", F51=""),"STRING",VLOOKUP($J51,'DataType Conversion'!$A$8:$I$37,3,0))</f>
        <v>DECIMAL</v>
      </c>
      <c r="Y51" t="str">
        <f>IF(L51="", "",L51)</f>
        <v/>
      </c>
      <c r="Z51" t="str">
        <f>U51</f>
        <v>Y</v>
      </c>
      <c r="AA51" t="str">
        <f>IF(OR($W51="Id",$W51="LastModifiedDate"), "C","")</f>
        <v/>
      </c>
      <c r="AB51" t="str">
        <f>IF(S51= "", "", IF(J51="Picklist", "Y", "N"))</f>
        <v>N</v>
      </c>
      <c r="AC51" t="str">
        <f>IF(OR(W51="CreatedDate",W51="CreatedById"),"Must be populated when changeType = CREATE","")</f>
        <v/>
      </c>
      <c r="AD51" t="str">
        <f>V51</f>
        <v>Account</v>
      </c>
      <c r="AE51" t="str">
        <f>W51</f>
        <v>CCS_SIC_Code__c</v>
      </c>
      <c r="AF51" t="str">
        <f>X51</f>
        <v>DECIMAL</v>
      </c>
      <c r="AG51" t="str">
        <f>IF(Y51="","",Y51)</f>
        <v/>
      </c>
      <c r="AH51" t="str">
        <f>Z51</f>
        <v>Y</v>
      </c>
      <c r="AI51" t="str">
        <f>O51</f>
        <v/>
      </c>
      <c r="AJ51" t="str">
        <f>IF(AE51="LastModifiedDate","Must be latest date for the record id in Staging, and date must be t-1", "")</f>
        <v/>
      </c>
      <c r="AN51" t="str">
        <f>IF(AD51="","",LOWER(SUBSTITUTE(VLOOKUP($AD51,'Key-Information'!$B$7:$D$8,2,0)," ", "_")))</f>
        <v>relationship_(customer)</v>
      </c>
      <c r="AO51" t="str">
        <f>IF(AE51="","",IF(OR(AE51="ccs_migration_id__c",AE51="ccs_covenant_type__c",AE51="ccs_status__c",AE51="ccs_frequency__c"),SUBSTITUTE(LOWER(AE51),"__c",""),_xlfn.IFNA(SUBSTITUTE(SUBSTITUTE(SUBSTITUTE(SUBSTITUTE(AE51,"LLC_BI__",""),"CCS_",""),"__c",""),"cm_",""),AE51)))</f>
        <v>SIC_Code</v>
      </c>
      <c r="AP51" t="str">
        <f>IF(AF51="","",AF51)</f>
        <v>DECIMAL</v>
      </c>
      <c r="AQ51" t="str">
        <f>IF(AG51="","",AG51)</f>
        <v/>
      </c>
      <c r="AR51" t="str">
        <f>IF(AH51="","",AH51)</f>
        <v>Y</v>
      </c>
      <c r="AS51" t="str">
        <f>IF(AI51="","",AI51)</f>
        <v/>
      </c>
    </row>
    <row r="52" spans="1:45" ht="15">
      <c r="A52" t="str">
        <f>D52&amp;F52</f>
        <v>AccountCCS_Sort_Code__c</v>
      </c>
      <c r="B52" t="str">
        <f>VLOOKUP($A52,nCino_DMW!$A$1:$AM$187,38,0)</f>
        <v>N</v>
      </c>
      <c r="C52" t="str">
        <f>VLOOKUP($A52,nCino_DMW!$A$1:$AM$187,39,0)</f>
        <v>N</v>
      </c>
      <c r="D52" t="s">
        <v>66</v>
      </c>
      <c r="E52" t="str">
        <f>_xlfn.IFNA(VLOOKUP($A52,nCino_DevPoc!$A$2:$S$384,4,0),"")</f>
        <v>Relationship</v>
      </c>
      <c r="F52" t="s">
        <v>1052</v>
      </c>
      <c r="G52" t="str">
        <f>_xlfn.IFNA(VLOOKUP($A52,nCino_DMW!$A$1:$L$188,9,0),"")</f>
        <v>Sort Code</v>
      </c>
      <c r="H52" t="str">
        <f>_xlfn.IFNA(VLOOKUP($A52,nCino_DMW!$A$1:$AH$187,12,0),"")</f>
        <v>This field captures the sort code of the business/relationship</v>
      </c>
      <c r="I52" t="str">
        <f>_xlfn.IFNA(IF(VLOOKUP($A52,nCino_DMW!$A$1:$AH$187,13,0)=0,"", VLOOKUP($A52,nCino_DMW!$A$1:$AH$187,13,0)),"")</f>
        <v>Text</v>
      </c>
      <c r="J52" t="str">
        <f>_xlfn.IFNA(IF(VLOOKUP($A52,nCino_DevPoc!$A$2:$S$384,8,0)=0,"", VLOOKUP($A52,nCino_DevPoc!$A$2:$S$384,8,0)),"")</f>
        <v>string</v>
      </c>
      <c r="K52">
        <f>_xlfn.IFNA(IF(VLOOKUP($A52,nCino_DMW!$A$1:$AH$187,2,0)=0,"", VLOOKUP($A52,nCino_DMW!$A$1:$AH$187,2,0)),"")</f>
        <v>6</v>
      </c>
      <c r="L52">
        <f>IF(OR(F52=0, IFERROR(VLOOKUP($A52,nCino_DevPoc!$A$2:$S$384,2,0),0)=0),"", VLOOKUP($A52,nCino_DevPoc!$A$2:$S$384,2,0))</f>
        <v>6</v>
      </c>
      <c r="M52" t="str">
        <f>IFERROR(IF(VLOOKUP($A52,nCino_DMW!$A$1:$AH$187,26,0)="Y", "N", IF(VLOOKUP($A52,nCino_DMW!$A$1:$AH$187,26,0)="N",  "Y", "")),"")</f>
        <v>N</v>
      </c>
      <c r="N52" t="str">
        <f>_xlfn.IFNA(IF(VLOOKUP($A52,nCino_DevPoc!$A$2:$S$384,8,0)=TRUE, "Y", "N"),"")</f>
        <v>N</v>
      </c>
      <c r="O52" t="str">
        <f>IFERROR(IF(VLOOKUP($A52,nCino_DevPoc!$A$2:$S$384,18,0)=TRUE, "E", IF(F52="Id", "P", IF(OR(LEFT(I52, 6) = "Lookup", LEFT(I52, 6) ="Master"), "F",""))),"")</f>
        <v/>
      </c>
      <c r="P52" t="str">
        <f>_xlfn.IFNA(IF(VLOOKUP($A52,nCino_DMW!$A$1:$AH$187,4,0)="System generated", "Y", "N"),"")</f>
        <v>N</v>
      </c>
      <c r="Q52" t="str">
        <f>IF(LEFT(I52,6)="lookup", I52,IF(OR(F52=0, IFERROR(VLOOKUP($A52,nCino_DevPoc!$A$2:$S$384,18,0),0)=0),"", VLOOKUP($A52,nCino_DevPoc!$A$2:$S$384,18,0)))</f>
        <v/>
      </c>
      <c r="R52" t="str">
        <f>IF(D52="","",D52)</f>
        <v>Account</v>
      </c>
      <c r="S52" t="str">
        <f>IF(F52="","",F52)</f>
        <v>CCS_Sort_Code__c</v>
      </c>
      <c r="T52" t="s">
        <v>253</v>
      </c>
      <c r="U52" t="str">
        <f>IF(OR(S52 ="transactionKey", S52="sequenceNumber", S52 = "commitTimestamp", S52 = "commitUser",S52 = "commitNumber", S52="changetype",S52="entityName",S52="ID", LEFT(S52,12)="LastModified"), "N","Y")</f>
        <v>Y</v>
      </c>
      <c r="V52" t="str">
        <f>R52</f>
        <v>Account</v>
      </c>
      <c r="W52" t="str">
        <f>S52</f>
        <v>CCS_Sort_Code__c</v>
      </c>
      <c r="X52" t="str">
        <f>IF(OR(LEFT(J52,9)="reference", F52=""),"STRING",VLOOKUP($J52,'DataType Conversion'!$A$8:$I$37,3,0))</f>
        <v>STRING</v>
      </c>
      <c r="Y52">
        <f>IF(L52="", "",L52)</f>
        <v>6</v>
      </c>
      <c r="Z52" t="str">
        <f>U52</f>
        <v>Y</v>
      </c>
      <c r="AA52" t="str">
        <f>IF(OR($W52="Id",$W52="LastModifiedDate"), "C","")</f>
        <v/>
      </c>
      <c r="AB52" t="str">
        <f>IF(S52= "", "", IF(J52="Picklist", "Y", "N"))</f>
        <v>N</v>
      </c>
      <c r="AC52" t="str">
        <f>IF(OR(W52="CreatedDate",W52="CreatedById"),"Must be populated when changeType = CREATE","")</f>
        <v/>
      </c>
      <c r="AD52" t="str">
        <f>V52</f>
        <v>Account</v>
      </c>
      <c r="AE52" t="str">
        <f>W52</f>
        <v>CCS_Sort_Code__c</v>
      </c>
      <c r="AF52" t="str">
        <f>X52</f>
        <v>STRING</v>
      </c>
      <c r="AG52">
        <f>IF(Y52="","",Y52)</f>
        <v>6</v>
      </c>
      <c r="AH52" t="str">
        <f>Z52</f>
        <v>Y</v>
      </c>
      <c r="AI52" t="str">
        <f>O52</f>
        <v/>
      </c>
      <c r="AJ52" t="str">
        <f>IF(AE52="LastModifiedDate","Must be latest date for the record id in Staging, and date must be t-1", "")</f>
        <v/>
      </c>
      <c r="AN52" t="str">
        <f>IF(AD52="","",LOWER(SUBSTITUTE(VLOOKUP($AD52,'Key-Information'!$B$7:$D$8,2,0)," ", "_")))</f>
        <v>relationship_(customer)</v>
      </c>
      <c r="AO52" t="str">
        <f>IF(AE52="","",IF(OR(AE52="ccs_migration_id__c",AE52="ccs_covenant_type__c",AE52="ccs_status__c",AE52="ccs_frequency__c"),SUBSTITUTE(LOWER(AE52),"__c",""),_xlfn.IFNA(SUBSTITUTE(SUBSTITUTE(SUBSTITUTE(SUBSTITUTE(AE52,"LLC_BI__",""),"CCS_",""),"__c",""),"cm_",""),AE52)))</f>
        <v>Sort_Code</v>
      </c>
      <c r="AP52" t="str">
        <f>IF(AF52="","",AF52)</f>
        <v>STRING</v>
      </c>
      <c r="AQ52">
        <f>IF(AG52="","",AG52)</f>
        <v>6</v>
      </c>
      <c r="AR52" t="str">
        <f>IF(AH52="","",AH52)</f>
        <v>Y</v>
      </c>
      <c r="AS52" t="str">
        <f>IF(AI52="","",AI52)</f>
        <v/>
      </c>
    </row>
    <row r="53" spans="1:45" ht="15">
      <c r="A53" t="str">
        <f>D53&amp;F53</f>
        <v>AccountCCS_Support_Indicator__c</v>
      </c>
      <c r="B53" t="str">
        <f>VLOOKUP($A53,nCino_DMW!$A$1:$AM$187,38,0)</f>
        <v>N</v>
      </c>
      <c r="C53" t="str">
        <f>VLOOKUP($A53,nCino_DMW!$A$1:$AM$187,39,0)</f>
        <v>N</v>
      </c>
      <c r="D53" t="s">
        <v>66</v>
      </c>
      <c r="E53" t="str">
        <f>_xlfn.IFNA(VLOOKUP($A53,nCino_DevPoc!$A$2:$S$384,4,0),"")</f>
        <v>Relationship</v>
      </c>
      <c r="F53" t="s">
        <v>1058</v>
      </c>
      <c r="G53" t="str">
        <f>_xlfn.IFNA(VLOOKUP($A53,nCino_DMW!$A$1:$L$188,9,0),"")</f>
        <v>Support Indicator</v>
      </c>
      <c r="H53" t="str">
        <f>_xlfn.IFNA(VLOOKUP($A53,nCino_DMW!$A$1:$AH$187,12,0),"")</f>
        <v>This field captures any information related to support indicator</v>
      </c>
      <c r="I53" t="str">
        <f>_xlfn.IFNA(IF(VLOOKUP($A53,nCino_DMW!$A$1:$AH$187,13,0)=0,"", VLOOKUP($A53,nCino_DMW!$A$1:$AH$187,13,0)),"")</f>
        <v>Text</v>
      </c>
      <c r="J53" t="str">
        <f>_xlfn.IFNA(IF(VLOOKUP($A53,nCino_DevPoc!$A$2:$S$384,8,0)=0,"", VLOOKUP($A53,nCino_DevPoc!$A$2:$S$384,8,0)),"")</f>
        <v>string</v>
      </c>
      <c r="K53">
        <f>_xlfn.IFNA(IF(VLOOKUP($A53,nCino_DMW!$A$1:$AH$187,2,0)=0,"", VLOOKUP($A53,nCino_DMW!$A$1:$AH$187,2,0)),"")</f>
        <v>255</v>
      </c>
      <c r="L53">
        <f>IF(OR(F53=0, IFERROR(VLOOKUP($A53,nCino_DevPoc!$A$2:$S$384,2,0),0)=0),"", VLOOKUP($A53,nCino_DevPoc!$A$2:$S$384,2,0))</f>
        <v>255</v>
      </c>
      <c r="M53" t="str">
        <f>IFERROR(IF(VLOOKUP($A53,nCino_DMW!$A$1:$AH$187,26,0)="Y", "N", IF(VLOOKUP($A53,nCino_DMW!$A$1:$AH$187,26,0)="N",  "Y", "")),"")</f>
        <v>Y</v>
      </c>
      <c r="N53" t="str">
        <f>_xlfn.IFNA(IF(VLOOKUP($A53,nCino_DevPoc!$A$2:$S$384,8,0)=TRUE, "Y", "N"),"")</f>
        <v>N</v>
      </c>
      <c r="O53" t="str">
        <f>IFERROR(IF(VLOOKUP($A53,nCino_DevPoc!$A$2:$S$384,18,0)=TRUE, "E", IF(F53="Id", "P", IF(OR(LEFT(I53, 6) = "Lookup", LEFT(I53, 6) ="Master"), "F",""))),"")</f>
        <v/>
      </c>
      <c r="P53" t="str">
        <f>_xlfn.IFNA(IF(VLOOKUP($A53,nCino_DMW!$A$1:$AH$187,4,0)="System generated", "Y", "N"),"")</f>
        <v>N</v>
      </c>
      <c r="Q53" t="str">
        <f>IF(LEFT(I53,6)="lookup", I53,IF(OR(F53=0, IFERROR(VLOOKUP($A53,nCino_DevPoc!$A$2:$S$384,18,0),0)=0),"", VLOOKUP($A53,nCino_DevPoc!$A$2:$S$384,18,0)))</f>
        <v/>
      </c>
      <c r="R53" t="str">
        <f>IF(D53="","",D53)</f>
        <v>Account</v>
      </c>
      <c r="S53" t="str">
        <f>IF(F53="","",F53)</f>
        <v>CCS_Support_Indicator__c</v>
      </c>
      <c r="T53" t="s">
        <v>253</v>
      </c>
      <c r="U53" t="str">
        <f>IF(OR(S53 ="transactionKey", S53="sequenceNumber", S53 = "commitTimestamp", S53 = "commitUser",S53 = "commitNumber", S53="changetype",S53="entityName",S53="ID", LEFT(S53,12)="LastModified"), "N","Y")</f>
        <v>Y</v>
      </c>
      <c r="V53" t="str">
        <f>R53</f>
        <v>Account</v>
      </c>
      <c r="W53" t="str">
        <f>S53</f>
        <v>CCS_Support_Indicator__c</v>
      </c>
      <c r="X53" t="str">
        <f>IF(OR(LEFT(J53,9)="reference", F53=""),"STRING",VLOOKUP($J53,'DataType Conversion'!$A$8:$I$37,3,0))</f>
        <v>STRING</v>
      </c>
      <c r="Y53">
        <f>IF(L53="", "",L53)</f>
        <v>255</v>
      </c>
      <c r="Z53" t="str">
        <f>U53</f>
        <v>Y</v>
      </c>
      <c r="AA53" t="str">
        <f>IF(OR($W53="Id",$W53="LastModifiedDate"), "C","")</f>
        <v/>
      </c>
      <c r="AB53" t="str">
        <f>IF(S53= "", "", IF(J53="Picklist", "Y", "N"))</f>
        <v>N</v>
      </c>
      <c r="AC53" t="str">
        <f>IF(OR(W53="CreatedDate",W53="CreatedById"),"Must be populated when changeType = CREATE","")</f>
        <v/>
      </c>
      <c r="AD53" t="str">
        <f>V53</f>
        <v>Account</v>
      </c>
      <c r="AE53" t="str">
        <f>W53</f>
        <v>CCS_Support_Indicator__c</v>
      </c>
      <c r="AF53" t="str">
        <f>X53</f>
        <v>STRING</v>
      </c>
      <c r="AG53">
        <f>IF(Y53="","",Y53)</f>
        <v>255</v>
      </c>
      <c r="AH53" t="str">
        <f>Z53</f>
        <v>Y</v>
      </c>
      <c r="AI53" t="str">
        <f>O53</f>
        <v/>
      </c>
      <c r="AJ53" t="str">
        <f>IF(AE53="LastModifiedDate","Must be latest date for the record id in Staging, and date must be t-1", "")</f>
        <v/>
      </c>
      <c r="AN53" t="str">
        <f>IF(AD53="","",LOWER(SUBSTITUTE(VLOOKUP($AD53,'Key-Information'!$B$7:$D$8,2,0)," ", "_")))</f>
        <v>relationship_(customer)</v>
      </c>
      <c r="AO53" t="str">
        <f>IF(AE53="","",IF(OR(AE53="ccs_migration_id__c",AE53="ccs_covenant_type__c",AE53="ccs_status__c",AE53="ccs_frequency__c"),SUBSTITUTE(LOWER(AE53),"__c",""),_xlfn.IFNA(SUBSTITUTE(SUBSTITUTE(SUBSTITUTE(SUBSTITUTE(AE53,"LLC_BI__",""),"CCS_",""),"__c",""),"cm_",""),AE53)))</f>
        <v>Support_Indicator</v>
      </c>
      <c r="AP53" t="str">
        <f>IF(AF53="","",AF53)</f>
        <v>STRING</v>
      </c>
      <c r="AQ53">
        <f>IF(AG53="","",AG53)</f>
        <v>255</v>
      </c>
      <c r="AR53" t="str">
        <f>IF(AH53="","",AH53)</f>
        <v>Y</v>
      </c>
      <c r="AS53" t="str">
        <f>IF(AI53="","",AI53)</f>
        <v/>
      </c>
    </row>
    <row r="54" spans="1:45" ht="15">
      <c r="A54" t="str">
        <f>D54&amp;F54</f>
        <v>AccountLLC_BI__lookupKey__c</v>
      </c>
      <c r="B54" t="str">
        <f>VLOOKUP($A54,nCino_DMW!$A$1:$AM$187,38,0)</f>
        <v>N</v>
      </c>
      <c r="C54" t="str">
        <f>VLOOKUP($A54,nCino_DMW!$A$1:$AM$187,39,0)</f>
        <v>N</v>
      </c>
      <c r="D54" t="s">
        <v>66</v>
      </c>
      <c r="E54" t="str">
        <f>_xlfn.IFNA(VLOOKUP($A54,nCino_DevPoc!$A$2:$S$384,4,0),"")</f>
        <v>Relationship</v>
      </c>
      <c r="F54" t="s">
        <v>590</v>
      </c>
      <c r="G54" t="str">
        <f>_xlfn.IFNA(VLOOKUP($A54,nCino_DMW!$A$1:$L$188,9,0),"")</f>
        <v>OCIS Party ID</v>
      </c>
      <c r="H54" t="str">
        <f>_xlfn.IFNA(VLOOKUP($A54,nCino_DMW!$A$1:$AH$187,12,0),"")</f>
        <v>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 For more information, refer to https://developer.salesforce.com/docs/atlas.en-us.apexcode.meta/apexcode/langCon_apex_dml_nested_object.htm</v>
      </c>
      <c r="I54" t="str">
        <f>_xlfn.IFNA(IF(VLOOKUP($A54,nCino_DMW!$A$1:$AH$187,13,0)=0,"", VLOOKUP($A54,nCino_DMW!$A$1:$AH$187,13,0)),"")</f>
        <v>Text</v>
      </c>
      <c r="J54" t="str">
        <f>_xlfn.IFNA(IF(VLOOKUP($A54,nCino_DevPoc!$A$2:$S$384,8,0)=0,"", VLOOKUP($A54,nCino_DevPoc!$A$2:$S$384,8,0)),"")</f>
        <v>string</v>
      </c>
      <c r="K54">
        <f>_xlfn.IFNA(IF(VLOOKUP($A54,nCino_DMW!$A$1:$AH$187,2,0)=0,"", VLOOKUP($A54,nCino_DMW!$A$1:$AH$187,2,0)),"")</f>
        <v>255</v>
      </c>
      <c r="L54">
        <f>IF(OR(F54=0, IFERROR(VLOOKUP($A54,nCino_DevPoc!$A$2:$S$384,2,0),0)=0),"", VLOOKUP($A54,nCino_DevPoc!$A$2:$S$384,2,0))</f>
        <v>255</v>
      </c>
      <c r="M54" t="str">
        <f>IFERROR(IF(VLOOKUP($A54,nCino_DMW!$A$1:$AH$187,26,0)="Y", "N", IF(VLOOKUP($A54,nCino_DMW!$A$1:$AH$187,26,0)="N",  "Y", "")),"")</f>
        <v>Y</v>
      </c>
      <c r="N54" t="str">
        <f>_xlfn.IFNA(IF(VLOOKUP($A54,nCino_DevPoc!$A$2:$S$384,8,0)=TRUE, "Y", "N"),"")</f>
        <v>N</v>
      </c>
      <c r="O54" t="str">
        <f>IFERROR(IF(VLOOKUP($A54,nCino_DevPoc!$A$2:$S$384,18,0)=TRUE, "E", IF(F54="Id", "P", IF(OR(LEFT(I54, 6) = "Lookup", LEFT(I54, 6) ="Master"), "F",""))),"")</f>
        <v/>
      </c>
      <c r="P54" t="str">
        <f>_xlfn.IFNA(IF(VLOOKUP($A54,nCino_DMW!$A$1:$AH$187,4,0)="System generated", "Y", "N"),"")</f>
        <v>N</v>
      </c>
      <c r="Q54" t="s">
        <v>128</v>
      </c>
      <c r="R54" t="str">
        <f>IF(D54="","",D54)</f>
        <v>Account</v>
      </c>
      <c r="S54" t="str">
        <f>IF(F54="","",F54)</f>
        <v>LLC_BI__lookupKey__c</v>
      </c>
      <c r="T54" t="s">
        <v>253</v>
      </c>
      <c r="U54" t="str">
        <f>IF(OR(S54 ="transactionKey", S54="sequenceNumber", S54 = "commitTimestamp", S54 = "commitUser",S54 = "commitNumber", S54="changetype",S54="entityName",S54="ID", LEFT(S54,12)="LastModified"), "N","Y")</f>
        <v>Y</v>
      </c>
      <c r="V54" t="str">
        <f>R54</f>
        <v>Account</v>
      </c>
      <c r="W54" t="str">
        <f>S54</f>
        <v>LLC_BI__lookupKey__c</v>
      </c>
      <c r="X54" t="str">
        <f>IF(OR(LEFT(J54,9)="reference", F54=""),"STRING",VLOOKUP($J54,'DataType Conversion'!$A$8:$I$37,3,0))</f>
        <v>STRING</v>
      </c>
      <c r="Y54">
        <f>IF(L54="", "",L54)</f>
        <v>255</v>
      </c>
      <c r="Z54" t="str">
        <f>U54</f>
        <v>Y</v>
      </c>
      <c r="AA54" t="str">
        <f>IF(OR($W54="Id",$W54="LastModifiedDate"), "C","")</f>
        <v/>
      </c>
      <c r="AB54" t="str">
        <f>IF(S54= "", "", IF(J54="Picklist", "Y", "N"))</f>
        <v>N</v>
      </c>
      <c r="AC54" t="str">
        <f>IF(OR(W54="CreatedDate",W54="CreatedById"),"Must be populated when changeType = CREATE","")</f>
        <v/>
      </c>
      <c r="AD54" t="str">
        <f>V54</f>
        <v>Account</v>
      </c>
      <c r="AE54" t="str">
        <f>W54</f>
        <v>LLC_BI__lookupKey__c</v>
      </c>
      <c r="AF54" t="str">
        <f>X54</f>
        <v>STRING</v>
      </c>
      <c r="AG54">
        <f>IF(Y54="","",Y54)</f>
        <v>255</v>
      </c>
      <c r="AH54" t="s">
        <v>95</v>
      </c>
      <c r="AI54" t="str">
        <f>O54</f>
        <v/>
      </c>
      <c r="AJ54" t="s">
        <v>1725</v>
      </c>
      <c r="AN54" t="str">
        <f>IF(AD54="","",LOWER(SUBSTITUTE(VLOOKUP($AD54,'Key-Information'!$B$7:$D$8,2,0)," ", "_")))</f>
        <v>relationship_(customer)</v>
      </c>
      <c r="AO54" t="str">
        <f>IF(AE54="","",IF(OR(AE54="ccs_migration_id__c",AE54="ccs_covenant_type__c",AE54="ccs_status__c",AE54="ccs_frequency__c"),SUBSTITUTE(LOWER(AE54),"__c",""),_xlfn.IFNA(SUBSTITUTE(SUBSTITUTE(SUBSTITUTE(SUBSTITUTE(AE54,"LLC_BI__",""),"CCS_",""),"__c",""),"cm_",""),AE54)))</f>
        <v>lookupKey</v>
      </c>
      <c r="AP54" t="str">
        <f>IF(AF54="","",AF54)</f>
        <v>STRING</v>
      </c>
      <c r="AQ54">
        <f>IF(AG54="","",AG54)</f>
        <v>255</v>
      </c>
      <c r="AR54" t="str">
        <f>IF(AH54="","",AH54)</f>
        <v>N</v>
      </c>
      <c r="AS54" t="str">
        <f>IF(AI54="","",AI54)</f>
        <v/>
      </c>
    </row>
    <row r="55" spans="1:45" ht="15">
      <c r="A55" t="str">
        <f>D55&amp;F55</f>
        <v>AccountName</v>
      </c>
      <c r="B55" t="str">
        <f>VLOOKUP($A55,nCino_DMW!$A$1:$AM$187,38,0)</f>
        <v>N</v>
      </c>
      <c r="C55" t="str">
        <f>VLOOKUP($A55,nCino_DMW!$A$1:$AM$187,39,0)</f>
        <v>N</v>
      </c>
      <c r="D55" t="s">
        <v>66</v>
      </c>
      <c r="E55" t="str">
        <f>_xlfn.IFNA(VLOOKUP($A55,nCino_DevPoc!$A$2:$S$384,4,0),"")</f>
        <v>Relationship</v>
      </c>
      <c r="F55" t="s">
        <v>29</v>
      </c>
      <c r="G55" t="str">
        <f>_xlfn.IFNA(VLOOKUP($A55,nCino_DMW!$A$1:$L$188,9,0),"")</f>
        <v>Relationship Name</v>
      </c>
      <c r="H55" t="str">
        <f>_xlfn.IFNA(VLOOKUP($A55,nCino_DMW!$A$1:$AH$187,12,0),"")</f>
        <v>This field captures the full customer business name</v>
      </c>
      <c r="I55" t="str">
        <f>_xlfn.IFNA(IF(VLOOKUP($A55,nCino_DMW!$A$1:$AH$187,13,0)=0,"", VLOOKUP($A55,nCino_DMW!$A$1:$AH$187,13,0)),"")</f>
        <v>Text</v>
      </c>
      <c r="J55" t="str">
        <f>_xlfn.IFNA(IF(VLOOKUP($A55,nCino_DevPoc!$A$2:$S$384,8,0)=0,"", VLOOKUP($A55,nCino_DevPoc!$A$2:$S$384,8,0)),"")</f>
        <v>string</v>
      </c>
      <c r="K55">
        <f>_xlfn.IFNA(IF(VLOOKUP($A55,nCino_DMW!$A$1:$AH$187,2,0)=0,"", VLOOKUP($A55,nCino_DMW!$A$1:$AH$187,2,0)),"")</f>
        <v>255</v>
      </c>
      <c r="L55">
        <f>IF(OR(F55=0, IFERROR(VLOOKUP($A55,nCino_DevPoc!$A$2:$S$384,2,0),0)=0),"", VLOOKUP($A55,nCino_DevPoc!$A$2:$S$384,2,0))</f>
        <v>255</v>
      </c>
      <c r="M55" t="str">
        <f>IFERROR(IF(VLOOKUP($A55,nCino_DMW!$A$1:$AH$187,26,0)="Y", "N", IF(VLOOKUP($A55,nCino_DMW!$A$1:$AH$187,26,0)="N",  "Y", "")),"")</f>
        <v>N</v>
      </c>
      <c r="N55" t="str">
        <f>_xlfn.IFNA(IF(VLOOKUP($A55,nCino_DevPoc!$A$2:$S$384,8,0)=TRUE, "Y", "N"),"")</f>
        <v>N</v>
      </c>
      <c r="O55" t="str">
        <f>IFERROR(IF(VLOOKUP($A55,nCino_DevPoc!$A$2:$S$384,18,0)=TRUE, "E", IF(F55="Id", "P", IF(OR(LEFT(I55, 6) = "Lookup", LEFT(I55, 6) ="Master"), "F",""))),"")</f>
        <v/>
      </c>
      <c r="P55" t="str">
        <f>_xlfn.IFNA(IF(VLOOKUP($A55,nCino_DMW!$A$1:$AH$187,4,0)="System generated", "Y", "N"),"")</f>
        <v>N</v>
      </c>
      <c r="Q55" t="str">
        <f>IF(LEFT(I55,6)="lookup", I55,IF(OR(F55=0, IFERROR(VLOOKUP($A55,nCino_DevPoc!$A$2:$S$384,18,0),0)=0),"", VLOOKUP($A55,nCino_DevPoc!$A$2:$S$384,18,0)))</f>
        <v/>
      </c>
      <c r="R55" t="str">
        <f>IF(D55="","",D55)</f>
        <v>Account</v>
      </c>
      <c r="S55" t="str">
        <f>IF(F55="","",F55)</f>
        <v>Name</v>
      </c>
      <c r="T55" t="s">
        <v>253</v>
      </c>
      <c r="U55" t="str">
        <f>IF(OR(S55 ="transactionKey", S55="sequenceNumber", S55 = "commitTimestamp", S55 = "commitUser",S55 = "commitNumber", S55="changetype",S55="entityName",S55="ID", LEFT(S55,12)="LastModified"), "N","Y")</f>
        <v>Y</v>
      </c>
      <c r="V55" t="str">
        <f>R55</f>
        <v>Account</v>
      </c>
      <c r="W55" t="str">
        <f>S55</f>
        <v>Name</v>
      </c>
      <c r="X55" t="str">
        <f>IF(OR(LEFT(J55,9)="reference", F55=""),"STRING",VLOOKUP($J55,'DataType Conversion'!$A$8:$I$37,3,0))</f>
        <v>STRING</v>
      </c>
      <c r="Y55">
        <f>IF(L55="", "",L55)</f>
        <v>255</v>
      </c>
      <c r="Z55" t="str">
        <f>U55</f>
        <v>Y</v>
      </c>
      <c r="AA55" t="str">
        <f>IF(OR($W55="Id",$W55="LastModifiedDate"), "C","")</f>
        <v/>
      </c>
      <c r="AB55" t="str">
        <f>IF(S55= "", "", IF(J55="Picklist", "Y", "N"))</f>
        <v>N</v>
      </c>
      <c r="AC55" t="str">
        <f>IF(OR(W55="CreatedDate",W55="CreatedById"),"Must be populated when changeType = CREATE","")</f>
        <v/>
      </c>
      <c r="AD55" t="str">
        <f>V55</f>
        <v>Account</v>
      </c>
      <c r="AE55" t="str">
        <f>W55</f>
        <v>Name</v>
      </c>
      <c r="AF55" t="str">
        <f>X55</f>
        <v>STRING</v>
      </c>
      <c r="AG55">
        <f>IF(Y55="","",Y55)</f>
        <v>255</v>
      </c>
      <c r="AH55" t="str">
        <f>Z55</f>
        <v>Y</v>
      </c>
      <c r="AI55" t="str">
        <f>O55</f>
        <v/>
      </c>
      <c r="AJ55" t="str">
        <f>IF(AE55="LastModifiedDate","Must be latest date for the record id in Staging, and date must be t-1", "")</f>
        <v/>
      </c>
      <c r="AN55" t="str">
        <f>IF(AD55="","",LOWER(SUBSTITUTE(VLOOKUP($AD55,'Key-Information'!$B$7:$D$8,2,0)," ", "_")))</f>
        <v>relationship_(customer)</v>
      </c>
      <c r="AO55" t="str">
        <f>IF(AE55="","",IF(OR(AE55="ccs_migration_id__c",AE55="ccs_covenant_type__c",AE55="ccs_status__c",AE55="ccs_frequency__c"),SUBSTITUTE(LOWER(AE55),"__c",""),_xlfn.IFNA(SUBSTITUTE(SUBSTITUTE(SUBSTITUTE(SUBSTITUTE(AE55,"LLC_BI__",""),"CCS_",""),"__c",""),"cm_",""),AE55)))</f>
        <v>Name</v>
      </c>
      <c r="AP55" t="str">
        <f>IF(AF55="","",AF55)</f>
        <v>STRING</v>
      </c>
      <c r="AQ55">
        <f>IF(AG55="","",AG55)</f>
        <v>255</v>
      </c>
      <c r="AR55" t="str">
        <f>IF(AH55="","",AH55)</f>
        <v>Y</v>
      </c>
      <c r="AS55" t="str">
        <f>IF(AI55="","",AI55)</f>
        <v/>
      </c>
    </row>
    <row r="56" spans="1:45" ht="15">
      <c r="A56" t="str">
        <f>D56&amp;F56</f>
        <v>AccountCCS_Support_Needed__c</v>
      </c>
      <c r="B56" t="str">
        <f>VLOOKUP($A56,nCino_DMW!$A$1:$AM$187,38,0)</f>
        <v>N</v>
      </c>
      <c r="C56" t="str">
        <f>VLOOKUP($A56,nCino_DMW!$A$1:$AM$187,39,0)</f>
        <v>N</v>
      </c>
      <c r="D56" t="s">
        <v>66</v>
      </c>
      <c r="E56" t="str">
        <f>_xlfn.IFNA(VLOOKUP($A56,nCino_DevPoc!$A$2:$S$384,4,0),"")</f>
        <v>Relationship</v>
      </c>
      <c r="F56" t="s">
        <v>1061</v>
      </c>
      <c r="G56" t="str">
        <f>_xlfn.IFNA(VLOOKUP($A56,nCino_DMW!$A$1:$L$188,9,0),"")</f>
        <v>Support Needed</v>
      </c>
      <c r="H56" t="str">
        <f>_xlfn.IFNA(VLOOKUP($A56,nCino_DMW!$A$1:$AH$187,12,0),"")</f>
        <v>To indicate if a customer is vulnerable. Is fed through from OCIS and referenced on Account Party Relationships (Connections) using a cross-object formula.</v>
      </c>
      <c r="I56" t="str">
        <f>_xlfn.IFNA(IF(VLOOKUP($A56,nCino_DMW!$A$1:$AH$187,13,0)=0,"", VLOOKUP($A56,nCino_DMW!$A$1:$AH$187,13,0)),"")</f>
        <v>Checkbox</v>
      </c>
      <c r="J56" t="str">
        <f>_xlfn.IFNA(IF(VLOOKUP($A56,nCino_DevPoc!$A$2:$S$384,8,0)=0,"", VLOOKUP($A56,nCino_DevPoc!$A$2:$S$384,8,0)),"")</f>
        <v>boolean</v>
      </c>
      <c r="K56" t="str">
        <f>_xlfn.IFNA(IF(VLOOKUP($A56,nCino_DMW!$A$1:$AH$187,2,0)=0,"", VLOOKUP($A56,nCino_DMW!$A$1:$AH$187,2,0)),"")</f>
        <v>Boolean(True/False)</v>
      </c>
      <c r="L56" t="str">
        <f>IF(OR(F56=0, IFERROR(VLOOKUP($A56,nCino_DevPoc!$A$2:$S$384,2,0),0)=0),"", VLOOKUP($A56,nCino_DevPoc!$A$2:$S$384,2,0))</f>
        <v/>
      </c>
      <c r="M56" t="str">
        <f>IFERROR(IF(VLOOKUP($A56,nCino_DMW!$A$1:$AH$187,26,0)="Y", "N", IF(VLOOKUP($A56,nCino_DMW!$A$1:$AH$187,26,0)="N",  "Y", "")),"")</f>
        <v>Y</v>
      </c>
      <c r="N56" t="str">
        <f>_xlfn.IFNA(IF(VLOOKUP($A56,nCino_DevPoc!$A$2:$S$384,8,0)=TRUE, "Y", "N"),"")</f>
        <v>N</v>
      </c>
      <c r="O56" t="str">
        <f>IFERROR(IF(VLOOKUP($A56,nCino_DevPoc!$A$2:$S$384,18,0)=TRUE, "E", IF(F56="Id", "P", IF(OR(LEFT(I56, 6) = "Lookup", LEFT(I56, 6) ="Master"), "F",""))),"")</f>
        <v/>
      </c>
      <c r="P56" t="str">
        <f>_xlfn.IFNA(IF(VLOOKUP($A56,nCino_DMW!$A$1:$AH$187,4,0)="System generated", "Y", "N"),"")</f>
        <v>N</v>
      </c>
      <c r="Q56" t="str">
        <f>IF(LEFT(I56,6)="lookup", I56,IF(OR(F56=0, IFERROR(VLOOKUP($A56,nCino_DevPoc!$A$2:$S$384,18,0),0)=0),"", VLOOKUP($A56,nCino_DevPoc!$A$2:$S$384,18,0)))</f>
        <v/>
      </c>
      <c r="R56" t="str">
        <f>IF(D56="","",D56)</f>
        <v>Account</v>
      </c>
      <c r="S56" t="str">
        <f>IF(F56="","",F56)</f>
        <v>CCS_Support_Needed__c</v>
      </c>
      <c r="T56" t="s">
        <v>253</v>
      </c>
      <c r="U56" t="str">
        <f>IF(OR(S56 ="transactionKey", S56="sequenceNumber", S56 = "commitTimestamp", S56 = "commitUser",S56 = "commitNumber", S56="changetype",S56="entityName",S56="ID", LEFT(S56,12)="LastModified"), "N","Y")</f>
        <v>Y</v>
      </c>
      <c r="V56" t="str">
        <f>R56</f>
        <v>Account</v>
      </c>
      <c r="W56" t="str">
        <f>S56</f>
        <v>CCS_Support_Needed__c</v>
      </c>
      <c r="X56" t="str">
        <f>IF(OR(LEFT(J56,9)="reference", F56=""),"STRING",VLOOKUP($J56,'DataType Conversion'!$A$8:$I$37,3,0))</f>
        <v>BOOL</v>
      </c>
      <c r="Y56" t="str">
        <f>IF(L56="", "",L56)</f>
        <v/>
      </c>
      <c r="Z56" t="str">
        <f>U56</f>
        <v>Y</v>
      </c>
      <c r="AA56" t="str">
        <f>IF(OR($W56="Id",$W56="LastModifiedDate"), "C","")</f>
        <v/>
      </c>
      <c r="AB56" t="str">
        <f>IF(S56= "", "", IF(J56="Picklist", "Y", "N"))</f>
        <v>N</v>
      </c>
      <c r="AC56" t="str">
        <f>IF(OR(W56="CreatedDate",W56="CreatedById"),"Must be populated when changeType = CREATE","")</f>
        <v/>
      </c>
      <c r="AD56" t="str">
        <f>V56</f>
        <v>Account</v>
      </c>
      <c r="AE56" t="str">
        <f>W56</f>
        <v>CCS_Support_Needed__c</v>
      </c>
      <c r="AF56" t="str">
        <f>X56</f>
        <v>BOOL</v>
      </c>
      <c r="AG56" t="str">
        <f>IF(Y56="","",Y56)</f>
        <v/>
      </c>
      <c r="AH56" t="str">
        <f>Z56</f>
        <v>Y</v>
      </c>
      <c r="AI56" t="str">
        <f>O56</f>
        <v/>
      </c>
      <c r="AJ56" t="str">
        <f>IF(AE56="LastModifiedDate","Must be latest date for the record id in Staging, and date must be t-1", "")</f>
        <v/>
      </c>
      <c r="AN56" t="str">
        <f>IF(AD56="","",LOWER(SUBSTITUTE(VLOOKUP($AD56,'Key-Information'!$B$7:$D$8,2,0)," ", "_")))</f>
        <v>relationship_(customer)</v>
      </c>
      <c r="AO56" t="str">
        <f>IF(AE56="","",IF(OR(AE56="ccs_migration_id__c",AE56="ccs_covenant_type__c",AE56="ccs_status__c",AE56="ccs_frequency__c"),SUBSTITUTE(LOWER(AE56),"__c",""),_xlfn.IFNA(SUBSTITUTE(SUBSTITUTE(SUBSTITUTE(SUBSTITUTE(AE56,"LLC_BI__",""),"CCS_",""),"__c",""),"cm_",""),AE56)))</f>
        <v>Support_Needed</v>
      </c>
      <c r="AP56" t="str">
        <f>IF(AF56="","",AF56)</f>
        <v>BOOL</v>
      </c>
      <c r="AQ56" t="str">
        <f>IF(AG56="","",AG56)</f>
        <v/>
      </c>
      <c r="AR56" t="str">
        <f>IF(AH56="","",AH56)</f>
        <v>Y</v>
      </c>
      <c r="AS56" t="str">
        <f>IF(AI56="","",AI56)</f>
        <v/>
      </c>
    </row>
    <row r="57" spans="1:45" ht="15">
      <c r="A57" t="str">
        <f>D57&amp;F57</f>
        <v>AccountCCS_TotalCombinedExposure__c</v>
      </c>
      <c r="B57" t="str">
        <f>VLOOKUP($A57,nCino_DMW!$A$1:$AM$187,38,0)</f>
        <v>N</v>
      </c>
      <c r="C57" t="str">
        <f>VLOOKUP($A57,nCino_DMW!$A$1:$AM$187,39,0)</f>
        <v>N</v>
      </c>
      <c r="D57" t="s">
        <v>66</v>
      </c>
      <c r="E57" t="str">
        <f>_xlfn.IFNA(VLOOKUP($A57,nCino_DevPoc!$A$2:$S$384,4,0),"")</f>
        <v>Relationship</v>
      </c>
      <c r="F57" t="s">
        <v>1086</v>
      </c>
      <c r="G57" t="str">
        <f>_xlfn.IFNA(VLOOKUP($A57,nCino_DMW!$A$1:$L$188,9,0),"")</f>
        <v>Total Combined Exposure</v>
      </c>
      <c r="H57" t="str">
        <f>_xlfn.IFNA(VLOOKUP($A57,nCino_DMW!$A$1:$AH$187,12,0),"")</f>
        <v>Total Combined Exposure</v>
      </c>
      <c r="I57" t="str">
        <f>_xlfn.IFNA(IF(VLOOKUP($A57,nCino_DMW!$A$1:$AH$187,13,0)=0,"", VLOOKUP($A57,nCino_DMW!$A$1:$AH$187,13,0)),"")</f>
        <v>Formula (Currency)</v>
      </c>
      <c r="J57" t="str">
        <f>_xlfn.IFNA(IF(VLOOKUP($A57,nCino_DevPoc!$A$2:$S$384,8,0)=0,"", VLOOKUP($A57,nCino_DevPoc!$A$2:$S$384,8,0)),"")</f>
        <v>currency</v>
      </c>
      <c r="K57" t="str">
        <f>_xlfn.IFNA(IF(VLOOKUP($A57,nCino_DMW!$A$1:$AH$187,2,0)=0,"", VLOOKUP($A57,nCino_DMW!$A$1:$AH$187,2,0)),"")</f>
        <v>16, 2</v>
      </c>
      <c r="L57" t="str">
        <f>IF(OR(F57=0, IFERROR(VLOOKUP($A57,nCino_DevPoc!$A$2:$S$384,2,0),0)=0),"", VLOOKUP($A57,nCino_DevPoc!$A$2:$S$384,2,0))</f>
        <v/>
      </c>
      <c r="M57" t="str">
        <f>IFERROR(IF(VLOOKUP($A57,nCino_DMW!$A$1:$AH$187,26,0)="Y", "N", IF(VLOOKUP($A57,nCino_DMW!$A$1:$AH$187,26,0)="N",  "Y", "")),"")</f>
        <v>Y</v>
      </c>
      <c r="N57" t="str">
        <f>_xlfn.IFNA(IF(VLOOKUP($A57,nCino_DevPoc!$A$2:$S$384,8,0)=TRUE, "Y", "N"),"")</f>
        <v>N</v>
      </c>
      <c r="O57" t="str">
        <f>IFERROR(IF(VLOOKUP($A57,nCino_DevPoc!$A$2:$S$384,18,0)=TRUE, "E", IF(F57="Id", "P", IF(OR(LEFT(I57, 6) = "Lookup", LEFT(I57, 6) ="Master"), "F",""))),"")</f>
        <v/>
      </c>
      <c r="P57" t="str">
        <f>_xlfn.IFNA(IF(VLOOKUP($A57,nCino_DMW!$A$1:$AH$187,4,0)="System generated", "Y", "N"),"")</f>
        <v>N</v>
      </c>
      <c r="Q57" t="str">
        <f>IF(LEFT(I57,6)="lookup", I57,IF(OR(F57=0, IFERROR(VLOOKUP($A57,nCino_DevPoc!$A$2:$S$384,18,0),0)=0),"", VLOOKUP($A57,nCino_DevPoc!$A$2:$S$384,18,0)))</f>
        <v>CCS_TotalHardLBGLimits__c  +  CCS_TotalSoftLBGLimits__c</v>
      </c>
      <c r="R57" t="str">
        <f>IF(D57="","",D57)</f>
        <v>Account</v>
      </c>
      <c r="S57" t="str">
        <f>IF(F57="","",F57)</f>
        <v>CCS_TotalCombinedExposure__c</v>
      </c>
      <c r="T57" t="s">
        <v>253</v>
      </c>
      <c r="U57" t="str">
        <f>IF(OR(S57 ="transactionKey", S57="sequenceNumber", S57 = "commitTimestamp", S57 = "commitUser",S57 = "commitNumber", S57="changetype",S57="entityName",S57="ID", LEFT(S57,12)="LastModified"), "N","Y")</f>
        <v>Y</v>
      </c>
      <c r="V57" t="str">
        <f>R57</f>
        <v>Account</v>
      </c>
      <c r="W57" t="str">
        <f>S57</f>
        <v>CCS_TotalCombinedExposure__c</v>
      </c>
      <c r="X57" t="str">
        <f>IF(OR(LEFT(J57,9)="reference", F57=""),"STRING",VLOOKUP($J57,'DataType Conversion'!$A$8:$I$37,3,0))</f>
        <v>BIGDECIMAL</v>
      </c>
      <c r="Y57" t="str">
        <f>IF(L57="", "",L57)</f>
        <v/>
      </c>
      <c r="Z57" t="str">
        <f>U57</f>
        <v>Y</v>
      </c>
      <c r="AA57" t="str">
        <f>IF(OR($W57="Id",$W57="LastModifiedDate"), "C","")</f>
        <v/>
      </c>
      <c r="AB57" t="str">
        <f>IF(S57= "", "", IF(J57="Picklist", "Y", "N"))</f>
        <v>N</v>
      </c>
      <c r="AC57" t="str">
        <f>IF(OR(W57="CreatedDate",W57="CreatedById"),"Must be populated when changeType = CREATE","")</f>
        <v/>
      </c>
      <c r="AD57" t="str">
        <f>V57</f>
        <v>Account</v>
      </c>
      <c r="AE57" t="str">
        <f>W57</f>
        <v>CCS_TotalCombinedExposure__c</v>
      </c>
      <c r="AF57" t="str">
        <f>X57</f>
        <v>BIGDECIMAL</v>
      </c>
      <c r="AG57" t="str">
        <f>IF(Y57="","",Y57)</f>
        <v/>
      </c>
      <c r="AH57" t="str">
        <f>Z57</f>
        <v>Y</v>
      </c>
      <c r="AI57" t="str">
        <f>O57</f>
        <v/>
      </c>
      <c r="AJ57" t="str">
        <f>IF(AE57="LastModifiedDate","Must be latest date for the record id in Staging, and date must be t-1", "")</f>
        <v/>
      </c>
      <c r="AN57" t="str">
        <f>IF(AD57="","",LOWER(SUBSTITUTE(VLOOKUP($AD57,'Key-Information'!$B$7:$D$8,2,0)," ", "_")))</f>
        <v>relationship_(customer)</v>
      </c>
      <c r="AO57" t="str">
        <f>IF(AE57="","",IF(OR(AE57="ccs_migration_id__c",AE57="ccs_covenant_type__c",AE57="ccs_status__c",AE57="ccs_frequency__c"),SUBSTITUTE(LOWER(AE57),"__c",""),_xlfn.IFNA(SUBSTITUTE(SUBSTITUTE(SUBSTITUTE(SUBSTITUTE(AE57,"LLC_BI__",""),"CCS_",""),"__c",""),"cm_",""),AE57)))</f>
        <v>TotalCombinedExposure</v>
      </c>
      <c r="AP57" t="str">
        <f>IF(AF57="","",AF57)</f>
        <v>BIGDECIMAL</v>
      </c>
      <c r="AQ57" t="str">
        <f>IF(AG57="","",AG57)</f>
        <v/>
      </c>
      <c r="AR57" t="str">
        <f>IF(AH57="","",AH57)</f>
        <v>Y</v>
      </c>
      <c r="AS57" t="str">
        <f>IF(AI57="","",AI57)</f>
        <v/>
      </c>
    </row>
    <row r="58" spans="1:45" ht="15">
      <c r="A58" t="str">
        <f>D58&amp;F58</f>
        <v>AccountCCS_Total_Current_Bank_Limits__c</v>
      </c>
      <c r="B58" t="str">
        <f>VLOOKUP($A58,nCino_DMW!$A$1:$AM$187,38,0)</f>
        <v>N</v>
      </c>
      <c r="C58" t="str">
        <f>VLOOKUP($A58,nCino_DMW!$A$1:$AM$187,39,0)</f>
        <v>N</v>
      </c>
      <c r="D58" t="s">
        <v>66</v>
      </c>
      <c r="E58" t="str">
        <f>_xlfn.IFNA(VLOOKUP($A58,nCino_DevPoc!$A$2:$S$384,4,0),"")</f>
        <v>Relationship</v>
      </c>
      <c r="F58" t="s">
        <v>1098</v>
      </c>
      <c r="G58" t="str">
        <f>_xlfn.IFNA(VLOOKUP($A58,nCino_DMW!$A$1:$L$188,9,0),"")</f>
        <v>Total Current Bank Limits</v>
      </c>
      <c r="H58" t="str">
        <f>_xlfn.IFNA(VLOOKUP($A58,nCino_DMW!$A$1:$AH$187,12,0),"")</f>
        <v>Total Current Bank Limits = Total Current Hard Bank Limits + Total Current Soft Bank Limits</v>
      </c>
      <c r="I58" t="str">
        <f>_xlfn.IFNA(IF(VLOOKUP($A58,nCino_DMW!$A$1:$AH$187,13,0)=0,"", VLOOKUP($A58,nCino_DMW!$A$1:$AH$187,13,0)),"")</f>
        <v>Formula (Currency)</v>
      </c>
      <c r="J58" t="str">
        <f>_xlfn.IFNA(IF(VLOOKUP($A58,nCino_DevPoc!$A$2:$S$384,8,0)=0,"", VLOOKUP($A58,nCino_DevPoc!$A$2:$S$384,8,0)),"")</f>
        <v>currency</v>
      </c>
      <c r="K58" t="str">
        <f>_xlfn.IFNA(IF(VLOOKUP($A58,nCino_DMW!$A$1:$AH$187,2,0)=0,"", VLOOKUP($A58,nCino_DMW!$A$1:$AH$187,2,0)),"")</f>
        <v>16, 2</v>
      </c>
      <c r="L58" t="str">
        <f>IF(OR(F58=0, IFERROR(VLOOKUP($A58,nCino_DevPoc!$A$2:$S$384,2,0),0)=0),"", VLOOKUP($A58,nCino_DevPoc!$A$2:$S$384,2,0))</f>
        <v/>
      </c>
      <c r="M58" t="str">
        <f>IFERROR(IF(VLOOKUP($A58,nCino_DMW!$A$1:$AH$187,26,0)="Y", "N", IF(VLOOKUP($A58,nCino_DMW!$A$1:$AH$187,26,0)="N",  "Y", "")),"")</f>
        <v>Y</v>
      </c>
      <c r="N58" t="str">
        <f>_xlfn.IFNA(IF(VLOOKUP($A58,nCino_DevPoc!$A$2:$S$384,8,0)=TRUE, "Y", "N"),"")</f>
        <v>N</v>
      </c>
      <c r="O58" t="str">
        <f>IFERROR(IF(VLOOKUP($A58,nCino_DevPoc!$A$2:$S$384,18,0)=TRUE, "E", IF(F58="Id", "P", IF(OR(LEFT(I58, 6) = "Lookup", LEFT(I58, 6) ="Master"), "F",""))),"")</f>
        <v/>
      </c>
      <c r="P58" t="str">
        <f>_xlfn.IFNA(IF(VLOOKUP($A58,nCino_DMW!$A$1:$AH$187,4,0)="System generated", "Y", "N"),"")</f>
        <v>N</v>
      </c>
      <c r="Q58" t="str">
        <f>IF(LEFT(I58,6)="lookup", I58,IF(OR(F58=0, IFERROR(VLOOKUP($A58,nCino_DevPoc!$A$2:$S$384,18,0),0)=0),"", VLOOKUP($A58,nCino_DevPoc!$A$2:$S$384,18,0)))</f>
        <v>CCS_TotalHardBankLimits__c + CCS_TotalSoftBankLimits__c</v>
      </c>
      <c r="R58" t="str">
        <f>IF(D58="","",D58)</f>
        <v>Account</v>
      </c>
      <c r="S58" t="str">
        <f>IF(F58="","",F58)</f>
        <v>CCS_Total_Current_Bank_Limits__c</v>
      </c>
      <c r="T58" t="s">
        <v>253</v>
      </c>
      <c r="U58" t="str">
        <f>IF(OR(S58 ="transactionKey", S58="sequenceNumber", S58 = "commitTimestamp", S58 = "commitUser",S58 = "commitNumber", S58="changetype",S58="entityName",S58="ID", LEFT(S58,12)="LastModified"), "N","Y")</f>
        <v>Y</v>
      </c>
      <c r="V58" t="str">
        <f>R58</f>
        <v>Account</v>
      </c>
      <c r="W58" t="str">
        <f>S58</f>
        <v>CCS_Total_Current_Bank_Limits__c</v>
      </c>
      <c r="X58" t="str">
        <f>IF(OR(LEFT(J58,9)="reference", F58=""),"STRING",VLOOKUP($J58,'DataType Conversion'!$A$8:$I$37,3,0))</f>
        <v>BIGDECIMAL</v>
      </c>
      <c r="Y58" t="str">
        <f>IF(L58="", "",L58)</f>
        <v/>
      </c>
      <c r="Z58" t="str">
        <f>U58</f>
        <v>Y</v>
      </c>
      <c r="AA58" t="str">
        <f>IF(OR($W58="Id",$W58="LastModifiedDate"), "C","")</f>
        <v/>
      </c>
      <c r="AB58" t="str">
        <f>IF(S58= "", "", IF(J58="Picklist", "Y", "N"))</f>
        <v>N</v>
      </c>
      <c r="AC58" t="str">
        <f>IF(OR(W58="CreatedDate",W58="CreatedById"),"Must be populated when changeType = CREATE","")</f>
        <v/>
      </c>
      <c r="AD58" t="str">
        <f>V58</f>
        <v>Account</v>
      </c>
      <c r="AE58" t="str">
        <f>W58</f>
        <v>CCS_Total_Current_Bank_Limits__c</v>
      </c>
      <c r="AF58" t="str">
        <f>X58</f>
        <v>BIGDECIMAL</v>
      </c>
      <c r="AG58" t="str">
        <f>IF(Y58="","",Y58)</f>
        <v/>
      </c>
      <c r="AH58" t="str">
        <f>Z58</f>
        <v>Y</v>
      </c>
      <c r="AI58" t="str">
        <f>O58</f>
        <v/>
      </c>
      <c r="AJ58" t="str">
        <f>IF(AE58="LastModifiedDate","Must be latest date for the record id in Staging, and date must be t-1", "")</f>
        <v/>
      </c>
      <c r="AN58" t="str">
        <f>IF(AD58="","",LOWER(SUBSTITUTE(VLOOKUP($AD58,'Key-Information'!$B$7:$D$8,2,0)," ", "_")))</f>
        <v>relationship_(customer)</v>
      </c>
      <c r="AO58" t="str">
        <f>IF(AE58="","",IF(OR(AE58="ccs_migration_id__c",AE58="ccs_covenant_type__c",AE58="ccs_status__c",AE58="ccs_frequency__c"),SUBSTITUTE(LOWER(AE58),"__c",""),_xlfn.IFNA(SUBSTITUTE(SUBSTITUTE(SUBSTITUTE(SUBSTITUTE(AE58,"LLC_BI__",""),"CCS_",""),"__c",""),"cm_",""),AE58)))</f>
        <v>Total_Current_Bank_Limits</v>
      </c>
      <c r="AP58" t="str">
        <f>IF(AF58="","",AF58)</f>
        <v>BIGDECIMAL</v>
      </c>
      <c r="AQ58" t="str">
        <f>IF(AG58="","",AG58)</f>
        <v/>
      </c>
      <c r="AR58" t="str">
        <f>IF(AH58="","",AH58)</f>
        <v>Y</v>
      </c>
      <c r="AS58" t="str">
        <f>IF(AI58="","",AI58)</f>
        <v/>
      </c>
    </row>
    <row r="59" spans="1:45" ht="15">
      <c r="A59" t="str">
        <f>D59&amp;F59</f>
        <v>AccountCCS_TotalHardLBGLimits__c</v>
      </c>
      <c r="B59" t="str">
        <f>VLOOKUP($A59,nCino_DMW!$A$1:$AM$187,38,0)</f>
        <v>N</v>
      </c>
      <c r="C59" t="str">
        <f>VLOOKUP($A59,nCino_DMW!$A$1:$AM$187,39,0)</f>
        <v>N</v>
      </c>
      <c r="D59" t="s">
        <v>66</v>
      </c>
      <c r="E59" t="str">
        <f>_xlfn.IFNA(VLOOKUP($A59,nCino_DevPoc!$A$2:$S$384,4,0),"")</f>
        <v>Relationship</v>
      </c>
      <c r="F59" t="s">
        <v>1090</v>
      </c>
      <c r="G59" t="str">
        <f>_xlfn.IFNA(VLOOKUP($A59,nCino_DMW!$A$1:$L$188,9,0),"")</f>
        <v>Total Current Hard Limits</v>
      </c>
      <c r="H59" t="str">
        <f>_xlfn.IFNA(VLOOKUP($A59,nCino_DMW!$A$1:$AH$187,12,0),"")</f>
        <v>Total Hard LBG Limits</v>
      </c>
      <c r="I59" t="str">
        <f>_xlfn.IFNA(IF(VLOOKUP($A59,nCino_DMW!$A$1:$AH$187,13,0)=0,"", VLOOKUP($A59,nCino_DMW!$A$1:$AH$187,13,0)),"")</f>
        <v>Formula (Currency)</v>
      </c>
      <c r="J59" t="str">
        <f>_xlfn.IFNA(IF(VLOOKUP($A59,nCino_DevPoc!$A$2:$S$384,8,0)=0,"", VLOOKUP($A59,nCino_DevPoc!$A$2:$S$384,8,0)),"")</f>
        <v>currency</v>
      </c>
      <c r="K59" t="str">
        <f>_xlfn.IFNA(IF(VLOOKUP($A59,nCino_DMW!$A$1:$AH$187,2,0)=0,"", VLOOKUP($A59,nCino_DMW!$A$1:$AH$187,2,0)),"")</f>
        <v>16, 2</v>
      </c>
      <c r="L59" t="str">
        <f>IF(OR(F59=0, IFERROR(VLOOKUP($A59,nCino_DevPoc!$A$2:$S$384,2,0),0)=0),"", VLOOKUP($A59,nCino_DevPoc!$A$2:$S$384,2,0))</f>
        <v/>
      </c>
      <c r="M59" t="str">
        <f>IFERROR(IF(VLOOKUP($A59,nCino_DMW!$A$1:$AH$187,26,0)="Y", "N", IF(VLOOKUP($A59,nCino_DMW!$A$1:$AH$187,26,0)="N",  "Y", "")),"")</f>
        <v>Y</v>
      </c>
      <c r="N59" t="str">
        <f>_xlfn.IFNA(IF(VLOOKUP($A59,nCino_DevPoc!$A$2:$S$384,8,0)=TRUE, "Y", "N"),"")</f>
        <v>N</v>
      </c>
      <c r="O59" t="str">
        <f>IFERROR(IF(VLOOKUP($A59,nCino_DevPoc!$A$2:$S$384,18,0)=TRUE, "E", IF(F59="Id", "P", IF(OR(LEFT(I59, 6) = "Lookup", LEFT(I59, 6) ="Master"), "F",""))),"")</f>
        <v/>
      </c>
      <c r="P59" t="str">
        <f>_xlfn.IFNA(IF(VLOOKUP($A59,nCino_DMW!$A$1:$AH$187,4,0)="System generated", "Y", "N"),"")</f>
        <v>N</v>
      </c>
      <c r="Q59" t="str">
        <f>IF(LEFT(I59,6)="lookup", I59,IF(OR(F59=0, IFERROR(VLOOKUP($A59,nCino_DevPoc!$A$2:$S$384,18,0),0)=0),"", VLOOKUP($A59,nCino_DevPoc!$A$2:$S$384,18,0)))</f>
        <v>CCS_TotalHardBankLimits__c  +  CCS_TotalHardLBCMLimits__c</v>
      </c>
      <c r="R59" t="str">
        <f>IF(D59="","",D59)</f>
        <v>Account</v>
      </c>
      <c r="S59" t="str">
        <f>IF(F59="","",F59)</f>
        <v>CCS_TotalHardLBGLimits__c</v>
      </c>
      <c r="T59" t="s">
        <v>253</v>
      </c>
      <c r="U59" t="str">
        <f>IF(OR(S59 ="transactionKey", S59="sequenceNumber", S59 = "commitTimestamp", S59 = "commitUser",S59 = "commitNumber", S59="changetype",S59="entityName",S59="ID", LEFT(S59,12)="LastModified"), "N","Y")</f>
        <v>Y</v>
      </c>
      <c r="V59" t="str">
        <f>R59</f>
        <v>Account</v>
      </c>
      <c r="W59" t="str">
        <f>S59</f>
        <v>CCS_TotalHardLBGLimits__c</v>
      </c>
      <c r="X59" t="str">
        <f>IF(OR(LEFT(J59,9)="reference", F59=""),"STRING",VLOOKUP($J59,'DataType Conversion'!$A$8:$I$37,3,0))</f>
        <v>BIGDECIMAL</v>
      </c>
      <c r="Y59" t="str">
        <f>IF(L59="", "",L59)</f>
        <v/>
      </c>
      <c r="Z59" t="str">
        <f>U59</f>
        <v>Y</v>
      </c>
      <c r="AA59" t="str">
        <f>IF(OR($W59="Id",$W59="LastModifiedDate"), "C","")</f>
        <v/>
      </c>
      <c r="AB59" t="str">
        <f>IF(S59= "", "", IF(J59="Picklist", "Y", "N"))</f>
        <v>N</v>
      </c>
      <c r="AC59" t="str">
        <f>IF(OR(W59="CreatedDate",W59="CreatedById"),"Must be populated when changeType = CREATE","")</f>
        <v/>
      </c>
      <c r="AD59" t="str">
        <f>V59</f>
        <v>Account</v>
      </c>
      <c r="AE59" t="str">
        <f>W59</f>
        <v>CCS_TotalHardLBGLimits__c</v>
      </c>
      <c r="AF59" t="str">
        <f>X59</f>
        <v>BIGDECIMAL</v>
      </c>
      <c r="AG59" t="str">
        <f>IF(Y59="","",Y59)</f>
        <v/>
      </c>
      <c r="AH59" t="str">
        <f>Z59</f>
        <v>Y</v>
      </c>
      <c r="AI59" t="str">
        <f>O59</f>
        <v/>
      </c>
      <c r="AJ59" t="str">
        <f>IF(AE59="LastModifiedDate","Must be latest date for the record id in Staging, and date must be t-1", "")</f>
        <v/>
      </c>
      <c r="AN59" t="str">
        <f>IF(AD59="","",LOWER(SUBSTITUTE(VLOOKUP($AD59,'Key-Information'!$B$7:$D$8,2,0)," ", "_")))</f>
        <v>relationship_(customer)</v>
      </c>
      <c r="AO59" t="str">
        <f>IF(AE59="","",IF(OR(AE59="ccs_migration_id__c",AE59="ccs_covenant_type__c",AE59="ccs_status__c",AE59="ccs_frequency__c"),SUBSTITUTE(LOWER(AE59),"__c",""),_xlfn.IFNA(SUBSTITUTE(SUBSTITUTE(SUBSTITUTE(SUBSTITUTE(AE59,"LLC_BI__",""),"CCS_",""),"__c",""),"cm_",""),AE59)))</f>
        <v>TotalHardLBGLimits</v>
      </c>
      <c r="AP59" t="str">
        <f>IF(AF59="","",AF59)</f>
        <v>BIGDECIMAL</v>
      </c>
      <c r="AQ59" t="str">
        <f>IF(AG59="","",AG59)</f>
        <v/>
      </c>
      <c r="AR59" t="str">
        <f>IF(AH59="","",AH59)</f>
        <v>Y</v>
      </c>
      <c r="AS59" t="str">
        <f>IF(AI59="","",AI59)</f>
        <v/>
      </c>
    </row>
    <row r="60" spans="1:45" ht="15">
      <c r="A60" t="str">
        <f>D60&amp;F60</f>
        <v>AccountCCS_TotalSoftLBGLimits__c</v>
      </c>
      <c r="B60" t="str">
        <f>VLOOKUP($A60,nCino_DMW!$A$1:$AM$187,38,0)</f>
        <v>N</v>
      </c>
      <c r="C60" t="str">
        <f>VLOOKUP($A60,nCino_DMW!$A$1:$AM$187,39,0)</f>
        <v>N</v>
      </c>
      <c r="D60" t="s">
        <v>66</v>
      </c>
      <c r="E60" t="str">
        <f>_xlfn.IFNA(VLOOKUP($A60,nCino_DevPoc!$A$2:$S$384,4,0),"")</f>
        <v>Relationship</v>
      </c>
      <c r="F60" t="s">
        <v>1094</v>
      </c>
      <c r="G60" t="str">
        <f>_xlfn.IFNA(VLOOKUP($A60,nCino_DMW!$A$1:$L$188,9,0),"")</f>
        <v>Total Current Soft Limits</v>
      </c>
      <c r="H60" t="str">
        <f>_xlfn.IFNA(VLOOKUP($A60,nCino_DMW!$A$1:$AH$187,12,0),"")</f>
        <v>Total Soft LBG Limits</v>
      </c>
      <c r="I60" t="str">
        <f>_xlfn.IFNA(IF(VLOOKUP($A60,nCino_DMW!$A$1:$AH$187,13,0)=0,"", VLOOKUP($A60,nCino_DMW!$A$1:$AH$187,13,0)),"")</f>
        <v>Formula (Currency)</v>
      </c>
      <c r="J60" t="str">
        <f>_xlfn.IFNA(IF(VLOOKUP($A60,nCino_DevPoc!$A$2:$S$384,8,0)=0,"", VLOOKUP($A60,nCino_DevPoc!$A$2:$S$384,8,0)),"")</f>
        <v>currency</v>
      </c>
      <c r="K60" t="str">
        <f>_xlfn.IFNA(IF(VLOOKUP($A60,nCino_DMW!$A$1:$AH$187,2,0)=0,"", VLOOKUP($A60,nCino_DMW!$A$1:$AH$187,2,0)),"")</f>
        <v>16, 2</v>
      </c>
      <c r="L60" t="str">
        <f>IF(OR(F60=0, IFERROR(VLOOKUP($A60,nCino_DevPoc!$A$2:$S$384,2,0),0)=0),"", VLOOKUP($A60,nCino_DevPoc!$A$2:$S$384,2,0))</f>
        <v/>
      </c>
      <c r="M60" t="str">
        <f>IFERROR(IF(VLOOKUP($A60,nCino_DMW!$A$1:$AH$187,26,0)="Y", "N", IF(VLOOKUP($A60,nCino_DMW!$A$1:$AH$187,26,0)="N",  "Y", "")),"")</f>
        <v>Y</v>
      </c>
      <c r="N60" t="str">
        <f>_xlfn.IFNA(IF(VLOOKUP($A60,nCino_DevPoc!$A$2:$S$384,8,0)=TRUE, "Y", "N"),"")</f>
        <v>N</v>
      </c>
      <c r="O60" t="str">
        <f>IFERROR(IF(VLOOKUP($A60,nCino_DevPoc!$A$2:$S$384,18,0)=TRUE, "E", IF(F60="Id", "P", IF(OR(LEFT(I60, 6) = "Lookup", LEFT(I60, 6) ="Master"), "F",""))),"")</f>
        <v/>
      </c>
      <c r="P60" t="str">
        <f>_xlfn.IFNA(IF(VLOOKUP($A60,nCino_DMW!$A$1:$AH$187,4,0)="System generated", "Y", "N"),"")</f>
        <v>N</v>
      </c>
      <c r="Q60" t="str">
        <f>IF(LEFT(I60,6)="lookup", I60,IF(OR(F60=0, IFERROR(VLOOKUP($A60,nCino_DevPoc!$A$2:$S$384,18,0),0)=0),"", VLOOKUP($A60,nCino_DevPoc!$A$2:$S$384,18,0)))</f>
        <v>CCS_TotalSoftBankLimits__c  +  CCS_TotalSoftLBCMLimits__c</v>
      </c>
      <c r="R60" t="str">
        <f>IF(D60="","",D60)</f>
        <v>Account</v>
      </c>
      <c r="S60" t="str">
        <f>IF(F60="","",F60)</f>
        <v>CCS_TotalSoftLBGLimits__c</v>
      </c>
      <c r="T60" t="s">
        <v>253</v>
      </c>
      <c r="U60" t="str">
        <f>IF(OR(S60 ="transactionKey", S60="sequenceNumber", S60 = "commitTimestamp", S60 = "commitUser",S60 = "commitNumber", S60="changetype",S60="entityName",S60="ID", LEFT(S60,12)="LastModified"), "N","Y")</f>
        <v>Y</v>
      </c>
      <c r="V60" t="str">
        <f>R60</f>
        <v>Account</v>
      </c>
      <c r="W60" t="str">
        <f>S60</f>
        <v>CCS_TotalSoftLBGLimits__c</v>
      </c>
      <c r="X60" t="str">
        <f>IF(OR(LEFT(J60,9)="reference", F60=""),"STRING",VLOOKUP($J60,'DataType Conversion'!$A$8:$I$37,3,0))</f>
        <v>BIGDECIMAL</v>
      </c>
      <c r="Y60" t="str">
        <f>IF(L60="", "",L60)</f>
        <v/>
      </c>
      <c r="Z60" t="str">
        <f>U60</f>
        <v>Y</v>
      </c>
      <c r="AA60" t="str">
        <f>IF(OR($W60="Id",$W60="LastModifiedDate"), "C","")</f>
        <v/>
      </c>
      <c r="AB60" t="str">
        <f>IF(S60= "", "", IF(J60="Picklist", "Y", "N"))</f>
        <v>N</v>
      </c>
      <c r="AC60" t="str">
        <f>IF(OR(W60="CreatedDate",W60="CreatedById"),"Must be populated when changeType = CREATE","")</f>
        <v/>
      </c>
      <c r="AD60" t="str">
        <f>V60</f>
        <v>Account</v>
      </c>
      <c r="AE60" t="str">
        <f>W60</f>
        <v>CCS_TotalSoftLBGLimits__c</v>
      </c>
      <c r="AF60" t="str">
        <f>X60</f>
        <v>BIGDECIMAL</v>
      </c>
      <c r="AG60" t="str">
        <f>IF(Y60="","",Y60)</f>
        <v/>
      </c>
      <c r="AH60" t="str">
        <f>Z60</f>
        <v>Y</v>
      </c>
      <c r="AI60" t="str">
        <f>O60</f>
        <v/>
      </c>
      <c r="AJ60" t="str">
        <f>IF(AE60="LastModifiedDate","Must be latest date for the record id in Staging, and date must be t-1", "")</f>
        <v/>
      </c>
      <c r="AN60" t="str">
        <f>IF(AD60="","",LOWER(SUBSTITUTE(VLOOKUP($AD60,'Key-Information'!$B$7:$D$8,2,0)," ", "_")))</f>
        <v>relationship_(customer)</v>
      </c>
      <c r="AO60" t="str">
        <f>IF(AE60="","",IF(OR(AE60="ccs_migration_id__c",AE60="ccs_covenant_type__c",AE60="ccs_status__c",AE60="ccs_frequency__c"),SUBSTITUTE(LOWER(AE60),"__c",""),_xlfn.IFNA(SUBSTITUTE(SUBSTITUTE(SUBSTITUTE(SUBSTITUTE(AE60,"LLC_BI__",""),"CCS_",""),"__c",""),"cm_",""),AE60)))</f>
        <v>TotalSoftLBGLimits</v>
      </c>
      <c r="AP60" t="str">
        <f>IF(AF60="","",AF60)</f>
        <v>BIGDECIMAL</v>
      </c>
      <c r="AQ60" t="str">
        <f>IF(AG60="","",AG60)</f>
        <v/>
      </c>
      <c r="AR60" t="str">
        <f>IF(AH60="","",AH60)</f>
        <v>Y</v>
      </c>
      <c r="AS60" t="str">
        <f>IF(AI60="","",AI60)</f>
        <v/>
      </c>
    </row>
    <row r="61" spans="1:45" ht="15">
      <c r="A61" t="str">
        <f>D61&amp;F61</f>
        <v>AccountCCS_Total_Lending_Value__c</v>
      </c>
      <c r="B61" t="str">
        <f>VLOOKUP($A61,nCino_DMW!$A$1:$AM$187,38,0)</f>
        <v>N</v>
      </c>
      <c r="C61" t="str">
        <f>VLOOKUP($A61,nCino_DMW!$A$1:$AM$187,39,0)</f>
        <v>N</v>
      </c>
      <c r="D61" t="s">
        <v>66</v>
      </c>
      <c r="E61" t="str">
        <f>_xlfn.IFNA(VLOOKUP($A61,nCino_DevPoc!$A$2:$S$384,4,0),"")</f>
        <v>Relationship</v>
      </c>
      <c r="F61" t="s">
        <v>1163</v>
      </c>
      <c r="G61" t="str">
        <f>_xlfn.IFNA(VLOOKUP($A61,nCino_DMW!$A$1:$L$188,9,0),"")</f>
        <v>Total Lending Value</v>
      </c>
      <c r="H61" t="str">
        <f>_xlfn.IFNA(VLOOKUP($A61,nCino_DMW!$A$1:$AH$187,12,0),"")</f>
        <v>Total Lending Value</v>
      </c>
      <c r="I61" t="str">
        <f>_xlfn.IFNA(IF(VLOOKUP($A61,nCino_DMW!$A$1:$AH$187,13,0)=0,"", VLOOKUP($A61,nCino_DMW!$A$1:$AH$187,13,0)),"")</f>
        <v>Number</v>
      </c>
      <c r="J61" t="str">
        <f>_xlfn.IFNA(IF(VLOOKUP($A61,nCino_DevPoc!$A$2:$S$384,8,0)=0,"", VLOOKUP($A61,nCino_DevPoc!$A$2:$S$384,8,0)),"")</f>
        <v>double</v>
      </c>
      <c r="K61" t="str">
        <f>_xlfn.IFNA(IF(VLOOKUP($A61,nCino_DMW!$A$1:$AH$187,2,0)=0,"", VLOOKUP($A61,nCino_DMW!$A$1:$AH$187,2,0)),"")</f>
        <v>16, 2</v>
      </c>
      <c r="L61" t="str">
        <f>IF(OR(F61=0, IFERROR(VLOOKUP($A61,nCino_DevPoc!$A$2:$S$384,2,0),0)=0),"", VLOOKUP($A61,nCino_DevPoc!$A$2:$S$384,2,0))</f>
        <v>18, 2</v>
      </c>
      <c r="M61" t="str">
        <f>IFERROR(IF(VLOOKUP($A61,nCino_DMW!$A$1:$AH$187,26,0)="Y", "N", IF(VLOOKUP($A61,nCino_DMW!$A$1:$AH$187,26,0)="N",  "Y", "")),"")</f>
        <v>Y</v>
      </c>
      <c r="N61" t="str">
        <f>_xlfn.IFNA(IF(VLOOKUP($A61,nCino_DevPoc!$A$2:$S$384,8,0)=TRUE, "Y", "N"),"")</f>
        <v>N</v>
      </c>
      <c r="O61" t="str">
        <f>IFERROR(IF(VLOOKUP($A61,nCino_DevPoc!$A$2:$S$384,18,0)=TRUE, "E", IF(F61="Id", "P", IF(OR(LEFT(I61, 6) = "Lookup", LEFT(I61, 6) ="Master"), "F",""))),"")</f>
        <v/>
      </c>
      <c r="P61" t="str">
        <f>_xlfn.IFNA(IF(VLOOKUP($A61,nCino_DMW!$A$1:$AH$187,4,0)="System generated", "Y", "N"),"")</f>
        <v>N</v>
      </c>
      <c r="Q61" t="str">
        <f>IF(LEFT(I61,6)="lookup", I61,IF(OR(F61=0, IFERROR(VLOOKUP($A61,nCino_DevPoc!$A$2:$S$384,18,0),0)=0),"", VLOOKUP($A61,nCino_DevPoc!$A$2:$S$384,18,0)))</f>
        <v/>
      </c>
      <c r="R61" t="str">
        <f>IF(D61="","",D61)</f>
        <v>Account</v>
      </c>
      <c r="S61" t="str">
        <f>IF(F61="","",F61)</f>
        <v>CCS_Total_Lending_Value__c</v>
      </c>
      <c r="T61" t="s">
        <v>253</v>
      </c>
      <c r="U61" t="str">
        <f>IF(OR(S61 ="transactionKey", S61="sequenceNumber", S61 = "commitTimestamp", S61 = "commitUser",S61 = "commitNumber", S61="changetype",S61="entityName",S61="ID", LEFT(S61,12)="LastModified"), "N","Y")</f>
        <v>Y</v>
      </c>
      <c r="V61" t="str">
        <f>R61</f>
        <v>Account</v>
      </c>
      <c r="W61" t="str">
        <f>S61</f>
        <v>CCS_Total_Lending_Value__c</v>
      </c>
      <c r="X61" t="str">
        <f>IF(OR(LEFT(J61,9)="reference", F61=""),"STRING",VLOOKUP($J61,'DataType Conversion'!$A$8:$I$37,3,0))</f>
        <v>DECIMAL</v>
      </c>
      <c r="Y61" t="str">
        <f>IF(L61="", "",L61)</f>
        <v>18, 2</v>
      </c>
      <c r="Z61" t="str">
        <f>U61</f>
        <v>Y</v>
      </c>
      <c r="AA61" t="str">
        <f>IF(OR($W61="Id",$W61="LastModifiedDate"), "C","")</f>
        <v/>
      </c>
      <c r="AB61" t="str">
        <f>IF(S61= "", "", IF(J61="Picklist", "Y", "N"))</f>
        <v>N</v>
      </c>
      <c r="AC61" t="str">
        <f>IF(OR(W61="CreatedDate",W61="CreatedById"),"Must be populated when changeType = CREATE","")</f>
        <v/>
      </c>
      <c r="AD61" t="str">
        <f>V61</f>
        <v>Account</v>
      </c>
      <c r="AE61" t="str">
        <f>W61</f>
        <v>CCS_Total_Lending_Value__c</v>
      </c>
      <c r="AF61" t="str">
        <f>X61</f>
        <v>DECIMAL</v>
      </c>
      <c r="AG61" t="str">
        <f>IF(Y61="","",Y61)</f>
        <v>18, 2</v>
      </c>
      <c r="AH61" t="str">
        <f>Z61</f>
        <v>Y</v>
      </c>
      <c r="AI61" t="str">
        <f>O61</f>
        <v/>
      </c>
      <c r="AJ61" t="str">
        <f>IF(AE61="LastModifiedDate","Must be latest date for the record id in Staging, and date must be t-1", "")</f>
        <v/>
      </c>
      <c r="AN61" t="str">
        <f>IF(AD61="","",LOWER(SUBSTITUTE(VLOOKUP($AD61,'Key-Information'!$B$7:$D$8,2,0)," ", "_")))</f>
        <v>relationship_(customer)</v>
      </c>
      <c r="AO61" t="str">
        <f>IF(AE61="","",IF(OR(AE61="ccs_migration_id__c",AE61="ccs_covenant_type__c",AE61="ccs_status__c",AE61="ccs_frequency__c"),SUBSTITUTE(LOWER(AE61),"__c",""),_xlfn.IFNA(SUBSTITUTE(SUBSTITUTE(SUBSTITUTE(SUBSTITUTE(AE61,"LLC_BI__",""),"CCS_",""),"__c",""),"cm_",""),AE61)))</f>
        <v>Total_Lending_Value</v>
      </c>
      <c r="AP61" t="str">
        <f>IF(AF61="","",AF61)</f>
        <v>DECIMAL</v>
      </c>
      <c r="AQ61" t="str">
        <f>IF(AG61="","",AG61)</f>
        <v>18, 2</v>
      </c>
      <c r="AR61" t="str">
        <f>IF(AH61="","",AH61)</f>
        <v>Y</v>
      </c>
      <c r="AS61" t="str">
        <f>IF(AI61="","",AI61)</f>
        <v/>
      </c>
    </row>
    <row r="62" spans="1:45" ht="15">
      <c r="A62" t="str">
        <f>D62&amp;F62</f>
        <v>AccountType</v>
      </c>
      <c r="B62" t="str">
        <f>VLOOKUP($A62,nCino_DMW!$A$1:$AM$187,38,0)</f>
        <v>N</v>
      </c>
      <c r="C62" t="str">
        <f>VLOOKUP($A62,nCino_DMW!$A$1:$AM$187,39,0)</f>
        <v>N</v>
      </c>
      <c r="D62" t="s">
        <v>66</v>
      </c>
      <c r="E62" t="str">
        <f>_xlfn.IFNA(VLOOKUP($A62,nCino_DevPoc!$A$2:$S$384,4,0),"")</f>
        <v>Relationship</v>
      </c>
      <c r="F62" t="s">
        <v>145</v>
      </c>
      <c r="G62" t="str">
        <f>_xlfn.IFNA(VLOOKUP($A62,nCino_DMW!$A$1:$L$188,9,0),"")</f>
        <v>Relationship Type</v>
      </c>
      <c r="H62" t="str">
        <f>_xlfn.IFNA(VLOOKUP($A62,nCino_DMW!$A$1:$AH$187,12,0),"")</f>
        <v>This field captures the type of account, for example, Customer, Competitor, or Partner. Entry is selected from a picklist of available values, which a Salesforce admin sets. Each picklist value can have up to 40 characters.</v>
      </c>
      <c r="I62" t="str">
        <f>_xlfn.IFNA(IF(VLOOKUP($A62,nCino_DMW!$A$1:$AH$187,13,0)=0,"", VLOOKUP($A62,nCino_DMW!$A$1:$AH$187,13,0)),"")</f>
        <v>Picklist</v>
      </c>
      <c r="J62" t="str">
        <f>_xlfn.IFNA(IF(VLOOKUP($A62,nCino_DevPoc!$A$2:$S$384,8,0)=0,"", VLOOKUP($A62,nCino_DevPoc!$A$2:$S$384,8,0)),"")</f>
        <v>picklist</v>
      </c>
      <c r="K62" t="str">
        <f>_xlfn.IFNA(IF(VLOOKUP($A62,nCino_DMW!$A$1:$AH$187,2,0)=0,"", VLOOKUP($A62,nCino_DMW!$A$1:$AH$187,2,0)),"")</f>
        <v>See picklist options for lengths</v>
      </c>
      <c r="L62">
        <f>IF(OR(F62=0, IFERROR(VLOOKUP($A62,nCino_DevPoc!$A$2:$S$384,2,0),0)=0),"", VLOOKUP($A62,nCino_DevPoc!$A$2:$S$384,2,0))</f>
        <v>255</v>
      </c>
      <c r="M62" t="str">
        <f>IFERROR(IF(VLOOKUP($A62,nCino_DMW!$A$1:$AH$187,26,0)="Y", "N", IF(VLOOKUP($A62,nCino_DMW!$A$1:$AH$187,26,0)="N",  "Y", "")),"")</f>
        <v>Y</v>
      </c>
      <c r="N62" t="str">
        <f>_xlfn.IFNA(IF(VLOOKUP($A62,nCino_DevPoc!$A$2:$S$384,8,0)=TRUE, "Y", "N"),"")</f>
        <v>N</v>
      </c>
      <c r="O62" t="str">
        <f>IFERROR(IF(VLOOKUP($A62,nCino_DevPoc!$A$2:$S$384,18,0)=TRUE, "E", IF(F62="Id", "P", IF(OR(LEFT(I62, 6) = "Lookup", LEFT(I62, 6) ="Master"), "F",""))),"")</f>
        <v/>
      </c>
      <c r="P62" t="str">
        <f>_xlfn.IFNA(IF(VLOOKUP($A62,nCino_DMW!$A$1:$AH$187,4,0)="System generated", "Y", "N"),"")</f>
        <v>N</v>
      </c>
      <c r="Q62" t="str">
        <f>IF(LEFT(I62,6)="lookup", I62,IF(OR(F62=0, IFERROR(VLOOKUP($A62,nCino_DevPoc!$A$2:$S$384,18,0),0)=0),"", VLOOKUP($A62,nCino_DevPoc!$A$2:$S$384,18,0)))</f>
        <v/>
      </c>
      <c r="R62" t="str">
        <f>IF(D62="","",D62)</f>
        <v>Account</v>
      </c>
      <c r="S62" t="str">
        <f>IF(F62="","",F62)</f>
        <v>Type</v>
      </c>
      <c r="T62" t="s">
        <v>253</v>
      </c>
      <c r="U62" t="str">
        <f>IF(OR(S62 ="transactionKey", S62="sequenceNumber", S62 = "commitTimestamp", S62 = "commitUser",S62 = "commitNumber", S62="changetype",S62="entityName",S62="ID", LEFT(S62,12)="LastModified"), "N","Y")</f>
        <v>Y</v>
      </c>
      <c r="V62" t="str">
        <f>R62</f>
        <v>Account</v>
      </c>
      <c r="W62" t="str">
        <f>S62</f>
        <v>Type</v>
      </c>
      <c r="X62" t="str">
        <f>IF(OR(LEFT(J62,9)="reference", F62=""),"STRING",VLOOKUP($J62,'DataType Conversion'!$A$8:$I$37,3,0))</f>
        <v>STRING</v>
      </c>
      <c r="Y62">
        <f>IF(L62="", "",L62)</f>
        <v>255</v>
      </c>
      <c r="Z62" t="str">
        <f>U62</f>
        <v>Y</v>
      </c>
      <c r="AA62" t="str">
        <f>IF(OR($W62="Id",$W62="LastModifiedDate"), "C","")</f>
        <v/>
      </c>
      <c r="AB62" t="str">
        <f>IF(S62= "", "", IF(J62="Picklist", "Y", "N"))</f>
        <v>Y</v>
      </c>
      <c r="AC62" t="str">
        <f>IF(OR(W62="CreatedDate",W62="CreatedById"),"Must be populated when changeType = CREATE","")</f>
        <v/>
      </c>
      <c r="AD62" t="str">
        <f>V62</f>
        <v>Account</v>
      </c>
      <c r="AE62" t="str">
        <f>W62</f>
        <v>Type</v>
      </c>
      <c r="AF62" t="str">
        <f>X62</f>
        <v>STRING</v>
      </c>
      <c r="AG62">
        <f>IF(Y62="","",Y62)</f>
        <v>255</v>
      </c>
      <c r="AH62" t="str">
        <f>Z62</f>
        <v>Y</v>
      </c>
      <c r="AI62" t="str">
        <f>O62</f>
        <v/>
      </c>
      <c r="AJ62" t="str">
        <f>IF(AE62="LastModifiedDate","Must be latest date for the record id in Staging, and date must be t-1", "")</f>
        <v/>
      </c>
      <c r="AN62" t="str">
        <f>IF(AD62="","",LOWER(SUBSTITUTE(VLOOKUP($AD62,'Key-Information'!$B$7:$D$8,2,0)," ", "_")))</f>
        <v>relationship_(customer)</v>
      </c>
      <c r="AO62" t="str">
        <f>IF(AE62="","",IF(OR(AE62="ccs_migration_id__c",AE62="ccs_covenant_type__c",AE62="ccs_status__c",AE62="ccs_frequency__c"),SUBSTITUTE(LOWER(AE62),"__c",""),_xlfn.IFNA(SUBSTITUTE(SUBSTITUTE(SUBSTITUTE(SUBSTITUTE(AE62,"LLC_BI__",""),"CCS_",""),"__c",""),"cm_",""),AE62)))</f>
        <v>Type</v>
      </c>
      <c r="AP62" t="str">
        <f>IF(AF62="","",AF62)</f>
        <v>STRING</v>
      </c>
      <c r="AQ62">
        <f>IF(AG62="","",AG62)</f>
        <v>255</v>
      </c>
      <c r="AR62" t="str">
        <f>IF(AH62="","",AH62)</f>
        <v>Y</v>
      </c>
      <c r="AS62" t="str">
        <f>IF(AI62="","",AI62)</f>
        <v/>
      </c>
    </row>
    <row r="63" spans="1:45" ht="15">
      <c r="A63" t="str">
        <f>D63&amp;F63</f>
        <v>AccountAccountNumber</v>
      </c>
      <c r="B63" t="str">
        <f>VLOOKUP($A63,nCino_DMW!$A$1:$AM$187,38,0)</f>
        <v>N</v>
      </c>
      <c r="C63" t="str">
        <f>VLOOKUP($A63,nCino_DMW!$A$1:$AM$187,39,0)</f>
        <v>N</v>
      </c>
      <c r="D63" t="s">
        <v>66</v>
      </c>
      <c r="E63" t="str">
        <f>_xlfn.IFNA(VLOOKUP($A63,nCino_DevPoc!$A$2:$S$384,4,0),"")</f>
        <v>Relationship</v>
      </c>
      <c r="F63" t="s">
        <v>330</v>
      </c>
      <c r="G63" t="str">
        <f>_xlfn.IFNA(VLOOKUP($A63,nCino_DMW!$A$1:$L$188,9,0),"")</f>
        <v>Account Number</v>
      </c>
      <c r="H63" t="str">
        <f>_xlfn.IFNA(VLOOKUP($A63,nCino_DMW!$A$1:$AH$187,12,0),"")</f>
        <v>This field captures the account number of the business</v>
      </c>
      <c r="I63" t="str">
        <f>_xlfn.IFNA(IF(VLOOKUP($A63,nCino_DMW!$A$1:$AH$187,13,0)=0,"", VLOOKUP($A63,nCino_DMW!$A$1:$AH$187,13,0)),"")</f>
        <v>Text</v>
      </c>
      <c r="J63" t="str">
        <f>_xlfn.IFNA(IF(VLOOKUP($A63,nCino_DevPoc!$A$2:$S$384,8,0)=0,"", VLOOKUP($A63,nCino_DevPoc!$A$2:$S$384,8,0)),"")</f>
        <v>string</v>
      </c>
      <c r="K63">
        <f>_xlfn.IFNA(IF(VLOOKUP($A63,nCino_DMW!$A$1:$AH$187,2,0)=0,"", VLOOKUP($A63,nCino_DMW!$A$1:$AH$187,2,0)),"")</f>
        <v>40</v>
      </c>
      <c r="L63">
        <f>IF(OR(F63=0, IFERROR(VLOOKUP($A63,nCino_DevPoc!$A$2:$S$384,2,0),0)=0),"", VLOOKUP($A63,nCino_DevPoc!$A$2:$S$384,2,0))</f>
        <v>40</v>
      </c>
      <c r="M63" t="str">
        <f>IFERROR(IF(VLOOKUP($A63,nCino_DMW!$A$1:$AH$187,26,0)="Y", "N", IF(VLOOKUP($A63,nCino_DMW!$A$1:$AH$187,26,0)="N",  "Y", "")),"")</f>
        <v>Y</v>
      </c>
      <c r="N63" t="str">
        <f>_xlfn.IFNA(IF(VLOOKUP($A63,nCino_DevPoc!$A$2:$S$384,8,0)=TRUE, "Y", "N"),"")</f>
        <v>N</v>
      </c>
      <c r="O63" t="str">
        <f>IFERROR(IF(VLOOKUP($A63,nCino_DevPoc!$A$2:$S$384,18,0)=TRUE, "E", IF(F63="Id", "P", IF(OR(LEFT(I63, 6) = "Lookup", LEFT(I63, 6) ="Master"), "F",""))),"")</f>
        <v/>
      </c>
      <c r="P63" t="str">
        <f>_xlfn.IFNA(IF(VLOOKUP($A63,nCino_DMW!$A$1:$AH$187,4,0)="System generated", "Y", "N"),"")</f>
        <v>N</v>
      </c>
      <c r="Q63" t="str">
        <f>IF(LEFT(I63,6)="lookup", I63,IF(OR(F63=0, IFERROR(VLOOKUP($A63,nCino_DevPoc!$A$2:$S$384,18,0),0)=0),"", VLOOKUP($A63,nCino_DevPoc!$A$2:$S$384,18,0)))</f>
        <v/>
      </c>
      <c r="R63" t="str">
        <f>IF(D63="","",D63)</f>
        <v>Account</v>
      </c>
      <c r="S63" t="str">
        <f>IF(F63="","",F63)</f>
        <v>AccountNumber</v>
      </c>
      <c r="T63" t="s">
        <v>253</v>
      </c>
      <c r="U63" t="str">
        <f>IF(OR(S63 ="transactionKey", S63="sequenceNumber", S63 = "commitTimestamp", S63 = "commitUser",S63 = "commitNumber", S63="changetype",S63="entityName",S63="ID", LEFT(S63,12)="LastModified"), "N","Y")</f>
        <v>Y</v>
      </c>
      <c r="V63" t="str">
        <f>R63</f>
        <v>Account</v>
      </c>
      <c r="W63" t="str">
        <f>S63</f>
        <v>AccountNumber</v>
      </c>
      <c r="X63" t="str">
        <f>IF(OR(LEFT(J63,9)="reference", F63=""),"STRING",VLOOKUP($J63,'DataType Conversion'!$A$8:$I$37,3,0))</f>
        <v>STRING</v>
      </c>
      <c r="Y63">
        <f>IF(L63="", "",L63)</f>
        <v>40</v>
      </c>
      <c r="Z63" t="str">
        <f>U63</f>
        <v>Y</v>
      </c>
      <c r="AA63" t="str">
        <f>IF(OR($W63="Id",$W63="LastModifiedDate"), "C","")</f>
        <v/>
      </c>
      <c r="AB63" t="str">
        <f>IF(S63= "", "", IF(J63="Picklist", "Y", "N"))</f>
        <v>N</v>
      </c>
      <c r="AC63" t="str">
        <f>IF(OR(W63="CreatedDate",W63="CreatedById"),"Must be populated when changeType = CREATE","")</f>
        <v/>
      </c>
      <c r="AD63" t="str">
        <f>V63</f>
        <v>Account</v>
      </c>
      <c r="AE63" t="str">
        <f>W63</f>
        <v>AccountNumber</v>
      </c>
      <c r="AF63" t="str">
        <f>X63</f>
        <v>STRING</v>
      </c>
      <c r="AG63">
        <f>IF(Y63="","",Y63)</f>
        <v>40</v>
      </c>
      <c r="AH63" t="str">
        <f>Z63</f>
        <v>Y</v>
      </c>
      <c r="AI63" t="str">
        <f>O63</f>
        <v/>
      </c>
      <c r="AJ63" t="str">
        <f>IF(AE63="LastModifiedDate","Must be latest date for the record id in Staging, and date must be t-1", "")</f>
        <v/>
      </c>
      <c r="AN63" t="str">
        <f>IF(AD63="","",LOWER(SUBSTITUTE(VLOOKUP($AD63,'Key-Information'!$B$7:$D$8,2,0)," ", "_")))</f>
        <v>relationship_(customer)</v>
      </c>
      <c r="AO63" t="str">
        <f>IF(AE63="","",IF(OR(AE63="ccs_migration_id__c",AE63="ccs_covenant_type__c",AE63="ccs_status__c",AE63="ccs_frequency__c"),SUBSTITUTE(LOWER(AE63),"__c",""),_xlfn.IFNA(SUBSTITUTE(SUBSTITUTE(SUBSTITUTE(SUBSTITUTE(AE63,"LLC_BI__",""),"CCS_",""),"__c",""),"cm_",""),AE63)))</f>
        <v>AccountNumber</v>
      </c>
      <c r="AP63" t="str">
        <f>IF(AF63="","",AF63)</f>
        <v>STRING</v>
      </c>
      <c r="AQ63">
        <f>IF(AG63="","",AG63)</f>
        <v>40</v>
      </c>
      <c r="AR63" t="str">
        <f>IF(AH63="","",AH63)</f>
        <v>Y</v>
      </c>
      <c r="AS63" t="str">
        <f>IF(AI63="","",AI63)</f>
        <v/>
      </c>
    </row>
    <row r="64" spans="1:45" ht="15">
      <c r="A64" t="str">
        <f>D64&amp;F64</f>
        <v>AccountRecordTypeId</v>
      </c>
      <c r="B64" t="str">
        <f>VLOOKUP($A64,nCino_DMW!$A$1:$AM$187,38,0)</f>
        <v>N</v>
      </c>
      <c r="C64" t="str">
        <f>VLOOKUP($A64,nCino_DMW!$A$1:$AM$187,39,0)</f>
        <v>N</v>
      </c>
      <c r="D64" t="s">
        <v>66</v>
      </c>
      <c r="E64" t="str">
        <f>_xlfn.IFNA(VLOOKUP($A64,nCino_DevPoc!$A$2:$S$384,4,0),"")</f>
        <v>Relationship</v>
      </c>
      <c r="F64" t="s">
        <v>259</v>
      </c>
      <c r="G64" t="str">
        <f>_xlfn.IFNA(VLOOKUP($A64,nCino_DMW!$A$1:$L$188,9,0),"")</f>
        <v>Relationship Record Type</v>
      </c>
      <c r="H64" t="str">
        <f>_xlfn.IFNA(VLOOKUP($A64,nCino_DMW!$A$1:$AH$187,12,0),"")</f>
        <v>This field captures the record type of the customer (e.g. Business, Individual, Lending Group, or Prospects)</v>
      </c>
      <c r="I64" t="str">
        <f>_xlfn.IFNA(IF(VLOOKUP($A64,nCino_DMW!$A$1:$AH$187,13,0)=0,"", VLOOKUP($A64,nCino_DMW!$A$1:$AH$187,13,0)),"")</f>
        <v>Recordtype</v>
      </c>
      <c r="J64" t="str">
        <f>_xlfn.IFNA(IF(VLOOKUP($A64,nCino_DevPoc!$A$2:$S$384,8,0)=0,"", VLOOKUP($A64,nCino_DevPoc!$A$2:$S$384,8,0)),"")</f>
        <v>reference(RecordType)</v>
      </c>
      <c r="K64">
        <f>_xlfn.IFNA(IF(VLOOKUP($A64,nCino_DMW!$A$1:$AH$187,2,0)=0,"", VLOOKUP($A64,nCino_DMW!$A$1:$AH$187,2,0)),"")</f>
        <v>18</v>
      </c>
      <c r="L64">
        <f>IF(OR(F64=0, IFERROR(VLOOKUP($A64,nCino_DevPoc!$A$2:$S$384,2,0),0)=0),"", VLOOKUP($A64,nCino_DevPoc!$A$2:$S$384,2,0))</f>
        <v>18</v>
      </c>
      <c r="M64" t="str">
        <f>IFERROR(IF(VLOOKUP($A64,nCino_DMW!$A$1:$AH$187,26,0)="Y", "N", IF(VLOOKUP($A64,nCino_DMW!$A$1:$AH$187,26,0)="N",  "Y", "")),"")</f>
        <v>Y</v>
      </c>
      <c r="N64" t="str">
        <f>_xlfn.IFNA(IF(VLOOKUP($A64,nCino_DevPoc!$A$2:$S$384,8,0)=TRUE, "Y", "N"),"")</f>
        <v>N</v>
      </c>
      <c r="O64" t="str">
        <f>IFERROR(IF(VLOOKUP($A64,nCino_DevPoc!$A$2:$S$384,18,0)=TRUE, "E", IF(F64="Id", "P", IF(OR(LEFT(I64, 6) = "Lookup", LEFT(I64, 6) ="Master"), "F",""))),"")</f>
        <v/>
      </c>
      <c r="P64" t="str">
        <f>_xlfn.IFNA(IF(VLOOKUP($A64,nCino_DMW!$A$1:$AH$187,4,0)="System generated", "Y", "N"),"")</f>
        <v>N</v>
      </c>
      <c r="Q64" t="str">
        <f>IF(LEFT(I64,6)="lookup", I64,IF(OR(F64=0, IFERROR(VLOOKUP($A64,nCino_DevPoc!$A$2:$S$384,18,0),0)=0),"", VLOOKUP($A64,nCino_DevPoc!$A$2:$S$384,18,0)))</f>
        <v/>
      </c>
      <c r="R64" t="str">
        <f>IF(D64="","",D64)</f>
        <v>Account</v>
      </c>
      <c r="S64" t="str">
        <f>IF(F64="","",F64)</f>
        <v>RecordTypeId</v>
      </c>
      <c r="T64" t="s">
        <v>253</v>
      </c>
      <c r="U64" t="str">
        <f>IF(OR(S64 ="transactionKey", S64="sequenceNumber", S64 = "commitTimestamp", S64 = "commitUser",S64 = "commitNumber", S64="changetype",S64="entityName",S64="ID", LEFT(S64,12)="LastModified"), "N","Y")</f>
        <v>Y</v>
      </c>
      <c r="V64" t="str">
        <f>R64</f>
        <v>Account</v>
      </c>
      <c r="W64" t="str">
        <f>S64</f>
        <v>RecordTypeId</v>
      </c>
      <c r="X64" t="str">
        <f>IF(OR(LEFT(J64,9)="reference", F64=""),"STRING",VLOOKUP($J64,'DataType Conversion'!$A$8:$I$37,3,0))</f>
        <v>STRING</v>
      </c>
      <c r="Y64">
        <f>IF(L64="", "",L64)</f>
        <v>18</v>
      </c>
      <c r="Z64" t="str">
        <f>U64</f>
        <v>Y</v>
      </c>
      <c r="AA64" t="str">
        <f>IF(OR($W64="Id",$W64="LastModifiedDate"), "C","")</f>
        <v/>
      </c>
      <c r="AB64" t="str">
        <f>IF(S64= "", "", IF(J64="Picklist", "Y", "N"))</f>
        <v>N</v>
      </c>
      <c r="AC64" t="str">
        <f>IF(OR(W64="CreatedDate",W64="CreatedById"),"Must be populated when changeType = CREATE","")</f>
        <v/>
      </c>
      <c r="AD64" t="str">
        <f>V64</f>
        <v>Account</v>
      </c>
      <c r="AE64" t="str">
        <f>W64</f>
        <v>RecordTypeId</v>
      </c>
      <c r="AF64" t="str">
        <f>X64</f>
        <v>STRING</v>
      </c>
      <c r="AG64">
        <f>IF(Y64="","",Y64)</f>
        <v>18</v>
      </c>
      <c r="AH64" t="str">
        <f>Z64</f>
        <v>Y</v>
      </c>
      <c r="AI64" t="str">
        <f>O64</f>
        <v/>
      </c>
      <c r="AJ64" t="str">
        <f>IF(AE64="LastModifiedDate","Must be latest date for the record id in Staging, and date must be t-1", "")</f>
        <v/>
      </c>
      <c r="AN64" t="str">
        <f>IF(AD64="","",LOWER(SUBSTITUTE(VLOOKUP($AD64,'Key-Information'!$B$7:$D$8,2,0)," ", "_")))</f>
        <v>relationship_(customer)</v>
      </c>
      <c r="AO64" t="str">
        <f>IF(AE64="","",IF(OR(AE64="ccs_migration_id__c",AE64="ccs_covenant_type__c",AE64="ccs_status__c",AE64="ccs_frequency__c"),SUBSTITUTE(LOWER(AE64),"__c",""),_xlfn.IFNA(SUBSTITUTE(SUBSTITUTE(SUBSTITUTE(SUBSTITUTE(AE64,"LLC_BI__",""),"CCS_",""),"__c",""),"cm_",""),AE64)))</f>
        <v>RecordTypeId</v>
      </c>
      <c r="AP64" t="str">
        <f>IF(AF64="","",AF64)</f>
        <v>STRING</v>
      </c>
      <c r="AQ64">
        <f>IF(AG64="","",AG64)</f>
        <v>18</v>
      </c>
      <c r="AR64" t="str">
        <f>IF(AH64="","",AH64)</f>
        <v>Y</v>
      </c>
      <c r="AS64" t="str">
        <f>IF(AI64="","",AI64)</f>
        <v/>
      </c>
    </row>
    <row r="65" spans="1:45" ht="15">
      <c r="A65" t="str">
        <f>D65&amp;F65</f>
        <v>AccountParentId</v>
      </c>
      <c r="B65" t="str">
        <f>VLOOKUP($A65,nCino_DMW!$A$1:$AM$187,38,0)</f>
        <v>N</v>
      </c>
      <c r="C65" t="str">
        <f>VLOOKUP($A65,nCino_DMW!$A$1:$AM$187,39,0)</f>
        <v>N</v>
      </c>
      <c r="D65" t="s">
        <v>66</v>
      </c>
      <c r="E65" t="str">
        <f>_xlfn.IFNA(VLOOKUP($A65,nCino_DevPoc!$A$2:$S$384,4,0),"")</f>
        <v>Relationship</v>
      </c>
      <c r="F65" t="s">
        <v>263</v>
      </c>
      <c r="G65" t="str">
        <f>_xlfn.IFNA(VLOOKUP($A65,nCino_DMW!$A$1:$L$188,9,0),"")</f>
        <v>Group Name</v>
      </c>
      <c r="H65" t="str">
        <f>_xlfn.IFNA(VLOOKUP($A65,nCino_DMW!$A$1:$AH$187,12,0),"")</f>
        <v>Reference Id of parent Relationship.</v>
      </c>
      <c r="I65" t="str">
        <f>_xlfn.IFNA(IF(VLOOKUP($A65,nCino_DMW!$A$1:$AH$187,13,0)=0,"", VLOOKUP($A65,nCino_DMW!$A$1:$AH$187,13,0)),"")</f>
        <v>Hierarchy</v>
      </c>
      <c r="J65" t="str">
        <f>_xlfn.IFNA(IF(VLOOKUP($A65,nCino_DevPoc!$A$2:$S$384,8,0)=0,"", VLOOKUP($A65,nCino_DevPoc!$A$2:$S$384,8,0)),"")</f>
        <v>reference(Account)</v>
      </c>
      <c r="K65">
        <f>_xlfn.IFNA(IF(VLOOKUP($A65,nCino_DMW!$A$1:$AH$187,2,0)=0,"", VLOOKUP($A65,nCino_DMW!$A$1:$AH$187,2,0)),"")</f>
        <v>18</v>
      </c>
      <c r="L65">
        <f>IF(OR(F65=0, IFERROR(VLOOKUP($A65,nCino_DevPoc!$A$2:$S$384,2,0),0)=0),"", VLOOKUP($A65,nCino_DevPoc!$A$2:$S$384,2,0))</f>
        <v>18</v>
      </c>
      <c r="M65" t="str">
        <f>IFERROR(IF(VLOOKUP($A65,nCino_DMW!$A$1:$AH$187,26,0)="Y", "N", IF(VLOOKUP($A65,nCino_DMW!$A$1:$AH$187,26,0)="N",  "Y", "")),"")</f>
        <v>N</v>
      </c>
      <c r="N65" t="str">
        <f>_xlfn.IFNA(IF(VLOOKUP($A65,nCino_DevPoc!$A$2:$S$384,8,0)=TRUE, "Y", "N"),"")</f>
        <v>N</v>
      </c>
      <c r="O65" t="str">
        <f>IFERROR(IF(VLOOKUP($A65,nCino_DevPoc!$A$2:$S$384,18,0)=TRUE, "E", IF(F65="Id", "P", IF(OR(LEFT(I65, 6) = "Lookup", LEFT(I65, 6) ="Master"), "F",""))),"")</f>
        <v/>
      </c>
      <c r="P65" t="str">
        <f>_xlfn.IFNA(IF(VLOOKUP($A65,nCino_DMW!$A$1:$AH$187,4,0)="System generated", "Y", "N"),"")</f>
        <v>N</v>
      </c>
      <c r="Q65" t="str">
        <f>IF(LEFT(I65,6)="lookup", I65,IF(OR(F65=0, IFERROR(VLOOKUP($A65,nCino_DevPoc!$A$2:$S$384,18,0),0)=0),"", VLOOKUP($A65,nCino_DevPoc!$A$2:$S$384,18,0)))</f>
        <v/>
      </c>
      <c r="R65" t="str">
        <f>IF(D65="","",D65)</f>
        <v>Account</v>
      </c>
      <c r="S65" t="str">
        <f>IF(F65="","",F65)</f>
        <v>ParentId</v>
      </c>
      <c r="T65" t="s">
        <v>253</v>
      </c>
      <c r="U65" t="str">
        <f>IF(OR(S65 ="transactionKey", S65="sequenceNumber", S65 = "commitTimestamp", S65 = "commitUser",S65 = "commitNumber", S65="changetype",S65="entityName",S65="ID", LEFT(S65,12)="LastModified"), "N","Y")</f>
        <v>Y</v>
      </c>
      <c r="V65" t="str">
        <f>R65</f>
        <v>Account</v>
      </c>
      <c r="W65" t="str">
        <f>S65</f>
        <v>ParentId</v>
      </c>
      <c r="X65" t="str">
        <f>IF(OR(LEFT(J65,9)="reference", F65=""),"STRING",VLOOKUP($J65,'DataType Conversion'!$A$8:$I$37,3,0))</f>
        <v>STRING</v>
      </c>
      <c r="Y65">
        <f>IF(L65="", "",L65)</f>
        <v>18</v>
      </c>
      <c r="Z65" t="str">
        <f>U65</f>
        <v>Y</v>
      </c>
      <c r="AA65" t="str">
        <f>IF(OR($W65="Id",$W65="LastModifiedDate"), "C","")</f>
        <v/>
      </c>
      <c r="AB65" t="str">
        <f>IF(S65= "", "", IF(J65="Picklist", "Y", "N"))</f>
        <v>N</v>
      </c>
      <c r="AC65" t="str">
        <f>IF(OR(W65="CreatedDate",W65="CreatedById"),"Must be populated when changeType = CREATE","")</f>
        <v/>
      </c>
      <c r="AD65" t="str">
        <f>V65</f>
        <v>Account</v>
      </c>
      <c r="AE65" t="str">
        <f>W65</f>
        <v>ParentId</v>
      </c>
      <c r="AF65" t="str">
        <f>X65</f>
        <v>STRING</v>
      </c>
      <c r="AG65">
        <f>IF(Y65="","",Y65)</f>
        <v>18</v>
      </c>
      <c r="AH65" t="str">
        <f>Z65</f>
        <v>Y</v>
      </c>
      <c r="AI65" t="str">
        <f>O65</f>
        <v/>
      </c>
      <c r="AJ65" t="str">
        <f>IF(AE65="LastModifiedDate","Must be latest date for the record id in Staging, and date must be t-1", "")</f>
        <v/>
      </c>
      <c r="AN65" t="str">
        <f>IF(AD65="","",LOWER(SUBSTITUTE(VLOOKUP($AD65,'Key-Information'!$B$7:$D$8,2,0)," ", "_")))</f>
        <v>relationship_(customer)</v>
      </c>
      <c r="AO65" t="str">
        <f>IF(AE65="","",IF(OR(AE65="ccs_migration_id__c",AE65="ccs_covenant_type__c",AE65="ccs_status__c",AE65="ccs_frequency__c"),SUBSTITUTE(LOWER(AE65),"__c",""),_xlfn.IFNA(SUBSTITUTE(SUBSTITUTE(SUBSTITUTE(SUBSTITUTE(AE65,"LLC_BI__",""),"CCS_",""),"__c",""),"cm_",""),AE65)))</f>
        <v>ParentId</v>
      </c>
      <c r="AP65" t="str">
        <f>IF(AF65="","",AF65)</f>
        <v>STRING</v>
      </c>
      <c r="AQ65">
        <f>IF(AG65="","",AG65)</f>
        <v>18</v>
      </c>
      <c r="AR65" t="str">
        <f>IF(AH65="","",AH65)</f>
        <v>Y</v>
      </c>
      <c r="AS65" t="str">
        <f>IF(AI65="","",AI65)</f>
        <v/>
      </c>
    </row>
    <row r="66" spans="1:45" ht="15">
      <c r="A66" t="str">
        <f>D66&amp;F66</f>
        <v>AccountLLC_BI__Status__c</v>
      </c>
      <c r="B66" t="str">
        <f>VLOOKUP($A66,nCino_DMW!$A$1:$AM$187,38,0)</f>
        <v>N</v>
      </c>
      <c r="C66" t="str">
        <f>VLOOKUP($A66,nCino_DMW!$A$1:$AM$187,39,0)</f>
        <v>N</v>
      </c>
      <c r="D66" t="s">
        <v>66</v>
      </c>
      <c r="E66" t="str">
        <f>_xlfn.IFNA(VLOOKUP($A66,nCino_DevPoc!$A$2:$S$384,4,0),"")</f>
        <v>Relationship</v>
      </c>
      <c r="F66" t="s">
        <v>580</v>
      </c>
      <c r="G66" t="str">
        <f>_xlfn.IFNA(VLOOKUP($A66,nCino_DMW!$A$1:$L$188,9,0),"")</f>
        <v>Status</v>
      </c>
      <c r="H66" t="str">
        <f>_xlfn.IFNA(VLOOKUP($A66,nCino_DMW!$A$1:$AH$187,12,0),"")</f>
        <v>This field captures the entity with which a customer banks (e.g. Bank of Scotland, Lloyds)</v>
      </c>
      <c r="I66" t="str">
        <f>_xlfn.IFNA(IF(VLOOKUP($A66,nCino_DMW!$A$1:$AH$187,13,0)=0,"", VLOOKUP($A66,nCino_DMW!$A$1:$AH$187,13,0)),"")</f>
        <v>Picklist</v>
      </c>
      <c r="J66" t="str">
        <f>_xlfn.IFNA(IF(VLOOKUP($A66,nCino_DevPoc!$A$2:$S$384,8,0)=0,"", VLOOKUP($A66,nCino_DevPoc!$A$2:$S$384,8,0)),"")</f>
        <v>picklist</v>
      </c>
      <c r="K66" t="str">
        <f>_xlfn.IFNA(IF(VLOOKUP($A66,nCino_DMW!$A$1:$AH$187,2,0)=0,"", VLOOKUP($A66,nCino_DMW!$A$1:$AH$187,2,0)),"")</f>
        <v>See picklist options for lengths</v>
      </c>
      <c r="L66">
        <f>IF(OR(F66=0, IFERROR(VLOOKUP($A66,nCino_DevPoc!$A$2:$S$384,2,0),0)=0),"", VLOOKUP($A66,nCino_DevPoc!$A$2:$S$384,2,0))</f>
        <v>255</v>
      </c>
      <c r="M66" t="str">
        <f>IFERROR(IF(VLOOKUP($A66,nCino_DMW!$A$1:$AH$187,26,0)="Y", "N", IF(VLOOKUP($A66,nCino_DMW!$A$1:$AH$187,26,0)="N",  "Y", "")),"")</f>
        <v>N</v>
      </c>
      <c r="N66" t="str">
        <f>_xlfn.IFNA(IF(VLOOKUP($A66,nCino_DevPoc!$A$2:$S$384,8,0)=TRUE, "Y", "N"),"")</f>
        <v>N</v>
      </c>
      <c r="O66" t="str">
        <f>IFERROR(IF(VLOOKUP($A66,nCino_DevPoc!$A$2:$S$384,18,0)=TRUE, "E", IF(F66="Id", "P", IF(OR(LEFT(I66, 6) = "Lookup", LEFT(I66, 6) ="Master"), "F",""))),"")</f>
        <v/>
      </c>
      <c r="P66" t="str">
        <f>_xlfn.IFNA(IF(VLOOKUP($A66,nCino_DMW!$A$1:$AH$187,4,0)="System generated", "Y", "N"),"")</f>
        <v>N</v>
      </c>
      <c r="Q66" t="str">
        <f>IF(LEFT(I66,6)="lookup", I66,IF(OR(F66=0, IFERROR(VLOOKUP($A66,nCino_DevPoc!$A$2:$S$384,18,0),0)=0),"", VLOOKUP($A66,nCino_DevPoc!$A$2:$S$384,18,0)))</f>
        <v/>
      </c>
      <c r="R66" t="str">
        <f>IF(D66="","",D66)</f>
        <v>Account</v>
      </c>
      <c r="S66" t="str">
        <f>IF(F66="","",F66)</f>
        <v>LLC_BI__Status__c</v>
      </c>
      <c r="T66" t="s">
        <v>253</v>
      </c>
      <c r="U66" t="str">
        <f>IF(OR(S66 ="transactionKey", S66="sequenceNumber", S66 = "commitTimestamp", S66 = "commitUser",S66 = "commitNumber", S66="changetype",S66="entityName",S66="ID", LEFT(S66,12)="LastModified"), "N","Y")</f>
        <v>Y</v>
      </c>
      <c r="V66" t="str">
        <f>R66</f>
        <v>Account</v>
      </c>
      <c r="W66" t="str">
        <f>S66</f>
        <v>LLC_BI__Status__c</v>
      </c>
      <c r="X66" t="str">
        <f>IF(OR(LEFT(J66,9)="reference", F66=""),"STRING",VLOOKUP($J66,'DataType Conversion'!$A$8:$I$37,3,0))</f>
        <v>STRING</v>
      </c>
      <c r="Y66">
        <f>IF(L66="", "",L66)</f>
        <v>255</v>
      </c>
      <c r="Z66" t="str">
        <f>U66</f>
        <v>Y</v>
      </c>
      <c r="AA66" t="str">
        <f>IF(OR($W66="Id",$W66="LastModifiedDate"), "C","")</f>
        <v/>
      </c>
      <c r="AB66" t="str">
        <f>IF(S66= "", "", IF(J66="Picklist", "Y", "N"))</f>
        <v>Y</v>
      </c>
      <c r="AC66" t="str">
        <f>IF(OR(W66="CreatedDate",W66="CreatedById"),"Must be populated when changeType = CREATE","")</f>
        <v/>
      </c>
      <c r="AD66" t="str">
        <f>V66</f>
        <v>Account</v>
      </c>
      <c r="AE66" t="str">
        <f>W66</f>
        <v>LLC_BI__Status__c</v>
      </c>
      <c r="AF66" t="str">
        <f>X66</f>
        <v>STRING</v>
      </c>
      <c r="AG66">
        <f>IF(Y66="","",Y66)</f>
        <v>255</v>
      </c>
      <c r="AH66" t="str">
        <f>Z66</f>
        <v>Y</v>
      </c>
      <c r="AI66" t="str">
        <f>O66</f>
        <v/>
      </c>
      <c r="AJ66" t="str">
        <f>IF(AE66="LastModifiedDate","Must be latest date for the record id in Staging, and date must be t-1", "")</f>
        <v/>
      </c>
      <c r="AN66" t="str">
        <f>IF(AD66="","",LOWER(SUBSTITUTE(VLOOKUP($AD66,'Key-Information'!$B$7:$D$8,2,0)," ", "_")))</f>
        <v>relationship_(customer)</v>
      </c>
      <c r="AO66" t="str">
        <f>IF(AE66="","",IF(OR(AE66="ccs_migration_id__c",AE66="ccs_covenant_type__c",AE66="ccs_status__c",AE66="ccs_frequency__c"),SUBSTITUTE(LOWER(AE66),"__c",""),_xlfn.IFNA(SUBSTITUTE(SUBSTITUTE(SUBSTITUTE(SUBSTITUTE(AE66,"LLC_BI__",""),"CCS_",""),"__c",""),"cm_",""),AE66)))</f>
        <v>Status</v>
      </c>
      <c r="AP66" t="str">
        <f>IF(AF66="","",AF66)</f>
        <v>STRING</v>
      </c>
      <c r="AQ66">
        <f>IF(AG66="","",AG66)</f>
        <v>255</v>
      </c>
      <c r="AR66" t="str">
        <f>IF(AH66="","",AH66)</f>
        <v>Y</v>
      </c>
      <c r="AS66" t="str">
        <f>IF(AI66="","",AI66)</f>
        <v/>
      </c>
    </row>
    <row r="67" spans="1:45" ht="15">
      <c r="A67" t="str">
        <f>D67&amp;F67</f>
        <v>AccountOwnerID</v>
      </c>
      <c r="B67" t="str">
        <f>VLOOKUP($A67,nCino_DMW!$A$1:$AM$187,38,0)</f>
        <v>N</v>
      </c>
      <c r="C67" t="str">
        <f>VLOOKUP($A67,nCino_DMW!$A$1:$AM$187,39,0)</f>
        <v>N</v>
      </c>
      <c r="D67" t="s">
        <v>66</v>
      </c>
      <c r="E67" t="str">
        <f>_xlfn.IFNA(VLOOKUP($A67,nCino_DevPoc!$A$2:$S$384,4,0),"")</f>
        <v>Relationship</v>
      </c>
      <c r="F67" t="s">
        <v>1581</v>
      </c>
      <c r="G67" t="str">
        <f>_xlfn.IFNA(VLOOKUP($A67,nCino_DMW!$A$1:$L$188,9,0),"")</f>
        <v>Relationship Owner</v>
      </c>
      <c r="H67" t="str">
        <f>_xlfn.IFNA(VLOOKUP($A67,nCino_DMW!$A$1:$AH$187,12,0),"")</f>
        <v>This field captures the owner of the relationship</v>
      </c>
      <c r="I67" t="str">
        <f>_xlfn.IFNA(IF(VLOOKUP($A67,nCino_DMW!$A$1:$AH$187,13,0)=0,"", VLOOKUP($A67,nCino_DMW!$A$1:$AH$187,13,0)),"")</f>
        <v>Lookup (user)</v>
      </c>
      <c r="J67" t="str">
        <f>_xlfn.IFNA(IF(VLOOKUP($A67,nCino_DevPoc!$A$2:$S$384,8,0)=0,"", VLOOKUP($A67,nCino_DevPoc!$A$2:$S$384,8,0)),"")</f>
        <v>reference(User)</v>
      </c>
      <c r="K67">
        <f>_xlfn.IFNA(IF(VLOOKUP($A67,nCino_DMW!$A$1:$AH$187,2,0)=0,"", VLOOKUP($A67,nCino_DMW!$A$1:$AH$187,2,0)),"")</f>
        <v>18</v>
      </c>
      <c r="L67">
        <f>IF(OR(F67=0, IFERROR(VLOOKUP($A67,nCino_DevPoc!$A$2:$S$384,2,0),0)=0),"", VLOOKUP($A67,nCino_DevPoc!$A$2:$S$384,2,0))</f>
        <v>18</v>
      </c>
      <c r="M67" t="str">
        <f>IFERROR(IF(VLOOKUP($A67,nCino_DMW!$A$1:$AH$187,26,0)="Y", "N", IF(VLOOKUP($A67,nCino_DMW!$A$1:$AH$187,26,0)="N",  "Y", "")),"")</f>
        <v>Y</v>
      </c>
      <c r="N67" t="str">
        <f>_xlfn.IFNA(IF(VLOOKUP($A67,nCino_DevPoc!$A$2:$S$384,8,0)=TRUE, "Y", "N"),"")</f>
        <v>N</v>
      </c>
      <c r="O67" t="str">
        <f>IFERROR(IF(VLOOKUP($A67,nCino_DevPoc!$A$2:$S$384,18,0)=TRUE, "E", IF(F67="Id", "P", IF(OR(LEFT(I67, 6) = "Lookup", LEFT(I67, 6) ="Master"), "F",""))),"")</f>
        <v>F</v>
      </c>
      <c r="P67" t="str">
        <f>_xlfn.IFNA(IF(VLOOKUP($A67,nCino_DMW!$A$1:$AH$187,4,0)="System generated", "Y", "N"),"")</f>
        <v>N</v>
      </c>
      <c r="Q67" t="str">
        <f>IF(LEFT(I67,6)="lookup", I67,IF(OR(F67=0, IFERROR(VLOOKUP($A67,nCino_DevPoc!$A$2:$S$384,18,0),0)=0),"", VLOOKUP($A67,nCino_DevPoc!$A$2:$S$384,18,0)))</f>
        <v>Lookup (user)</v>
      </c>
      <c r="R67" t="str">
        <f>IF(D67="","",D67)</f>
        <v>Account</v>
      </c>
      <c r="S67" t="str">
        <f>IF(F67="","",F67)</f>
        <v>OwnerID</v>
      </c>
      <c r="T67" t="s">
        <v>253</v>
      </c>
      <c r="U67" t="str">
        <f>IF(OR(S67 ="transactionKey", S67="sequenceNumber", S67 = "commitTimestamp", S67 = "commitUser",S67 = "commitNumber", S67="changetype",S67="entityName",S67="ID", LEFT(S67,12)="LastModified"), "N","Y")</f>
        <v>Y</v>
      </c>
      <c r="V67" t="str">
        <f>R67</f>
        <v>Account</v>
      </c>
      <c r="W67" t="str">
        <f>S67</f>
        <v>OwnerID</v>
      </c>
      <c r="X67" t="str">
        <f>IF(OR(LEFT(J67,9)="reference", F67=""),"STRING",VLOOKUP($J67,'DataType Conversion'!$A$8:$I$37,3,0))</f>
        <v>STRING</v>
      </c>
      <c r="Y67">
        <f>IF(L67="", "",L67)</f>
        <v>18</v>
      </c>
      <c r="Z67" t="str">
        <f>U67</f>
        <v>Y</v>
      </c>
      <c r="AA67" t="str">
        <f>IF(OR($W67="Id",$W67="LastModifiedDate"), "C","")</f>
        <v/>
      </c>
      <c r="AB67" t="str">
        <f>IF(S67= "", "", IF(J67="Picklist", "Y", "N"))</f>
        <v>N</v>
      </c>
      <c r="AC67" t="str">
        <f>IF(OR(W67="CreatedDate",W67="CreatedById"),"Must be populated when changeType = CREATE","")</f>
        <v/>
      </c>
      <c r="AD67" t="str">
        <f>V67</f>
        <v>Account</v>
      </c>
      <c r="AE67" t="str">
        <f>W67</f>
        <v>OwnerID</v>
      </c>
      <c r="AF67" t="str">
        <f>X67</f>
        <v>STRING</v>
      </c>
      <c r="AG67">
        <f>IF(Y67="","",Y67)</f>
        <v>18</v>
      </c>
      <c r="AH67" t="str">
        <f>Z67</f>
        <v>Y</v>
      </c>
      <c r="AI67" t="str">
        <f>O67</f>
        <v>F</v>
      </c>
      <c r="AJ67" t="str">
        <f>IF(AE67="LastModifiedDate","Must be latest date for the record id in Staging, and date must be t-1", "")</f>
        <v/>
      </c>
      <c r="AN67" t="str">
        <f>IF(AD67="","",LOWER(SUBSTITUTE(VLOOKUP($AD67,'Key-Information'!$B$7:$D$8,2,0)," ", "_")))</f>
        <v>relationship_(customer)</v>
      </c>
      <c r="AO67" t="str">
        <f>IF(AE67="","",IF(OR(AE67="ccs_migration_id__c",AE67="ccs_covenant_type__c",AE67="ccs_status__c",AE67="ccs_frequency__c"),SUBSTITUTE(LOWER(AE67),"__c",""),_xlfn.IFNA(SUBSTITUTE(SUBSTITUTE(SUBSTITUTE(SUBSTITUTE(AE67,"LLC_BI__",""),"CCS_",""),"__c",""),"cm_",""),AE67)))</f>
        <v>OwnerID</v>
      </c>
      <c r="AP67" t="str">
        <f>IF(AF67="","",AF67)</f>
        <v>STRING</v>
      </c>
      <c r="AQ67">
        <f>IF(AG67="","",AG67)</f>
        <v>18</v>
      </c>
      <c r="AR67" t="str">
        <f>IF(AH67="","",AH67)</f>
        <v>Y</v>
      </c>
      <c r="AS67" t="str">
        <f>IF(AI67="","",AI67)</f>
        <v>F</v>
      </c>
    </row>
    <row r="68" spans="1:45" ht="15">
      <c r="A68" t="str">
        <f>D68&amp;F68</f>
        <v>AccountCCS_BDCS_Rating__c</v>
      </c>
      <c r="B68" t="str">
        <f>VLOOKUP($A68,nCino_DMW!$A$1:$AM$187,38,0)</f>
        <v>N</v>
      </c>
      <c r="C68" t="str">
        <f>VLOOKUP($A68,nCino_DMW!$A$1:$AM$187,39,0)</f>
        <v>N</v>
      </c>
      <c r="D68" t="s">
        <v>66</v>
      </c>
      <c r="E68" t="str">
        <f>_xlfn.IFNA(VLOOKUP($A68,nCino_DevPoc!$A$2:$S$384,4,0),"")</f>
        <v>Relationship</v>
      </c>
      <c r="F68" t="s">
        <v>1186</v>
      </c>
      <c r="G68" t="str">
        <f>_xlfn.IFNA(VLOOKUP($A68,nCino_DMW!$A$1:$L$188,9,0),"")</f>
        <v>Average BDCS Rating</v>
      </c>
      <c r="H68" t="str">
        <f>_xlfn.IFNA(VLOOKUP($A68,nCino_DMW!$A$1:$AH$187,12,0),"")</f>
        <v>CCTUC-4068: Summary Accordion Layout</v>
      </c>
      <c r="I68" t="str">
        <f>_xlfn.IFNA(IF(VLOOKUP($A68,nCino_DMW!$A$1:$AH$187,13,0)=0,"", VLOOKUP($A68,nCino_DMW!$A$1:$AH$187,13,0)),"")</f>
        <v>Text</v>
      </c>
      <c r="J68" t="str">
        <f>_xlfn.IFNA(IF(VLOOKUP($A68,nCino_DevPoc!$A$2:$S$384,8,0)=0,"", VLOOKUP($A68,nCino_DevPoc!$A$2:$S$384,8,0)),"")</f>
        <v>string</v>
      </c>
      <c r="K68">
        <f>_xlfn.IFNA(IF(VLOOKUP($A68,nCino_DMW!$A$1:$AH$187,2,0)=0,"", VLOOKUP($A68,nCino_DMW!$A$1:$AH$187,2,0)),"")</f>
        <v>2</v>
      </c>
      <c r="L68">
        <f>IF(OR(F68=0, IFERROR(VLOOKUP($A68,nCino_DevPoc!$A$2:$S$384,2,0),0)=0),"", VLOOKUP($A68,nCino_DevPoc!$A$2:$S$384,2,0))</f>
        <v>2</v>
      </c>
      <c r="M68" t="str">
        <f>IFERROR(IF(VLOOKUP($A68,nCino_DMW!$A$1:$AH$187,26,0)="Y", "N", IF(VLOOKUP($A68,nCino_DMW!$A$1:$AH$187,26,0)="N",  "Y", "")),"")</f>
        <v>Y</v>
      </c>
      <c r="N68" t="str">
        <f>_xlfn.IFNA(IF(VLOOKUP($A68,nCino_DevPoc!$A$2:$S$384,8,0)=TRUE, "Y", "N"),"")</f>
        <v>N</v>
      </c>
      <c r="O68" t="str">
        <f>IFERROR(IF(VLOOKUP($A68,nCino_DevPoc!$A$2:$S$384,18,0)=TRUE, "E", IF(F68="Id", "P", IF(OR(LEFT(I68, 6) = "Lookup", LEFT(I68, 6) ="Master"), "F",""))),"")</f>
        <v/>
      </c>
      <c r="P68" t="str">
        <f>_xlfn.IFNA(IF(VLOOKUP($A68,nCino_DMW!$A$1:$AH$187,4,0)="System generated", "Y", "N"),"")</f>
        <v>N</v>
      </c>
      <c r="Q68" t="str">
        <f>IF(LEFT(I68,6)="lookup", I68,IF(OR(F68=0, IFERROR(VLOOKUP($A68,nCino_DevPoc!$A$2:$S$384,18,0),0)=0),"", VLOOKUP($A68,nCino_DevPoc!$A$2:$S$384,18,0)))</f>
        <v/>
      </c>
      <c r="R68" t="str">
        <f>IF(D68="","",D68)</f>
        <v>Account</v>
      </c>
      <c r="S68" t="str">
        <f>IF(F68="","",F68)</f>
        <v>CCS_BDCS_Rating__c</v>
      </c>
      <c r="T68" t="s">
        <v>253</v>
      </c>
      <c r="U68" t="str">
        <f>IF(OR(S68 ="transactionKey", S68="sequenceNumber", S68 = "commitTimestamp", S68 = "commitUser",S68 = "commitNumber", S68="changetype",S68="entityName",S68="ID", LEFT(S68,12)="LastModified"), "N","Y")</f>
        <v>Y</v>
      </c>
      <c r="V68" t="str">
        <f>R68</f>
        <v>Account</v>
      </c>
      <c r="W68" t="str">
        <f>S68</f>
        <v>CCS_BDCS_Rating__c</v>
      </c>
      <c r="X68" t="str">
        <f>IF(OR(LEFT(J68,9)="reference", F68=""),"STRING",VLOOKUP($J68,'DataType Conversion'!$A$8:$I$37,3,0))</f>
        <v>STRING</v>
      </c>
      <c r="Y68">
        <f>IF(L68="", "",L68)</f>
        <v>2</v>
      </c>
      <c r="Z68" t="str">
        <f>U68</f>
        <v>Y</v>
      </c>
      <c r="AA68" t="str">
        <f>IF(OR($W68="Id",$W68="LastModifiedDate"), "C","")</f>
        <v/>
      </c>
      <c r="AB68" t="str">
        <f>IF(S68= "", "", IF(J68="Picklist", "Y", "N"))</f>
        <v>N</v>
      </c>
      <c r="AC68" t="str">
        <f>IF(OR(W68="CreatedDate",W68="CreatedById"),"Must be populated when changeType = CREATE","")</f>
        <v/>
      </c>
      <c r="AD68" t="str">
        <f>V68</f>
        <v>Account</v>
      </c>
      <c r="AE68" t="str">
        <f>W68</f>
        <v>CCS_BDCS_Rating__c</v>
      </c>
      <c r="AF68" t="str">
        <f>X68</f>
        <v>STRING</v>
      </c>
      <c r="AG68">
        <f>IF(Y68="","",Y68)</f>
        <v>2</v>
      </c>
      <c r="AH68" t="str">
        <f>Z68</f>
        <v>Y</v>
      </c>
      <c r="AI68" t="str">
        <f>O68</f>
        <v/>
      </c>
      <c r="AJ68" t="str">
        <f>IF(AE68="LastModifiedDate","Must be latest date for the record id in Staging, and date must be t-1", "")</f>
        <v/>
      </c>
      <c r="AN68" t="str">
        <f>IF(AD68="","",LOWER(SUBSTITUTE(VLOOKUP($AD68,'Key-Information'!$B$7:$D$8,2,0)," ", "_")))</f>
        <v>relationship_(customer)</v>
      </c>
      <c r="AO68" t="str">
        <f>IF(AE68="","",IF(OR(AE68="ccs_migration_id__c",AE68="ccs_covenant_type__c",AE68="ccs_status__c",AE68="ccs_frequency__c"),SUBSTITUTE(LOWER(AE68),"__c",""),_xlfn.IFNA(SUBSTITUTE(SUBSTITUTE(SUBSTITUTE(SUBSTITUTE(AE68,"LLC_BI__",""),"CCS_",""),"__c",""),"cm_",""),AE68)))</f>
        <v>BDCS_Rating</v>
      </c>
      <c r="AP68" t="str">
        <f>IF(AF68="","",AF68)</f>
        <v>STRING</v>
      </c>
      <c r="AQ68">
        <f>IF(AG68="","",AG68)</f>
        <v>2</v>
      </c>
      <c r="AR68" t="str">
        <f>IF(AH68="","",AH68)</f>
        <v>Y</v>
      </c>
      <c r="AS68" t="str">
        <f>IF(AI68="","",AI68)</f>
        <v/>
      </c>
    </row>
    <row r="69" spans="1:45" ht="15">
      <c r="A69" t="str">
        <f>D69&amp;F69</f>
        <v>AccountCCS_ARI_Flag__c</v>
      </c>
      <c r="B69" t="str">
        <f>VLOOKUP($A69,nCino_DMW!$A$1:$AM$187,38,0)</f>
        <v>N</v>
      </c>
      <c r="C69" t="str">
        <f>VLOOKUP($A69,nCino_DMW!$A$1:$AM$187,39,0)</f>
        <v>N</v>
      </c>
      <c r="D69" t="s">
        <v>66</v>
      </c>
      <c r="E69" t="str">
        <f>_xlfn.IFNA(VLOOKUP($A69,nCino_DevPoc!$A$2:$S$384,4,0),"")</f>
        <v>Relationship</v>
      </c>
      <c r="F69" t="s">
        <v>1117</v>
      </c>
      <c r="G69" t="str">
        <f>_xlfn.IFNA(VLOOKUP($A69,nCino_DMW!$A$1:$L$188,9,0),"")</f>
        <v>ARI Flag</v>
      </c>
      <c r="H69" t="str">
        <f>_xlfn.IFNA(VLOOKUP($A69,nCino_DMW!$A$1:$AH$187,12,0),"")</f>
        <v xml:space="preserve"> </v>
      </c>
      <c r="I69" t="str">
        <f>_xlfn.IFNA(IF(VLOOKUP($A69,nCino_DMW!$A$1:$AH$187,13,0)=0,"", VLOOKUP($A69,nCino_DMW!$A$1:$AH$187,13,0)),"")</f>
        <v>Picklist</v>
      </c>
      <c r="J69" t="str">
        <f>_xlfn.IFNA(IF(VLOOKUP($A69,nCino_DevPoc!$A$2:$S$384,8,0)=0,"", VLOOKUP($A69,nCino_DevPoc!$A$2:$S$384,8,0)),"")</f>
        <v>picklist</v>
      </c>
      <c r="K69" t="str">
        <f>_xlfn.IFNA(IF(VLOOKUP($A69,nCino_DMW!$A$1:$AH$187,2,0)=0,"", VLOOKUP($A69,nCino_DMW!$A$1:$AH$187,2,0)),"")</f>
        <v>See picklist options for lengths</v>
      </c>
      <c r="L69">
        <f>IF(OR(F69=0, IFERROR(VLOOKUP($A69,nCino_DevPoc!$A$2:$S$384,2,0),0)=0),"", VLOOKUP($A69,nCino_DevPoc!$A$2:$S$384,2,0))</f>
        <v>255</v>
      </c>
      <c r="M69" t="str">
        <f>IFERROR(IF(VLOOKUP($A69,nCino_DMW!$A$1:$AH$187,26,0)="Y", "N", IF(VLOOKUP($A69,nCino_DMW!$A$1:$AH$187,26,0)="N",  "Y", "")),"")</f>
        <v>Y</v>
      </c>
      <c r="N69" t="str">
        <f>_xlfn.IFNA(IF(VLOOKUP($A69,nCino_DevPoc!$A$2:$S$384,8,0)=TRUE, "Y", "N"),"")</f>
        <v>N</v>
      </c>
      <c r="O69" t="str">
        <f>IFERROR(IF(VLOOKUP($A69,nCino_DevPoc!$A$2:$S$384,18,0)=TRUE, "E", IF(F69="Id", "P", IF(OR(LEFT(I69, 6) = "Lookup", LEFT(I69, 6) ="Master"), "F",""))),"")</f>
        <v/>
      </c>
      <c r="P69" t="str">
        <f>_xlfn.IFNA(IF(VLOOKUP($A69,nCino_DMW!$A$1:$AH$187,4,0)="System generated", "Y", "N"),"")</f>
        <v>N</v>
      </c>
      <c r="Q69" t="str">
        <f>IF(LEFT(I69,6)="lookup", I69,IF(OR(F69=0, IFERROR(VLOOKUP($A69,nCino_DevPoc!$A$2:$S$384,18,0),0)=0),"", VLOOKUP($A69,nCino_DevPoc!$A$2:$S$384,18,0)))</f>
        <v/>
      </c>
      <c r="R69" t="str">
        <f>IF(D69="","",D69)</f>
        <v>Account</v>
      </c>
      <c r="S69" t="str">
        <f>IF(F69="","",F69)</f>
        <v>CCS_ARI_Flag__c</v>
      </c>
      <c r="T69" t="s">
        <v>253</v>
      </c>
      <c r="U69" t="str">
        <f>IF(OR(S69 ="transactionKey", S69="sequenceNumber", S69 = "commitTimestamp", S69 = "commitUser",S69 = "commitNumber", S69="changetype",S69="entityName",S69="ID", LEFT(S69,12)="LastModified"), "N","Y")</f>
        <v>Y</v>
      </c>
      <c r="V69" t="str">
        <f>R69</f>
        <v>Account</v>
      </c>
      <c r="W69" t="str">
        <f>S69</f>
        <v>CCS_ARI_Flag__c</v>
      </c>
      <c r="X69" t="str">
        <f>IF(OR(LEFT(J69,9)="reference", F69=""),"STRING",VLOOKUP($J69,'DataType Conversion'!$A$8:$I$37,3,0))</f>
        <v>STRING</v>
      </c>
      <c r="Y69">
        <f>IF(L69="", "",L69)</f>
        <v>255</v>
      </c>
      <c r="Z69" t="str">
        <f>U69</f>
        <v>Y</v>
      </c>
      <c r="AA69" t="str">
        <f>IF(OR($W69="Id",$W69="LastModifiedDate"), "C","")</f>
        <v/>
      </c>
      <c r="AB69" t="str">
        <f>IF(S69= "", "", IF(J69="Picklist", "Y", "N"))</f>
        <v>Y</v>
      </c>
      <c r="AC69" t="str">
        <f>IF(OR(W69="CreatedDate",W69="CreatedById"),"Must be populated when changeType = CREATE","")</f>
        <v/>
      </c>
      <c r="AD69" t="str">
        <f>V69</f>
        <v>Account</v>
      </c>
      <c r="AE69" t="str">
        <f>W69</f>
        <v>CCS_ARI_Flag__c</v>
      </c>
      <c r="AF69" t="str">
        <f>X69</f>
        <v>STRING</v>
      </c>
      <c r="AG69">
        <f>IF(Y69="","",Y69)</f>
        <v>255</v>
      </c>
      <c r="AH69" t="str">
        <f>Z69</f>
        <v>Y</v>
      </c>
      <c r="AI69" t="str">
        <f>O69</f>
        <v/>
      </c>
      <c r="AJ69" t="str">
        <f>IF(AE69="LastModifiedDate","Must be latest date for the record id in Staging, and date must be t-1", "")</f>
        <v/>
      </c>
      <c r="AN69" t="str">
        <f>IF(AD69="","",LOWER(SUBSTITUTE(VLOOKUP($AD69,'Key-Information'!$B$7:$D$8,2,0)," ", "_")))</f>
        <v>relationship_(customer)</v>
      </c>
      <c r="AO69" t="str">
        <f>IF(AE69="","",IF(OR(AE69="ccs_migration_id__c",AE69="ccs_covenant_type__c",AE69="ccs_status__c",AE69="ccs_frequency__c"),SUBSTITUTE(LOWER(AE69),"__c",""),_xlfn.IFNA(SUBSTITUTE(SUBSTITUTE(SUBSTITUTE(SUBSTITUTE(AE69,"LLC_BI__",""),"CCS_",""),"__c",""),"cm_",""),AE69)))</f>
        <v>ARI_Flag</v>
      </c>
      <c r="AP69" t="str">
        <f>IF(AF69="","",AF69)</f>
        <v>STRING</v>
      </c>
      <c r="AQ69">
        <f>IF(AG69="","",AG69)</f>
        <v>255</v>
      </c>
      <c r="AR69" t="str">
        <f>IF(AH69="","",AH69)</f>
        <v>Y</v>
      </c>
      <c r="AS69" t="str">
        <f>IF(AI69="","",AI69)</f>
        <v/>
      </c>
    </row>
    <row r="70" spans="1:45" ht="15">
      <c r="A70" t="str">
        <f>D70&amp;F70</f>
        <v>AccountCurrencyIsoCode</v>
      </c>
      <c r="B70" t="str">
        <f>VLOOKUP($A70,nCino_DMW!$A$1:$AM$187,38,0)</f>
        <v>Y</v>
      </c>
      <c r="C70" t="str">
        <f>VLOOKUP($A70,nCino_DMW!$A$1:$AM$187,39,0)</f>
        <v>N</v>
      </c>
      <c r="D70" t="s">
        <v>66</v>
      </c>
      <c r="E70" t="str">
        <f>_xlfn.IFNA(VLOOKUP($A70,nCino_DevPoc!$A$2:$S$384,4,0),"")</f>
        <v>Relationship</v>
      </c>
      <c r="F70" t="s">
        <v>365</v>
      </c>
      <c r="G70" t="str">
        <f>_xlfn.IFNA(VLOOKUP($A70,nCino_DMW!$A$1:$L$188,9,0),"")</f>
        <v>Account Currency</v>
      </c>
      <c r="H70" t="str">
        <f>_xlfn.IFNA(VLOOKUP($A70,nCino_DMW!$A$1:$AH$187,12,0),"")</f>
        <v>This is a picklist field that allows the user to select the applicable currency (e.g. GBP, EU, etc.)</v>
      </c>
      <c r="I70" t="str">
        <f>_xlfn.IFNA(IF(VLOOKUP($A70,nCino_DMW!$A$1:$AH$187,13,0)=0,"", VLOOKUP($A70,nCino_DMW!$A$1:$AH$187,13,0)),"")</f>
        <v>Picklist</v>
      </c>
      <c r="J70" t="str">
        <f>_xlfn.IFNA(IF(VLOOKUP($A70,nCino_DevPoc!$A$2:$S$384,8,0)=0,"", VLOOKUP($A70,nCino_DevPoc!$A$2:$S$384,8,0)),"")</f>
        <v>picklist</v>
      </c>
      <c r="K70" t="str">
        <f>_xlfn.IFNA(IF(VLOOKUP($A70,nCino_DMW!$A$1:$AH$187,2,0)=0,"", VLOOKUP($A70,nCino_DMW!$A$1:$AH$187,2,0)),"")</f>
        <v>See picklist options for lengths</v>
      </c>
      <c r="L70">
        <f>IF(OR(F70=0, IFERROR(VLOOKUP($A70,nCino_DevPoc!$A$2:$S$384,2,0),0)=0),"", VLOOKUP($A70,nCino_DevPoc!$A$2:$S$384,2,0))</f>
        <v>3</v>
      </c>
      <c r="M70" t="str">
        <f>IFERROR(IF(VLOOKUP($A70,nCino_DMW!$A$1:$AH$187,26,0)="Y", "N", IF(VLOOKUP($A70,nCino_DMW!$A$1:$AH$187,26,0)="N",  "Y", "")),"")</f>
        <v>N</v>
      </c>
      <c r="N70" t="str">
        <f>_xlfn.IFNA(IF(VLOOKUP($A70,nCino_DevPoc!$A$2:$S$384,8,0)=TRUE, "Y", "N"),"")</f>
        <v>N</v>
      </c>
      <c r="O70" t="str">
        <f>IFERROR(IF(VLOOKUP($A70,nCino_DevPoc!$A$2:$S$384,18,0)=TRUE, "E", IF(F70="Id", "P", IF(OR(LEFT(I70, 6) = "Lookup", LEFT(I70, 6) ="Master"), "F",""))),"")</f>
        <v/>
      </c>
      <c r="P70" t="str">
        <f>_xlfn.IFNA(IF(VLOOKUP($A70,nCino_DMW!$A$1:$AH$187,4,0)="System generated", "Y", "N"),"")</f>
        <v>N</v>
      </c>
      <c r="Q70" t="str">
        <f>IF(LEFT(I70,6)="lookup", I70,IF(OR(F70=0, IFERROR(VLOOKUP($A70,nCino_DevPoc!$A$2:$S$384,18,0),0)=0),"", VLOOKUP($A70,nCino_DevPoc!$A$2:$S$384,18,0)))</f>
        <v/>
      </c>
      <c r="R70" t="str">
        <f>IF(D70="","",D70)</f>
        <v>Account</v>
      </c>
      <c r="S70" t="str">
        <f>IF(F70="","",F70)</f>
        <v>CurrencyIsoCode</v>
      </c>
      <c r="T70" t="s">
        <v>253</v>
      </c>
      <c r="U70" t="str">
        <f>IF(OR(S70 ="transactionKey", S70="sequenceNumber", S70 = "commitTimestamp", S70 = "commitUser",S70 = "commitNumber", S70="changetype",S70="entityName",S70="ID", LEFT(S70,12)="LastModified"), "N","Y")</f>
        <v>Y</v>
      </c>
      <c r="V70" t="str">
        <f>R70</f>
        <v>Account</v>
      </c>
      <c r="W70" t="str">
        <f>S70</f>
        <v>CurrencyIsoCode</v>
      </c>
      <c r="X70" t="str">
        <f>IF(OR(LEFT(J70,9)="reference", F70=""),"STRING",VLOOKUP($J70,'DataType Conversion'!$A$8:$I$37,3,0))</f>
        <v>STRING</v>
      </c>
      <c r="Y70">
        <f>IF(L70="", "",L70)</f>
        <v>3</v>
      </c>
      <c r="Z70" t="str">
        <f>U70</f>
        <v>Y</v>
      </c>
      <c r="AA70" t="str">
        <f>IF(OR($W70="Id",$W70="LastModifiedDate"), "C","")</f>
        <v/>
      </c>
      <c r="AB70" t="str">
        <f>IF(S70= "", "", IF(J70="Picklist", "Y", "N"))</f>
        <v>Y</v>
      </c>
      <c r="AC70" t="str">
        <f>IF(OR(W70="CreatedDate",W70="CreatedById"),"Must be populated when changeType = CREATE","")</f>
        <v/>
      </c>
      <c r="AD70" t="str">
        <f>V70</f>
        <v>Account</v>
      </c>
      <c r="AE70" t="str">
        <f>W70</f>
        <v>CurrencyIsoCode</v>
      </c>
      <c r="AF70" t="str">
        <f>X70</f>
        <v>STRING</v>
      </c>
      <c r="AG70">
        <f>IF(Y70="","",Y70)</f>
        <v>3</v>
      </c>
      <c r="AH70" t="str">
        <f>Z70</f>
        <v>Y</v>
      </c>
      <c r="AI70" t="str">
        <f>O70</f>
        <v/>
      </c>
      <c r="AJ70" t="str">
        <f>IF(AE70="LastModifiedDate","Must be latest date for the record id in Staging, and date must be t-1", "")</f>
        <v/>
      </c>
      <c r="AN70" t="str">
        <f>IF(AD70="","",LOWER(SUBSTITUTE(VLOOKUP($AD70,'Key-Information'!$B$7:$D$8,2,0)," ", "_")))</f>
        <v>relationship_(customer)</v>
      </c>
      <c r="AO70" t="str">
        <f>IF(AE70="","",IF(OR(AE70="ccs_migration_id__c",AE70="ccs_covenant_type__c",AE70="ccs_status__c",AE70="ccs_frequency__c"),SUBSTITUTE(LOWER(AE70),"__c",""),_xlfn.IFNA(SUBSTITUTE(SUBSTITUTE(SUBSTITUTE(SUBSTITUTE(AE70,"LLC_BI__",""),"CCS_",""),"__c",""),"cm_",""),AE70)))</f>
        <v>CurrencyIsoCode</v>
      </c>
      <c r="AP70" t="str">
        <f>IF(AF70="","",AF70)</f>
        <v>STRING</v>
      </c>
      <c r="AQ70">
        <f>IF(AG70="","",AG70)</f>
        <v>3</v>
      </c>
      <c r="AR70" t="str">
        <f>IF(AH70="","",AH70)</f>
        <v>Y</v>
      </c>
      <c r="AS70" t="str">
        <f>IF(AI70="","",AI70)</f>
        <v/>
      </c>
    </row>
    <row r="71" spans="1:45" ht="15">
      <c r="A71" t="str">
        <f>D71&amp;F71</f>
        <v>AccountCCS_Average_BDCS_StringRating__c</v>
      </c>
      <c r="B71" t="str">
        <f>VLOOKUP($A71,nCino_DMW!$A$1:$AM$187,38,0)</f>
        <v>Y</v>
      </c>
      <c r="C71" t="str">
        <f>VLOOKUP($A71,nCino_DMW!$A$1:$AM$187,39,0)</f>
        <v>N</v>
      </c>
      <c r="D71" t="s">
        <v>66</v>
      </c>
      <c r="E71" t="str">
        <f>_xlfn.IFNA(VLOOKUP($A71,nCino_DevPoc!$A$2:$S$384,4,0),"")</f>
        <v>Relationship</v>
      </c>
      <c r="F71" t="s">
        <v>1248</v>
      </c>
      <c r="G71" t="str">
        <f>_xlfn.IFNA(VLOOKUP($A71,nCino_DMW!$A$1:$L$188,9,0),"")</f>
        <v>Average BDCS StringRating</v>
      </c>
      <c r="H71" t="str">
        <f>_xlfn.IFNA(VLOOKUP($A71,nCino_DMW!$A$1:$AH$187,12,0),"")</f>
        <v>CCTUC-4641-THEN The system totals the values AND divides it by the number of months to generate an average rating. GIVEN the average rating is between 1-1.5 THEN the average rating should be defaulted to Low GIVEN the average rating is between 1.51 and 2.5 THEN the average rating should be defaulted to Medium GIVEN the average rating is 2.51 or greater THEN the average rating should be defaulted to High</v>
      </c>
      <c r="I71" t="str">
        <f>_xlfn.IFNA(IF(VLOOKUP($A71,nCino_DMW!$A$1:$AH$187,13,0)=0,"", VLOOKUP($A71,nCino_DMW!$A$1:$AH$187,13,0)),"")</f>
        <v>Formula (Text)</v>
      </c>
      <c r="J71" t="str">
        <f>_xlfn.IFNA(IF(VLOOKUP($A71,nCino_DevPoc!$A$2:$S$384,8,0)=0,"", VLOOKUP($A71,nCino_DevPoc!$A$2:$S$384,8,0)),"")</f>
        <v>string</v>
      </c>
      <c r="K71">
        <f>_xlfn.IFNA(IF(VLOOKUP($A71,nCino_DMW!$A$1:$AH$187,2,0)=0,"", VLOOKUP($A71,nCino_DMW!$A$1:$AH$187,2,0)),"")</f>
        <v>1300</v>
      </c>
      <c r="L71">
        <f>IF(OR(F71=0, IFERROR(VLOOKUP($A71,nCino_DevPoc!$A$2:$S$384,2,0),0)=0),"", VLOOKUP($A71,nCino_DevPoc!$A$2:$S$384,2,0))</f>
        <v>1300</v>
      </c>
      <c r="M71" t="str">
        <f>IFERROR(IF(VLOOKUP($A71,nCino_DMW!$A$1:$AH$187,26,0)="Y", "N", IF(VLOOKUP($A71,nCino_DMW!$A$1:$AH$187,26,0)="N",  "Y", "")),"")</f>
        <v>Y</v>
      </c>
      <c r="N71" t="str">
        <f>_xlfn.IFNA(IF(VLOOKUP($A71,nCino_DevPoc!$A$2:$S$384,8,0)=TRUE, "Y", "N"),"")</f>
        <v>N</v>
      </c>
      <c r="O71" t="str">
        <f>IFERROR(IF(VLOOKUP($A71,nCino_DevPoc!$A$2:$S$384,18,0)=TRUE, "E", IF(F71="Id", "P", IF(OR(LEFT(I71, 6) = "Lookup", LEFT(I71, 6) ="Master"), "F",""))),"")</f>
        <v/>
      </c>
      <c r="P71" t="str">
        <f>_xlfn.IFNA(IF(VLOOKUP($A71,nCino_DMW!$A$1:$AH$187,4,0)="System generated", "Y", "N"),"")</f>
        <v>N</v>
      </c>
      <c r="Q71" t="str">
        <f>IF(LEFT(I71,6)="lookup", I71,IF(OR(F71=0, IFERROR(VLOOKUP($A71,nCino_DevPoc!$A$2:$S$384,18,0),0)=0),"", VLOOKUP($A71,nCino_DevPoc!$A$2:$S$384,18,0)))</f>
        <v>IF( CCS_Average_BDCS_Rating__c  &lt; 1,\"\",\nIF( CCS_Average_BDCS_Rating__c  &lt;= 1.5,\"Low\",\nIF( CCS_Average_BDCS_Rating__c &lt;=2.5,\"Medium\",\nIF( CCS_Average_BDCS_Rating__c  &gt; 2.5,\"High\" ,\"\"))))</v>
      </c>
      <c r="R71" t="str">
        <f>IF(D71="","",D71)</f>
        <v>Account</v>
      </c>
      <c r="S71" t="str">
        <f>IF(F71="","",F71)</f>
        <v>CCS_Average_BDCS_StringRating__c</v>
      </c>
      <c r="T71" t="s">
        <v>253</v>
      </c>
      <c r="U71" t="str">
        <f>IF(OR(S71 ="transactionKey", S71="sequenceNumber", S71 = "commitTimestamp", S71 = "commitUser",S71 = "commitNumber", S71="changetype",S71="entityName",S71="ID", LEFT(S71,12)="LastModified"), "N","Y")</f>
        <v>Y</v>
      </c>
      <c r="V71" t="str">
        <f>R71</f>
        <v>Account</v>
      </c>
      <c r="W71" t="str">
        <f>S71</f>
        <v>CCS_Average_BDCS_StringRating__c</v>
      </c>
      <c r="X71" t="str">
        <f>IF(OR(LEFT(J71,9)="reference", F71=""),"STRING",VLOOKUP($J71,'DataType Conversion'!$A$8:$I$37,3,0))</f>
        <v>STRING</v>
      </c>
      <c r="Y71">
        <f>IF(L71="", "",L71)</f>
        <v>1300</v>
      </c>
      <c r="Z71" t="str">
        <f>U71</f>
        <v>Y</v>
      </c>
      <c r="AA71" t="str">
        <f>IF(OR($W71="Id",$W71="LastModifiedDate"), "C","")</f>
        <v/>
      </c>
      <c r="AB71" t="str">
        <f>IF(S71= "", "", IF(J71="Picklist", "Y", "N"))</f>
        <v>N</v>
      </c>
      <c r="AC71" t="str">
        <f>IF(OR(W71="CreatedDate",W71="CreatedById"),"Must be populated when changeType = CREATE","")</f>
        <v/>
      </c>
      <c r="AD71" t="str">
        <f>V71</f>
        <v>Account</v>
      </c>
      <c r="AE71" t="str">
        <f>W71</f>
        <v>CCS_Average_BDCS_StringRating__c</v>
      </c>
      <c r="AF71" t="str">
        <f>X71</f>
        <v>STRING</v>
      </c>
      <c r="AG71">
        <f>IF(Y71="","",Y71)</f>
        <v>1300</v>
      </c>
      <c r="AH71" t="str">
        <f>Z71</f>
        <v>Y</v>
      </c>
      <c r="AI71" t="str">
        <f>O71</f>
        <v/>
      </c>
      <c r="AJ71" t="str">
        <f>IF(AE71="LastModifiedDate","Must be latest date for the record id in Staging, and date must be t-1", "")</f>
        <v/>
      </c>
      <c r="AN71" t="str">
        <f>IF(AD71="","",LOWER(SUBSTITUTE(VLOOKUP($AD71,'Key-Information'!$B$7:$D$8,2,0)," ", "_")))</f>
        <v>relationship_(customer)</v>
      </c>
      <c r="AO71" t="str">
        <f>IF(AE71="","",IF(OR(AE71="ccs_migration_id__c",AE71="ccs_covenant_type__c",AE71="ccs_status__c",AE71="ccs_frequency__c"),SUBSTITUTE(LOWER(AE71),"__c",""),_xlfn.IFNA(SUBSTITUTE(SUBSTITUTE(SUBSTITUTE(SUBSTITUTE(AE71,"LLC_BI__",""),"CCS_",""),"__c",""),"cm_",""),AE71)))</f>
        <v>Average_BDCS_StringRating</v>
      </c>
      <c r="AP71" t="str">
        <f>IF(AF71="","",AF71)</f>
        <v>STRING</v>
      </c>
      <c r="AQ71">
        <f>IF(AG71="","",AG71)</f>
        <v>1300</v>
      </c>
      <c r="AR71" t="str">
        <f>IF(AH71="","",AH71)</f>
        <v>Y</v>
      </c>
      <c r="AS71" t="str">
        <f>IF(AI71="","",AI71)</f>
        <v/>
      </c>
    </row>
    <row r="72" spans="1:45" ht="15">
      <c r="A72" t="str">
        <f>D72&amp;F72</f>
        <v>AccountCCS_Customer_Status__c</v>
      </c>
      <c r="B72" t="str">
        <f>VLOOKUP($A72,nCino_DMW!$A$1:$AM$187,38,0)</f>
        <v>Y</v>
      </c>
      <c r="C72" t="str">
        <f>VLOOKUP($A72,nCino_DMW!$A$1:$AM$187,39,0)</f>
        <v>N</v>
      </c>
      <c r="D72" t="s">
        <v>66</v>
      </c>
      <c r="E72" t="str">
        <f>_xlfn.IFNA(VLOOKUP($A72,nCino_DevPoc!$A$2:$S$384,4,0),"")</f>
        <v>Relationship</v>
      </c>
      <c r="F72" t="s">
        <v>946</v>
      </c>
      <c r="G72" t="str">
        <f>_xlfn.IFNA(VLOOKUP($A72,nCino_DMW!$A$1:$L$188,9,0),"")</f>
        <v>Customer Status</v>
      </c>
      <c r="H72" t="str">
        <f>_xlfn.IFNA(VLOOKUP($A72,nCino_DMW!$A$1:$AH$187,12,0),"")</f>
        <v>CCTUC-3806</v>
      </c>
      <c r="I72" t="str">
        <f>_xlfn.IFNA(IF(VLOOKUP($A72,nCino_DMW!$A$1:$AH$187,13,0)=0,"", VLOOKUP($A72,nCino_DMW!$A$1:$AH$187,13,0)),"")</f>
        <v>Picklist</v>
      </c>
      <c r="J72" t="str">
        <f>_xlfn.IFNA(IF(VLOOKUP($A72,nCino_DevPoc!$A$2:$S$384,8,0)=0,"", VLOOKUP($A72,nCino_DevPoc!$A$2:$S$384,8,0)),"")</f>
        <v>picklist</v>
      </c>
      <c r="K72" t="str">
        <f>_xlfn.IFNA(IF(VLOOKUP($A72,nCino_DMW!$A$1:$AH$187,2,0)=0,"", VLOOKUP($A72,nCino_DMW!$A$1:$AH$187,2,0)),"")</f>
        <v>See picklist options for lengths</v>
      </c>
      <c r="L72">
        <f>IF(OR(F72=0, IFERROR(VLOOKUP($A72,nCino_DevPoc!$A$2:$S$384,2,0),0)=0),"", VLOOKUP($A72,nCino_DevPoc!$A$2:$S$384,2,0))</f>
        <v>255</v>
      </c>
      <c r="M72" t="str">
        <f>IFERROR(IF(VLOOKUP($A72,nCino_DMW!$A$1:$AH$187,26,0)="Y", "N", IF(VLOOKUP($A72,nCino_DMW!$A$1:$AH$187,26,0)="N",  "Y", "")),"")</f>
        <v>Y</v>
      </c>
      <c r="N72" t="str">
        <f>_xlfn.IFNA(IF(VLOOKUP($A72,nCino_DevPoc!$A$2:$S$384,8,0)=TRUE, "Y", "N"),"")</f>
        <v>N</v>
      </c>
      <c r="O72" t="str">
        <f>IFERROR(IF(VLOOKUP($A72,nCino_DevPoc!$A$2:$S$384,18,0)=TRUE, "E", IF(F72="Id", "P", IF(OR(LEFT(I72, 6) = "Lookup", LEFT(I72, 6) ="Master"), "F",""))),"")</f>
        <v/>
      </c>
      <c r="P72" t="str">
        <f>_xlfn.IFNA(IF(VLOOKUP($A72,nCino_DMW!$A$1:$AH$187,4,0)="System generated", "Y", "N"),"")</f>
        <v>N</v>
      </c>
      <c r="Q72" t="str">
        <f>IF(LEFT(I72,6)="lookup", I72,IF(OR(F72=0, IFERROR(VLOOKUP($A72,nCino_DevPoc!$A$2:$S$384,18,0),0)=0),"", VLOOKUP($A72,nCino_DevPoc!$A$2:$S$384,18,0)))</f>
        <v/>
      </c>
      <c r="R72" t="str">
        <f>IF(D72="","",D72)</f>
        <v>Account</v>
      </c>
      <c r="S72" t="str">
        <f>IF(F72="","",F72)</f>
        <v>CCS_Customer_Status__c</v>
      </c>
      <c r="T72" t="s">
        <v>253</v>
      </c>
      <c r="U72" t="str">
        <f>IF(OR(S72 ="transactionKey", S72="sequenceNumber", S72 = "commitTimestamp", S72 = "commitUser",S72 = "commitNumber", S72="changetype",S72="entityName",S72="ID", LEFT(S72,12)="LastModified"), "N","Y")</f>
        <v>Y</v>
      </c>
      <c r="V72" t="str">
        <f>R72</f>
        <v>Account</v>
      </c>
      <c r="W72" t="str">
        <f>S72</f>
        <v>CCS_Customer_Status__c</v>
      </c>
      <c r="X72" t="str">
        <f>IF(OR(LEFT(J72,9)="reference", F72=""),"STRING",VLOOKUP($J72,'DataType Conversion'!$A$8:$I$37,3,0))</f>
        <v>STRING</v>
      </c>
      <c r="Y72">
        <f>IF(L72="", "",L72)</f>
        <v>255</v>
      </c>
      <c r="Z72" t="str">
        <f>U72</f>
        <v>Y</v>
      </c>
      <c r="AA72" t="str">
        <f>IF(OR($W72="Id",$W72="LastModifiedDate"), "C","")</f>
        <v/>
      </c>
      <c r="AB72" t="str">
        <f>IF(S72= "", "", IF(J72="Picklist", "Y", "N"))</f>
        <v>Y</v>
      </c>
      <c r="AC72" t="str">
        <f>IF(OR(W72="CreatedDate",W72="CreatedById"),"Must be populated when changeType = CREATE","")</f>
        <v/>
      </c>
      <c r="AD72" t="str">
        <f>V72</f>
        <v>Account</v>
      </c>
      <c r="AE72" t="str">
        <f>W72</f>
        <v>CCS_Customer_Status__c</v>
      </c>
      <c r="AF72" t="str">
        <f>X72</f>
        <v>STRING</v>
      </c>
      <c r="AG72">
        <f>IF(Y72="","",Y72)</f>
        <v>255</v>
      </c>
      <c r="AH72" t="str">
        <f>Z72</f>
        <v>Y</v>
      </c>
      <c r="AI72" t="str">
        <f>O72</f>
        <v/>
      </c>
      <c r="AJ72" t="str">
        <f>IF(AE72="LastModifiedDate","Must be latest date for the record id in Staging, and date must be t-1", "")</f>
        <v/>
      </c>
      <c r="AN72" t="str">
        <f>IF(AD72="","",LOWER(SUBSTITUTE(VLOOKUP($AD72,'Key-Information'!$B$7:$D$8,2,0)," ", "_")))</f>
        <v>relationship_(customer)</v>
      </c>
      <c r="AO72" t="str">
        <f>IF(AE72="","",IF(OR(AE72="ccs_migration_id__c",AE72="ccs_covenant_type__c",AE72="ccs_status__c",AE72="ccs_frequency__c"),SUBSTITUTE(LOWER(AE72),"__c",""),_xlfn.IFNA(SUBSTITUTE(SUBSTITUTE(SUBSTITUTE(SUBSTITUTE(AE72,"LLC_BI__",""),"CCS_",""),"__c",""),"cm_",""),AE72)))</f>
        <v>Customer_Status</v>
      </c>
      <c r="AP72" t="str">
        <f>IF(AF72="","",AF72)</f>
        <v>STRING</v>
      </c>
      <c r="AQ72">
        <f>IF(AG72="","",AG72)</f>
        <v>255</v>
      </c>
      <c r="AR72" t="str">
        <f>IF(AH72="","",AH72)</f>
        <v>Y</v>
      </c>
      <c r="AS72" t="str">
        <f>IF(AI72="","",AI72)</f>
        <v/>
      </c>
    </row>
    <row r="73" spans="1:45" ht="15">
      <c r="A73" t="str">
        <f>D73&amp;F73</f>
        <v>AccountCCS_Default_Comment__c</v>
      </c>
      <c r="B73" t="str">
        <f>VLOOKUP($A73,nCino_DMW!$A$1:$AM$187,38,0)</f>
        <v>Y</v>
      </c>
      <c r="C73" t="str">
        <f>VLOOKUP($A73,nCino_DMW!$A$1:$AM$187,39,0)</f>
        <v>N</v>
      </c>
      <c r="D73" t="s">
        <v>66</v>
      </c>
      <c r="E73" t="str">
        <f>_xlfn.IFNA(VLOOKUP($A73,nCino_DevPoc!$A$2:$S$384,4,0),"")</f>
        <v>Relationship</v>
      </c>
      <c r="F73" t="s">
        <v>1203</v>
      </c>
      <c r="G73" t="str">
        <f>_xlfn.IFNA(VLOOKUP($A73,nCino_DMW!$A$1:$L$188,9,0),"")</f>
        <v>Default Comment</v>
      </c>
      <c r="H73" t="str">
        <f>_xlfn.IFNA(VLOOKUP($A73,nCino_DMW!$A$1:$AH$187,12,0),"")</f>
        <v>CCTUC-4354: To be shown on Risk Rating Tab in Default accordion</v>
      </c>
      <c r="I73" t="str">
        <f>_xlfn.IFNA(IF(VLOOKUP($A73,nCino_DMW!$A$1:$AH$187,13,0)=0,"", VLOOKUP($A73,nCino_DMW!$A$1:$AH$187,13,0)),"")</f>
        <v>Long Text Area</v>
      </c>
      <c r="J73" t="str">
        <f>_xlfn.IFNA(IF(VLOOKUP($A73,nCino_DevPoc!$A$2:$S$384,8,0)=0,"", VLOOKUP($A73,nCino_DevPoc!$A$2:$S$384,8,0)),"")</f>
        <v>textarea</v>
      </c>
      <c r="K73">
        <f>_xlfn.IFNA(IF(VLOOKUP($A73,nCino_DMW!$A$1:$AH$187,2,0)=0,"", VLOOKUP($A73,nCino_DMW!$A$1:$AH$187,2,0)),"")</f>
        <v>2000</v>
      </c>
      <c r="L73">
        <f>IF(OR(F73=0, IFERROR(VLOOKUP($A73,nCino_DevPoc!$A$2:$S$384,2,0),0)=0),"", VLOOKUP($A73,nCino_DevPoc!$A$2:$S$384,2,0))</f>
        <v>2000</v>
      </c>
      <c r="M73" t="str">
        <f>IFERROR(IF(VLOOKUP($A73,nCino_DMW!$A$1:$AH$187,26,0)="Y", "N", IF(VLOOKUP($A73,nCino_DMW!$A$1:$AH$187,26,0)="N",  "Y", "")),"")</f>
        <v>Y</v>
      </c>
      <c r="N73" t="str">
        <f>_xlfn.IFNA(IF(VLOOKUP($A73,nCino_DevPoc!$A$2:$S$384,8,0)=TRUE, "Y", "N"),"")</f>
        <v>N</v>
      </c>
      <c r="O73" t="str">
        <f>IFERROR(IF(VLOOKUP($A73,nCino_DevPoc!$A$2:$S$384,18,0)=TRUE, "E", IF(F73="Id", "P", IF(OR(LEFT(I73, 6) = "Lookup", LEFT(I73, 6) ="Master"), "F",""))),"")</f>
        <v/>
      </c>
      <c r="P73" t="str">
        <f>_xlfn.IFNA(IF(VLOOKUP($A73,nCino_DMW!$A$1:$AH$187,4,0)="System generated", "Y", "N"),"")</f>
        <v>N</v>
      </c>
      <c r="Q73" t="str">
        <f>IF(LEFT(I73,6)="lookup", I73,IF(OR(F73=0, IFERROR(VLOOKUP($A73,nCino_DevPoc!$A$2:$S$384,18,0),0)=0),"", VLOOKUP($A73,nCino_DevPoc!$A$2:$S$384,18,0)))</f>
        <v/>
      </c>
      <c r="R73" t="str">
        <f>IF(D73="","",D73)</f>
        <v>Account</v>
      </c>
      <c r="S73" t="str">
        <f>IF(F73="","",F73)</f>
        <v>CCS_Default_Comment__c</v>
      </c>
      <c r="T73" t="s">
        <v>253</v>
      </c>
      <c r="U73" t="str">
        <f>IF(OR(S73 ="transactionKey", S73="sequenceNumber", S73 = "commitTimestamp", S73 = "commitUser",S73 = "commitNumber", S73="changetype",S73="entityName",S73="ID", LEFT(S73,12)="LastModified"), "N","Y")</f>
        <v>Y</v>
      </c>
      <c r="V73" t="str">
        <f>R73</f>
        <v>Account</v>
      </c>
      <c r="W73" t="str">
        <f>S73</f>
        <v>CCS_Default_Comment__c</v>
      </c>
      <c r="X73" t="str">
        <f>IF(OR(LEFT(J73,9)="reference", F73=""),"STRING",VLOOKUP($J73,'DataType Conversion'!$A$8:$I$37,3,0))</f>
        <v>STRING</v>
      </c>
      <c r="Y73">
        <f>IF(L73="", "",L73)</f>
        <v>2000</v>
      </c>
      <c r="Z73" t="str">
        <f>U73</f>
        <v>Y</v>
      </c>
      <c r="AA73" t="str">
        <f>IF(OR($W73="Id",$W73="LastModifiedDate"), "C","")</f>
        <v/>
      </c>
      <c r="AB73" t="str">
        <f>IF(S73= "", "", IF(J73="Picklist", "Y", "N"))</f>
        <v>N</v>
      </c>
      <c r="AC73" t="str">
        <f>IF(OR(W73="CreatedDate",W73="CreatedById"),"Must be populated when changeType = CREATE","")</f>
        <v/>
      </c>
      <c r="AD73" t="str">
        <f>V73</f>
        <v>Account</v>
      </c>
      <c r="AE73" t="str">
        <f>W73</f>
        <v>CCS_Default_Comment__c</v>
      </c>
      <c r="AF73" t="str">
        <f>X73</f>
        <v>STRING</v>
      </c>
      <c r="AG73">
        <f>IF(Y73="","",Y73)</f>
        <v>2000</v>
      </c>
      <c r="AH73" t="str">
        <f>Z73</f>
        <v>Y</v>
      </c>
      <c r="AI73" t="str">
        <f>O73</f>
        <v/>
      </c>
      <c r="AJ73" t="str">
        <f>IF(AE73="LastModifiedDate","Must be latest date for the record id in Staging, and date must be t-1", "")</f>
        <v/>
      </c>
      <c r="AN73" t="str">
        <f>IF(AD73="","",LOWER(SUBSTITUTE(VLOOKUP($AD73,'Key-Information'!$B$7:$D$8,2,0)," ", "_")))</f>
        <v>relationship_(customer)</v>
      </c>
      <c r="AO73" t="str">
        <f>IF(AE73="","",IF(OR(AE73="ccs_migration_id__c",AE73="ccs_covenant_type__c",AE73="ccs_status__c",AE73="ccs_frequency__c"),SUBSTITUTE(LOWER(AE73),"__c",""),_xlfn.IFNA(SUBSTITUTE(SUBSTITUTE(SUBSTITUTE(SUBSTITUTE(AE73,"LLC_BI__",""),"CCS_",""),"__c",""),"cm_",""),AE73)))</f>
        <v>Default_Comment</v>
      </c>
      <c r="AP73" t="str">
        <f>IF(AF73="","",AF73)</f>
        <v>STRING</v>
      </c>
      <c r="AQ73">
        <f>IF(AG73="","",AG73)</f>
        <v>2000</v>
      </c>
      <c r="AR73" t="str">
        <f>IF(AH73="","",AH73)</f>
        <v>Y</v>
      </c>
      <c r="AS73" t="str">
        <f>IF(AI73="","",AI73)</f>
        <v/>
      </c>
    </row>
    <row r="74" spans="1:45" ht="15">
      <c r="A74" t="str">
        <f>D74&amp;F74</f>
        <v>AccountCCS_Default_Grade__c</v>
      </c>
      <c r="B74" t="str">
        <f>VLOOKUP($A74,nCino_DMW!$A$1:$AM$187,38,0)</f>
        <v>Y</v>
      </c>
      <c r="C74" t="str">
        <f>VLOOKUP($A74,nCino_DMW!$A$1:$AM$187,39,0)</f>
        <v>N</v>
      </c>
      <c r="D74" t="s">
        <v>66</v>
      </c>
      <c r="E74" t="str">
        <f>_xlfn.IFNA(VLOOKUP($A74,nCino_DevPoc!$A$2:$S$384,4,0),"")</f>
        <v>Relationship</v>
      </c>
      <c r="F74" t="s">
        <v>1206</v>
      </c>
      <c r="G74" t="str">
        <f>_xlfn.IFNA(VLOOKUP($A74,nCino_DMW!$A$1:$L$188,9,0),"")</f>
        <v>Default Grade</v>
      </c>
      <c r="H74" t="str">
        <f>_xlfn.IFNA(VLOOKUP($A74,nCino_DMW!$A$1:$AH$187,12,0),"")</f>
        <v>CCTUC-4354: To be shown on Risk Rating Tab in Default accordion</v>
      </c>
      <c r="I74" t="str">
        <f>_xlfn.IFNA(IF(VLOOKUP($A74,nCino_DMW!$A$1:$AH$187,13,0)=0,"", VLOOKUP($A74,nCino_DMW!$A$1:$AH$187,13,0)),"")</f>
        <v>Picklist</v>
      </c>
      <c r="J74" t="str">
        <f>_xlfn.IFNA(IF(VLOOKUP($A74,nCino_DevPoc!$A$2:$S$384,8,0)=0,"", VLOOKUP($A74,nCino_DevPoc!$A$2:$S$384,8,0)),"")</f>
        <v>picklist</v>
      </c>
      <c r="K74" t="str">
        <f>_xlfn.IFNA(IF(VLOOKUP($A74,nCino_DMW!$A$1:$AH$187,2,0)=0,"", VLOOKUP($A74,nCino_DMW!$A$1:$AH$187,2,0)),"")</f>
        <v>See picklist options for lengths</v>
      </c>
      <c r="L74">
        <f>IF(OR(F74=0, IFERROR(VLOOKUP($A74,nCino_DevPoc!$A$2:$S$384,2,0),0)=0),"", VLOOKUP($A74,nCino_DevPoc!$A$2:$S$384,2,0))</f>
        <v>255</v>
      </c>
      <c r="M74" t="str">
        <f>IFERROR(IF(VLOOKUP($A74,nCino_DMW!$A$1:$AH$187,26,0)="Y", "N", IF(VLOOKUP($A74,nCino_DMW!$A$1:$AH$187,26,0)="N",  "Y", "")),"")</f>
        <v>Y</v>
      </c>
      <c r="N74" t="str">
        <f>_xlfn.IFNA(IF(VLOOKUP($A74,nCino_DevPoc!$A$2:$S$384,8,0)=TRUE, "Y", "N"),"")</f>
        <v>N</v>
      </c>
      <c r="O74" t="str">
        <f>IFERROR(IF(VLOOKUP($A74,nCino_DevPoc!$A$2:$S$384,18,0)=TRUE, "E", IF(F74="Id", "P", IF(OR(LEFT(I74, 6) = "Lookup", LEFT(I74, 6) ="Master"), "F",""))),"")</f>
        <v/>
      </c>
      <c r="P74" t="str">
        <f>_xlfn.IFNA(IF(VLOOKUP($A74,nCino_DMW!$A$1:$AH$187,4,0)="System generated", "Y", "N"),"")</f>
        <v>N</v>
      </c>
      <c r="Q74" t="str">
        <f>IF(LEFT(I74,6)="lookup", I74,IF(OR(F74=0, IFERROR(VLOOKUP($A74,nCino_DevPoc!$A$2:$S$384,18,0),0)=0),"", VLOOKUP($A74,nCino_DevPoc!$A$2:$S$384,18,0)))</f>
        <v/>
      </c>
      <c r="R74" t="str">
        <f>IF(D74="","",D74)</f>
        <v>Account</v>
      </c>
      <c r="S74" t="str">
        <f>IF(F74="","",F74)</f>
        <v>CCS_Default_Grade__c</v>
      </c>
      <c r="T74" t="s">
        <v>253</v>
      </c>
      <c r="U74" t="str">
        <f>IF(OR(S74 ="transactionKey", S74="sequenceNumber", S74 = "commitTimestamp", S74 = "commitUser",S74 = "commitNumber", S74="changetype",S74="entityName",S74="ID", LEFT(S74,12)="LastModified"), "N","Y")</f>
        <v>Y</v>
      </c>
      <c r="V74" t="str">
        <f>R74</f>
        <v>Account</v>
      </c>
      <c r="W74" t="str">
        <f>S74</f>
        <v>CCS_Default_Grade__c</v>
      </c>
      <c r="X74" t="str">
        <f>IF(OR(LEFT(J74,9)="reference", F74=""),"STRING",VLOOKUP($J74,'DataType Conversion'!$A$8:$I$37,3,0))</f>
        <v>STRING</v>
      </c>
      <c r="Y74">
        <f>IF(L74="", "",L74)</f>
        <v>255</v>
      </c>
      <c r="Z74" t="str">
        <f>U74</f>
        <v>Y</v>
      </c>
      <c r="AA74" t="str">
        <f>IF(OR($W74="Id",$W74="LastModifiedDate"), "C","")</f>
        <v/>
      </c>
      <c r="AB74" t="str">
        <f>IF(S74= "", "", IF(J74="Picklist", "Y", "N"))</f>
        <v>Y</v>
      </c>
      <c r="AC74" t="str">
        <f>IF(OR(W74="CreatedDate",W74="CreatedById"),"Must be populated when changeType = CREATE","")</f>
        <v/>
      </c>
      <c r="AD74" t="str">
        <f>V74</f>
        <v>Account</v>
      </c>
      <c r="AE74" t="str">
        <f>W74</f>
        <v>CCS_Default_Grade__c</v>
      </c>
      <c r="AF74" t="str">
        <f>X74</f>
        <v>STRING</v>
      </c>
      <c r="AG74">
        <f>IF(Y74="","",Y74)</f>
        <v>255</v>
      </c>
      <c r="AH74" t="str">
        <f>Z74</f>
        <v>Y</v>
      </c>
      <c r="AI74" t="str">
        <f>O74</f>
        <v/>
      </c>
      <c r="AJ74" t="str">
        <f>IF(AE74="LastModifiedDate","Must be latest date for the record id in Staging, and date must be t-1", "")</f>
        <v/>
      </c>
      <c r="AN74" t="str">
        <f>IF(AD74="","",LOWER(SUBSTITUTE(VLOOKUP($AD74,'Key-Information'!$B$7:$D$8,2,0)," ", "_")))</f>
        <v>relationship_(customer)</v>
      </c>
      <c r="AO74" t="str">
        <f>IF(AE74="","",IF(OR(AE74="ccs_migration_id__c",AE74="ccs_covenant_type__c",AE74="ccs_status__c",AE74="ccs_frequency__c"),SUBSTITUTE(LOWER(AE74),"__c",""),_xlfn.IFNA(SUBSTITUTE(SUBSTITUTE(SUBSTITUTE(SUBSTITUTE(AE74,"LLC_BI__",""),"CCS_",""),"__c",""),"cm_",""),AE74)))</f>
        <v>Default_Grade</v>
      </c>
      <c r="AP74" t="str">
        <f>IF(AF74="","",AF74)</f>
        <v>STRING</v>
      </c>
      <c r="AQ74">
        <f>IF(AG74="","",AG74)</f>
        <v>255</v>
      </c>
      <c r="AR74" t="str">
        <f>IF(AH74="","",AH74)</f>
        <v>Y</v>
      </c>
      <c r="AS74" t="str">
        <f>IF(AI74="","",AI74)</f>
        <v/>
      </c>
    </row>
    <row r="75" spans="1:45" ht="15">
      <c r="A75" t="str">
        <f>D75&amp;F75</f>
        <v>AccountCCS_Default_Status__c</v>
      </c>
      <c r="B75" t="str">
        <f>VLOOKUP($A75,nCino_DMW!$A$1:$AM$187,38,0)</f>
        <v>Y</v>
      </c>
      <c r="C75" t="str">
        <f>VLOOKUP($A75,nCino_DMW!$A$1:$AM$187,39,0)</f>
        <v>N</v>
      </c>
      <c r="D75" t="s">
        <v>66</v>
      </c>
      <c r="E75" t="str">
        <f>_xlfn.IFNA(VLOOKUP($A75,nCino_DevPoc!$A$2:$S$384,4,0),"")</f>
        <v>Relationship</v>
      </c>
      <c r="F75" t="s">
        <v>1209</v>
      </c>
      <c r="G75" t="str">
        <f>_xlfn.IFNA(VLOOKUP($A75,nCino_DMW!$A$1:$L$188,9,0),"")</f>
        <v>Default Status</v>
      </c>
      <c r="H75" t="str">
        <f>_xlfn.IFNA(VLOOKUP($A75,nCino_DMW!$A$1:$AH$187,12,0),"")</f>
        <v>CCTUC-4354: To be shown on Risk Rating Tab in Default accordion</v>
      </c>
      <c r="I75" t="str">
        <f>_xlfn.IFNA(IF(VLOOKUP($A75,nCino_DMW!$A$1:$AH$187,13,0)=0,"", VLOOKUP($A75,nCino_DMW!$A$1:$AH$187,13,0)),"")</f>
        <v>Picklist</v>
      </c>
      <c r="J75" t="str">
        <f>_xlfn.IFNA(IF(VLOOKUP($A75,nCino_DevPoc!$A$2:$S$384,8,0)=0,"", VLOOKUP($A75,nCino_DevPoc!$A$2:$S$384,8,0)),"")</f>
        <v>picklist</v>
      </c>
      <c r="K75" t="str">
        <f>_xlfn.IFNA(IF(VLOOKUP($A75,nCino_DMW!$A$1:$AH$187,2,0)=0,"", VLOOKUP($A75,nCino_DMW!$A$1:$AH$187,2,0)),"")</f>
        <v>See picklist options for lengths</v>
      </c>
      <c r="L75">
        <f>IF(OR(F75=0, IFERROR(VLOOKUP($A75,nCino_DevPoc!$A$2:$S$384,2,0),0)=0),"", VLOOKUP($A75,nCino_DevPoc!$A$2:$S$384,2,0))</f>
        <v>255</v>
      </c>
      <c r="M75" t="str">
        <f>IFERROR(IF(VLOOKUP($A75,nCino_DMW!$A$1:$AH$187,26,0)="Y", "N", IF(VLOOKUP($A75,nCino_DMW!$A$1:$AH$187,26,0)="N",  "Y", "")),"")</f>
        <v>Y</v>
      </c>
      <c r="N75" t="str">
        <f>_xlfn.IFNA(IF(VLOOKUP($A75,nCino_DevPoc!$A$2:$S$384,8,0)=TRUE, "Y", "N"),"")</f>
        <v>N</v>
      </c>
      <c r="O75" t="str">
        <f>IFERROR(IF(VLOOKUP($A75,nCino_DevPoc!$A$2:$S$384,18,0)=TRUE, "E", IF(F75="Id", "P", IF(OR(LEFT(I75, 6) = "Lookup", LEFT(I75, 6) ="Master"), "F",""))),"")</f>
        <v/>
      </c>
      <c r="P75" t="str">
        <f>_xlfn.IFNA(IF(VLOOKUP($A75,nCino_DMW!$A$1:$AH$187,4,0)="System generated", "Y", "N"),"")</f>
        <v>N</v>
      </c>
      <c r="Q75" t="str">
        <f>IF(LEFT(I75,6)="lookup", I75,IF(OR(F75=0, IFERROR(VLOOKUP($A75,nCino_DevPoc!$A$2:$S$384,18,0),0)=0),"", VLOOKUP($A75,nCino_DevPoc!$A$2:$S$384,18,0)))</f>
        <v/>
      </c>
      <c r="R75" t="str">
        <f>IF(D75="","",D75)</f>
        <v>Account</v>
      </c>
      <c r="S75" t="str">
        <f>IF(F75="","",F75)</f>
        <v>CCS_Default_Status__c</v>
      </c>
      <c r="T75" t="s">
        <v>253</v>
      </c>
      <c r="U75" t="str">
        <f>IF(OR(S75 ="transactionKey", S75="sequenceNumber", S75 = "commitTimestamp", S75 = "commitUser",S75 = "commitNumber", S75="changetype",S75="entityName",S75="ID", LEFT(S75,12)="LastModified"), "N","Y")</f>
        <v>Y</v>
      </c>
      <c r="V75" t="str">
        <f>R75</f>
        <v>Account</v>
      </c>
      <c r="W75" t="str">
        <f>S75</f>
        <v>CCS_Default_Status__c</v>
      </c>
      <c r="X75" t="str">
        <f>IF(OR(LEFT(J75,9)="reference", F75=""),"STRING",VLOOKUP($J75,'DataType Conversion'!$A$8:$I$37,3,0))</f>
        <v>STRING</v>
      </c>
      <c r="Y75">
        <f>IF(L75="", "",L75)</f>
        <v>255</v>
      </c>
      <c r="Z75" t="str">
        <f>U75</f>
        <v>Y</v>
      </c>
      <c r="AA75" t="str">
        <f>IF(OR($W75="Id",$W75="LastModifiedDate"), "C","")</f>
        <v/>
      </c>
      <c r="AB75" t="str">
        <f>IF(S75= "", "", IF(J75="Picklist", "Y", "N"))</f>
        <v>Y</v>
      </c>
      <c r="AC75" t="str">
        <f>IF(OR(W75="CreatedDate",W75="CreatedById"),"Must be populated when changeType = CREATE","")</f>
        <v/>
      </c>
      <c r="AD75" t="str">
        <f>V75</f>
        <v>Account</v>
      </c>
      <c r="AE75" t="str">
        <f>W75</f>
        <v>CCS_Default_Status__c</v>
      </c>
      <c r="AF75" t="str">
        <f>X75</f>
        <v>STRING</v>
      </c>
      <c r="AG75">
        <f>IF(Y75="","",Y75)</f>
        <v>255</v>
      </c>
      <c r="AH75" t="str">
        <f>Z75</f>
        <v>Y</v>
      </c>
      <c r="AI75" t="str">
        <f>O75</f>
        <v/>
      </c>
      <c r="AJ75" t="str">
        <f>IF(AE75="LastModifiedDate","Must be latest date for the record id in Staging, and date must be t-1", "")</f>
        <v/>
      </c>
      <c r="AN75" t="str">
        <f>IF(AD75="","",LOWER(SUBSTITUTE(VLOOKUP($AD75,'Key-Information'!$B$7:$D$8,2,0)," ", "_")))</f>
        <v>relationship_(customer)</v>
      </c>
      <c r="AO75" t="str">
        <f>IF(AE75="","",IF(OR(AE75="ccs_migration_id__c",AE75="ccs_covenant_type__c",AE75="ccs_status__c",AE75="ccs_frequency__c"),SUBSTITUTE(LOWER(AE75),"__c",""),_xlfn.IFNA(SUBSTITUTE(SUBSTITUTE(SUBSTITUTE(SUBSTITUTE(AE75,"LLC_BI__",""),"CCS_",""),"__c",""),"cm_",""),AE75)))</f>
        <v>Default_Status</v>
      </c>
      <c r="AP75" t="str">
        <f>IF(AF75="","",AF75)</f>
        <v>STRING</v>
      </c>
      <c r="AQ75">
        <f>IF(AG75="","",AG75)</f>
        <v>255</v>
      </c>
      <c r="AR75" t="str">
        <f>IF(AH75="","",AH75)</f>
        <v>Y</v>
      </c>
      <c r="AS75" t="str">
        <f>IF(AI75="","",AI75)</f>
        <v/>
      </c>
    </row>
    <row r="76" spans="1:45" ht="15">
      <c r="A76" t="str">
        <f>D76&amp;F76</f>
        <v>AccountCCS_Domicile__c</v>
      </c>
      <c r="B76" t="str">
        <f>VLOOKUP($A76,nCino_DMW!$A$1:$AM$187,38,0)</f>
        <v>Y</v>
      </c>
      <c r="C76" t="str">
        <f>VLOOKUP($A76,nCino_DMW!$A$1:$AM$187,39,0)</f>
        <v>N</v>
      </c>
      <c r="D76" t="s">
        <v>66</v>
      </c>
      <c r="E76" t="str">
        <f>_xlfn.IFNA(VLOOKUP($A76,nCino_DevPoc!$A$2:$S$384,4,0),"")</f>
        <v>Relationship</v>
      </c>
      <c r="F76" t="s">
        <v>1212</v>
      </c>
      <c r="G76" t="str">
        <f>_xlfn.IFNA(VLOOKUP($A76,nCino_DMW!$A$1:$L$188,9,0),"")</f>
        <v>Domicile</v>
      </c>
      <c r="H76" t="str">
        <f>_xlfn.IFNA(VLOOKUP($A76,nCino_DMW!$A$1:$AH$187,12,0),"")</f>
        <v>CCTUC-4354: To be shown on Risk Rating Tab in Default accordion</v>
      </c>
      <c r="I76" t="str">
        <f>_xlfn.IFNA(IF(VLOOKUP($A76,nCino_DMW!$A$1:$AH$187,13,0)=0,"", VLOOKUP($A76,nCino_DMW!$A$1:$AH$187,13,0)),"")</f>
        <v>Picklist</v>
      </c>
      <c r="J76" t="str">
        <f>_xlfn.IFNA(IF(VLOOKUP($A76,nCino_DevPoc!$A$2:$S$384,8,0)=0,"", VLOOKUP($A76,nCino_DevPoc!$A$2:$S$384,8,0)),"")</f>
        <v>picklist</v>
      </c>
      <c r="K76" t="str">
        <f>_xlfn.IFNA(IF(VLOOKUP($A76,nCino_DMW!$A$1:$AH$187,2,0)=0,"", VLOOKUP($A76,nCino_DMW!$A$1:$AH$187,2,0)),"")</f>
        <v>See picklist options for lengths</v>
      </c>
      <c r="L76">
        <f>IF(OR(F76=0, IFERROR(VLOOKUP($A76,nCino_DevPoc!$A$2:$S$384,2,0),0)=0),"", VLOOKUP($A76,nCino_DevPoc!$A$2:$S$384,2,0))</f>
        <v>255</v>
      </c>
      <c r="M76" t="str">
        <f>IFERROR(IF(VLOOKUP($A76,nCino_DMW!$A$1:$AH$187,26,0)="Y", "N", IF(VLOOKUP($A76,nCino_DMW!$A$1:$AH$187,26,0)="N",  "Y", "")),"")</f>
        <v>Y</v>
      </c>
      <c r="N76" t="str">
        <f>_xlfn.IFNA(IF(VLOOKUP($A76,nCino_DevPoc!$A$2:$S$384,8,0)=TRUE, "Y", "N"),"")</f>
        <v>N</v>
      </c>
      <c r="O76" t="str">
        <f>IFERROR(IF(VLOOKUP($A76,nCino_DevPoc!$A$2:$S$384,18,0)=TRUE, "E", IF(F76="Id", "P", IF(OR(LEFT(I76, 6) = "Lookup", LEFT(I76, 6) ="Master"), "F",""))),"")</f>
        <v/>
      </c>
      <c r="P76" t="str">
        <f>_xlfn.IFNA(IF(VLOOKUP($A76,nCino_DMW!$A$1:$AH$187,4,0)="System generated", "Y", "N"),"")</f>
        <v>N</v>
      </c>
      <c r="Q76" t="str">
        <f>IF(LEFT(I76,6)="lookup", I76,IF(OR(F76=0, IFERROR(VLOOKUP($A76,nCino_DevPoc!$A$2:$S$384,18,0),0)=0),"", VLOOKUP($A76,nCino_DevPoc!$A$2:$S$384,18,0)))</f>
        <v/>
      </c>
      <c r="R76" t="str">
        <f>IF(D76="","",D76)</f>
        <v>Account</v>
      </c>
      <c r="S76" t="str">
        <f>IF(F76="","",F76)</f>
        <v>CCS_Domicile__c</v>
      </c>
      <c r="T76" t="s">
        <v>253</v>
      </c>
      <c r="U76" t="str">
        <f>IF(OR(S76 ="transactionKey", S76="sequenceNumber", S76 = "commitTimestamp", S76 = "commitUser",S76 = "commitNumber", S76="changetype",S76="entityName",S76="ID", LEFT(S76,12)="LastModified"), "N","Y")</f>
        <v>Y</v>
      </c>
      <c r="V76" t="str">
        <f>R76</f>
        <v>Account</v>
      </c>
      <c r="W76" t="str">
        <f>S76</f>
        <v>CCS_Domicile__c</v>
      </c>
      <c r="X76" t="str">
        <f>IF(OR(LEFT(J76,9)="reference", F76=""),"STRING",VLOOKUP($J76,'DataType Conversion'!$A$8:$I$37,3,0))</f>
        <v>STRING</v>
      </c>
      <c r="Y76">
        <f>IF(L76="", "",L76)</f>
        <v>255</v>
      </c>
      <c r="Z76" t="str">
        <f>U76</f>
        <v>Y</v>
      </c>
      <c r="AA76" t="str">
        <f>IF(OR($W76="Id",$W76="LastModifiedDate"), "C","")</f>
        <v/>
      </c>
      <c r="AB76" t="str">
        <f>IF(S76= "", "", IF(J76="Picklist", "Y", "N"))</f>
        <v>Y</v>
      </c>
      <c r="AC76" t="str">
        <f>IF(OR(W76="CreatedDate",W76="CreatedById"),"Must be populated when changeType = CREATE","")</f>
        <v/>
      </c>
      <c r="AD76" t="str">
        <f>V76</f>
        <v>Account</v>
      </c>
      <c r="AE76" t="str">
        <f>W76</f>
        <v>CCS_Domicile__c</v>
      </c>
      <c r="AF76" t="str">
        <f>X76</f>
        <v>STRING</v>
      </c>
      <c r="AG76">
        <f>IF(Y76="","",Y76)</f>
        <v>255</v>
      </c>
      <c r="AH76" t="str">
        <f>Z76</f>
        <v>Y</v>
      </c>
      <c r="AI76" t="str">
        <f>O76</f>
        <v/>
      </c>
      <c r="AJ76" t="str">
        <f>IF(AE76="LastModifiedDate","Must be latest date for the record id in Staging, and date must be t-1", "")</f>
        <v/>
      </c>
      <c r="AN76" t="str">
        <f>IF(AD76="","",LOWER(SUBSTITUTE(VLOOKUP($AD76,'Key-Information'!$B$7:$D$8,2,0)," ", "_")))</f>
        <v>relationship_(customer)</v>
      </c>
      <c r="AO76" t="str">
        <f>IF(AE76="","",IF(OR(AE76="ccs_migration_id__c",AE76="ccs_covenant_type__c",AE76="ccs_status__c",AE76="ccs_frequency__c"),SUBSTITUTE(LOWER(AE76),"__c",""),_xlfn.IFNA(SUBSTITUTE(SUBSTITUTE(SUBSTITUTE(SUBSTITUTE(AE76,"LLC_BI__",""),"CCS_",""),"__c",""),"cm_",""),AE76)))</f>
        <v>Domicile</v>
      </c>
      <c r="AP76" t="str">
        <f>IF(AF76="","",AF76)</f>
        <v>STRING</v>
      </c>
      <c r="AQ76">
        <f>IF(AG76="","",AG76)</f>
        <v>255</v>
      </c>
      <c r="AR76" t="str">
        <f>IF(AH76="","",AH76)</f>
        <v>Y</v>
      </c>
      <c r="AS76" t="str">
        <f>IF(AI76="","",AI76)</f>
        <v/>
      </c>
    </row>
    <row r="77" spans="1:45" ht="15">
      <c r="A77" t="str">
        <f>D77&amp;F77</f>
        <v>AccountCCS_Expiry_Date__c</v>
      </c>
      <c r="B77" t="str">
        <f>VLOOKUP($A77,nCino_DMW!$A$1:$AM$187,38,0)</f>
        <v>Y</v>
      </c>
      <c r="C77" t="str">
        <f>VLOOKUP($A77,nCino_DMW!$A$1:$AM$187,39,0)</f>
        <v>N</v>
      </c>
      <c r="D77" t="s">
        <v>66</v>
      </c>
      <c r="E77" t="str">
        <f>_xlfn.IFNA(VLOOKUP($A77,nCino_DevPoc!$A$2:$S$384,4,0),"")</f>
        <v>Relationship</v>
      </c>
      <c r="F77" t="s">
        <v>1215</v>
      </c>
      <c r="G77" t="str">
        <f>_xlfn.IFNA(VLOOKUP($A77,nCino_DMW!$A$1:$L$188,9,0),"")</f>
        <v>Expiry Date</v>
      </c>
      <c r="H77" t="str">
        <f>_xlfn.IFNA(VLOOKUP($A77,nCino_DMW!$A$1:$AH$187,12,0),"")</f>
        <v>CCTUC-4659: Field created to show expiry date of latest IRDC rating.</v>
      </c>
      <c r="I77" t="str">
        <f>_xlfn.IFNA(IF(VLOOKUP($A77,nCino_DMW!$A$1:$AH$187,13,0)=0,"", VLOOKUP($A77,nCino_DMW!$A$1:$AH$187,13,0)),"")</f>
        <v>Text</v>
      </c>
      <c r="J77" t="str">
        <f>_xlfn.IFNA(IF(VLOOKUP($A77,nCino_DevPoc!$A$2:$S$384,8,0)=0,"", VLOOKUP($A77,nCino_DevPoc!$A$2:$S$384,8,0)),"")</f>
        <v>string</v>
      </c>
      <c r="K77">
        <f>_xlfn.IFNA(IF(VLOOKUP($A77,nCino_DMW!$A$1:$AH$187,2,0)=0,"", VLOOKUP($A77,nCino_DMW!$A$1:$AH$187,2,0)),"")</f>
        <v>255</v>
      </c>
      <c r="L77">
        <f>IF(OR(F77=0, IFERROR(VLOOKUP($A77,nCino_DevPoc!$A$2:$S$384,2,0),0)=0),"", VLOOKUP($A77,nCino_DevPoc!$A$2:$S$384,2,0))</f>
        <v>255</v>
      </c>
      <c r="M77" t="str">
        <f>IFERROR(IF(VLOOKUP($A77,nCino_DMW!$A$1:$AH$187,26,0)="Y", "N", IF(VLOOKUP($A77,nCino_DMW!$A$1:$AH$187,26,0)="N",  "Y", "")),"")</f>
        <v>Y</v>
      </c>
      <c r="N77" t="str">
        <f>_xlfn.IFNA(IF(VLOOKUP($A77,nCino_DevPoc!$A$2:$S$384,8,0)=TRUE, "Y", "N"),"")</f>
        <v>N</v>
      </c>
      <c r="O77" t="str">
        <f>IFERROR(IF(VLOOKUP($A77,nCino_DevPoc!$A$2:$S$384,18,0)=TRUE, "E", IF(F77="Id", "P", IF(OR(LEFT(I77, 6) = "Lookup", LEFT(I77, 6) ="Master"), "F",""))),"")</f>
        <v/>
      </c>
      <c r="P77" t="str">
        <f>_xlfn.IFNA(IF(VLOOKUP($A77,nCino_DMW!$A$1:$AH$187,4,0)="System generated", "Y", "N"),"")</f>
        <v>N</v>
      </c>
      <c r="Q77" t="str">
        <f>IF(LEFT(I77,6)="lookup", I77,IF(OR(F77=0, IFERROR(VLOOKUP($A77,nCino_DevPoc!$A$2:$S$384,18,0),0)=0),"", VLOOKUP($A77,nCino_DevPoc!$A$2:$S$384,18,0)))</f>
        <v/>
      </c>
      <c r="R77" t="str">
        <f>IF(D77="","",D77)</f>
        <v>Account</v>
      </c>
      <c r="S77" t="str">
        <f>IF(F77="","",F77)</f>
        <v>CCS_Expiry_Date__c</v>
      </c>
      <c r="T77" t="s">
        <v>253</v>
      </c>
      <c r="U77" t="str">
        <f>IF(OR(S77 ="transactionKey", S77="sequenceNumber", S77 = "commitTimestamp", S77 = "commitUser",S77 = "commitNumber", S77="changetype",S77="entityName",S77="ID", LEFT(S77,12)="LastModified"), "N","Y")</f>
        <v>Y</v>
      </c>
      <c r="V77" t="str">
        <f>R77</f>
        <v>Account</v>
      </c>
      <c r="W77" t="str">
        <f>S77</f>
        <v>CCS_Expiry_Date__c</v>
      </c>
      <c r="X77" t="str">
        <f>IF(OR(LEFT(J77,9)="reference", F77=""),"STRING",VLOOKUP($J77,'DataType Conversion'!$A$8:$I$37,3,0))</f>
        <v>STRING</v>
      </c>
      <c r="Y77">
        <f>IF(L77="", "",L77)</f>
        <v>255</v>
      </c>
      <c r="Z77" t="str">
        <f>U77</f>
        <v>Y</v>
      </c>
      <c r="AA77" t="str">
        <f>IF(OR($W77="Id",$W77="LastModifiedDate"), "C","")</f>
        <v/>
      </c>
      <c r="AB77" t="str">
        <f>IF(S77= "", "", IF(J77="Picklist", "Y", "N"))</f>
        <v>N</v>
      </c>
      <c r="AC77" t="str">
        <f>IF(OR(W77="CreatedDate",W77="CreatedById"),"Must be populated when changeType = CREATE","")</f>
        <v/>
      </c>
      <c r="AD77" t="str">
        <f>V77</f>
        <v>Account</v>
      </c>
      <c r="AE77" t="str">
        <f>W77</f>
        <v>CCS_Expiry_Date__c</v>
      </c>
      <c r="AF77" t="str">
        <f>X77</f>
        <v>STRING</v>
      </c>
      <c r="AG77">
        <f>IF(Y77="","",Y77)</f>
        <v>255</v>
      </c>
      <c r="AH77" t="str">
        <f>Z77</f>
        <v>Y</v>
      </c>
      <c r="AI77" t="str">
        <f>O77</f>
        <v/>
      </c>
      <c r="AJ77" t="str">
        <f>IF(AE77="LastModifiedDate","Must be latest date for the record id in Staging, and date must be t-1", "")</f>
        <v/>
      </c>
      <c r="AN77" t="str">
        <f>IF(AD77="","",LOWER(SUBSTITUTE(VLOOKUP($AD77,'Key-Information'!$B$7:$D$8,2,0)," ", "_")))</f>
        <v>relationship_(customer)</v>
      </c>
      <c r="AO77" t="str">
        <f>IF(AE77="","",IF(OR(AE77="ccs_migration_id__c",AE77="ccs_covenant_type__c",AE77="ccs_status__c",AE77="ccs_frequency__c"),SUBSTITUTE(LOWER(AE77),"__c",""),_xlfn.IFNA(SUBSTITUTE(SUBSTITUTE(SUBSTITUTE(SUBSTITUTE(AE77,"LLC_BI__",""),"CCS_",""),"__c",""),"cm_",""),AE77)))</f>
        <v>Expiry_Date</v>
      </c>
      <c r="AP77" t="str">
        <f>IF(AF77="","",AF77)</f>
        <v>STRING</v>
      </c>
      <c r="AQ77">
        <f>IF(AG77="","",AG77)</f>
        <v>255</v>
      </c>
      <c r="AR77" t="str">
        <f>IF(AH77="","",AH77)</f>
        <v>Y</v>
      </c>
      <c r="AS77" t="str">
        <f>IF(AI77="","",AI77)</f>
        <v/>
      </c>
    </row>
    <row r="78" spans="1:45" ht="15">
      <c r="A78" t="str">
        <f>D78&amp;F78</f>
        <v>AccountCCS_Legal_Jurisdiction__c</v>
      </c>
      <c r="B78" t="str">
        <f>VLOOKUP($A78,nCino_DMW!$A$1:$AM$187,38,0)</f>
        <v>Y</v>
      </c>
      <c r="C78" t="str">
        <f>VLOOKUP($A78,nCino_DMW!$A$1:$AM$187,39,0)</f>
        <v>N</v>
      </c>
      <c r="D78" t="s">
        <v>66</v>
      </c>
      <c r="E78" t="str">
        <f>_xlfn.IFNA(VLOOKUP($A78,nCino_DevPoc!$A$2:$S$384,4,0),"")</f>
        <v>Relationship</v>
      </c>
      <c r="F78" t="s">
        <v>1230</v>
      </c>
      <c r="G78" t="str">
        <f>_xlfn.IFNA(VLOOKUP($A78,nCino_DMW!$A$1:$L$188,9,0),"")</f>
        <v>Legal Jurisdiction</v>
      </c>
      <c r="H78" t="str">
        <f>_xlfn.IFNA(VLOOKUP($A78,nCino_DMW!$A$1:$AH$187,12,0),"")</f>
        <v>CCTUC-5044: Picklist field available on business record type and mandatory.</v>
      </c>
      <c r="I78" t="str">
        <f>_xlfn.IFNA(IF(VLOOKUP($A78,nCino_DMW!$A$1:$AH$187,13,0)=0,"", VLOOKUP($A78,nCino_DMW!$A$1:$AH$187,13,0)),"")</f>
        <v>Picklist</v>
      </c>
      <c r="J78" t="str">
        <f>_xlfn.IFNA(IF(VLOOKUP($A78,nCino_DevPoc!$A$2:$S$384,8,0)=0,"", VLOOKUP($A78,nCino_DevPoc!$A$2:$S$384,8,0)),"")</f>
        <v>picklist</v>
      </c>
      <c r="K78" t="str">
        <f>_xlfn.IFNA(IF(VLOOKUP($A78,nCino_DMW!$A$1:$AH$187,2,0)=0,"", VLOOKUP($A78,nCino_DMW!$A$1:$AH$187,2,0)),"")</f>
        <v>See picklist options for lengths</v>
      </c>
      <c r="L78">
        <f>IF(OR(F78=0, IFERROR(VLOOKUP($A78,nCino_DevPoc!$A$2:$S$384,2,0),0)=0),"", VLOOKUP($A78,nCino_DevPoc!$A$2:$S$384,2,0))</f>
        <v>255</v>
      </c>
      <c r="M78" t="str">
        <f>IFERROR(IF(VLOOKUP($A78,nCino_DMW!$A$1:$AH$187,26,0)="Y", "N", IF(VLOOKUP($A78,nCino_DMW!$A$1:$AH$187,26,0)="N",  "Y", "")),"")</f>
        <v>Y</v>
      </c>
      <c r="N78" t="str">
        <f>_xlfn.IFNA(IF(VLOOKUP($A78,nCino_DevPoc!$A$2:$S$384,8,0)=TRUE, "Y", "N"),"")</f>
        <v>N</v>
      </c>
      <c r="O78" t="str">
        <f>IFERROR(IF(VLOOKUP($A78,nCino_DevPoc!$A$2:$S$384,18,0)=TRUE, "E", IF(F78="Id", "P", IF(OR(LEFT(I78, 6) = "Lookup", LEFT(I78, 6) ="Master"), "F",""))),"")</f>
        <v/>
      </c>
      <c r="P78" t="str">
        <f>_xlfn.IFNA(IF(VLOOKUP($A78,nCino_DMW!$A$1:$AH$187,4,0)="System generated", "Y", "N"),"")</f>
        <v>N</v>
      </c>
      <c r="Q78" t="str">
        <f>IF(LEFT(I78,6)="lookup", I78,IF(OR(F78=0, IFERROR(VLOOKUP($A78,nCino_DevPoc!$A$2:$S$384,18,0),0)=0),"", VLOOKUP($A78,nCino_DevPoc!$A$2:$S$384,18,0)))</f>
        <v/>
      </c>
      <c r="R78" t="str">
        <f>IF(D78="","",D78)</f>
        <v>Account</v>
      </c>
      <c r="S78" t="str">
        <f>IF(F78="","",F78)</f>
        <v>CCS_Legal_Jurisdiction__c</v>
      </c>
      <c r="T78" t="s">
        <v>253</v>
      </c>
      <c r="U78" t="str">
        <f>IF(OR(S78 ="transactionKey", S78="sequenceNumber", S78 = "commitTimestamp", S78 = "commitUser",S78 = "commitNumber", S78="changetype",S78="entityName",S78="ID", LEFT(S78,12)="LastModified"), "N","Y")</f>
        <v>Y</v>
      </c>
      <c r="V78" t="str">
        <f>R78</f>
        <v>Account</v>
      </c>
      <c r="W78" t="str">
        <f>S78</f>
        <v>CCS_Legal_Jurisdiction__c</v>
      </c>
      <c r="X78" t="str">
        <f>IF(OR(LEFT(J78,9)="reference", F78=""),"STRING",VLOOKUP($J78,'DataType Conversion'!$A$8:$I$37,3,0))</f>
        <v>STRING</v>
      </c>
      <c r="Y78">
        <f>IF(L78="", "",L78)</f>
        <v>255</v>
      </c>
      <c r="Z78" t="str">
        <f>U78</f>
        <v>Y</v>
      </c>
      <c r="AA78" t="str">
        <f>IF(OR($W78="Id",$W78="LastModifiedDate"), "C","")</f>
        <v/>
      </c>
      <c r="AB78" t="str">
        <f>IF(S78= "", "", IF(J78="Picklist", "Y", "N"))</f>
        <v>Y</v>
      </c>
      <c r="AC78" t="str">
        <f>IF(OR(W78="CreatedDate",W78="CreatedById"),"Must be populated when changeType = CREATE","")</f>
        <v/>
      </c>
      <c r="AD78" t="str">
        <f>V78</f>
        <v>Account</v>
      </c>
      <c r="AE78" t="str">
        <f>W78</f>
        <v>CCS_Legal_Jurisdiction__c</v>
      </c>
      <c r="AF78" t="str">
        <f>X78</f>
        <v>STRING</v>
      </c>
      <c r="AG78">
        <f>IF(Y78="","",Y78)</f>
        <v>255</v>
      </c>
      <c r="AH78" t="str">
        <f>Z78</f>
        <v>Y</v>
      </c>
      <c r="AI78" t="str">
        <f>O78</f>
        <v/>
      </c>
      <c r="AJ78" t="str">
        <f>IF(AE78="LastModifiedDate","Must be latest date for the record id in Staging, and date must be t-1", "")</f>
        <v/>
      </c>
      <c r="AN78" t="str">
        <f>IF(AD78="","",LOWER(SUBSTITUTE(VLOOKUP($AD78,'Key-Information'!$B$7:$D$8,2,0)," ", "_")))</f>
        <v>relationship_(customer)</v>
      </c>
      <c r="AO78" t="str">
        <f>IF(AE78="","",IF(OR(AE78="ccs_migration_id__c",AE78="ccs_covenant_type__c",AE78="ccs_status__c",AE78="ccs_frequency__c"),SUBSTITUTE(LOWER(AE78),"__c",""),_xlfn.IFNA(SUBSTITUTE(SUBSTITUTE(SUBSTITUTE(SUBSTITUTE(AE78,"LLC_BI__",""),"CCS_",""),"__c",""),"cm_",""),AE78)))</f>
        <v>Legal_Jurisdiction</v>
      </c>
      <c r="AP78" t="str">
        <f>IF(AF78="","",AF78)</f>
        <v>STRING</v>
      </c>
      <c r="AQ78">
        <f>IF(AG78="","",AG78)</f>
        <v>255</v>
      </c>
      <c r="AR78" t="str">
        <f>IF(AH78="","",AH78)</f>
        <v>Y</v>
      </c>
      <c r="AS78" t="str">
        <f>IF(AI78="","",AI78)</f>
        <v/>
      </c>
    </row>
    <row r="79" spans="1:45" ht="15">
      <c r="A79" t="str">
        <f>D79&amp;F79</f>
        <v>AccountMigration_ID__c</v>
      </c>
      <c r="B79" t="str">
        <f>VLOOKUP($A79,nCino_DMW!$A$1:$AM$187,38,0)</f>
        <v>Y</v>
      </c>
      <c r="C79" t="str">
        <f>VLOOKUP($A79,nCino_DMW!$A$1:$AM$187,39,0)</f>
        <v>N</v>
      </c>
      <c r="D79" t="s">
        <v>66</v>
      </c>
      <c r="E79" t="str">
        <f>_xlfn.IFNA(VLOOKUP($A79,nCino_DevPoc!$A$2:$S$384,4,0),"")</f>
        <v>Relationship</v>
      </c>
      <c r="F79" t="s">
        <v>843</v>
      </c>
      <c r="G79" t="str">
        <f>_xlfn.IFNA(VLOOKUP($A79,nCino_DMW!$A$1:$L$188,9,0),"")</f>
        <v>Migration ID</v>
      </c>
      <c r="H79" t="str">
        <f>_xlfn.IFNA(VLOOKUP($A79,nCino_DMW!$A$1:$AH$187,12,0),"")</f>
        <v>Custom field utilized in the Cuso Sync by nCino Data.</v>
      </c>
      <c r="I79" t="str">
        <f>_xlfn.IFNA(IF(VLOOKUP($A79,nCino_DMW!$A$1:$AH$187,13,0)=0,"", VLOOKUP($A79,nCino_DMW!$A$1:$AH$187,13,0)),"")</f>
        <v>Text(External ID)</v>
      </c>
      <c r="J79" t="str">
        <f>_xlfn.IFNA(IF(VLOOKUP($A79,nCino_DevPoc!$A$2:$S$384,8,0)=0,"", VLOOKUP($A79,nCino_DevPoc!$A$2:$S$384,8,0)),"")</f>
        <v>string</v>
      </c>
      <c r="K79">
        <f>_xlfn.IFNA(IF(VLOOKUP($A79,nCino_DMW!$A$1:$AH$187,2,0)=0,"", VLOOKUP($A79,nCino_DMW!$A$1:$AH$187,2,0)),"")</f>
        <v>18</v>
      </c>
      <c r="L79">
        <f>IF(OR(F79=0, IFERROR(VLOOKUP($A79,nCino_DevPoc!$A$2:$S$384,2,0),0)=0),"", VLOOKUP($A79,nCino_DevPoc!$A$2:$S$384,2,0))</f>
        <v>18</v>
      </c>
      <c r="M79" t="str">
        <f>IFERROR(IF(VLOOKUP($A79,nCino_DMW!$A$1:$AH$187,26,0)="Y", "N", IF(VLOOKUP($A79,nCino_DMW!$A$1:$AH$187,26,0)="N",  "Y", "")),"")</f>
        <v>Y</v>
      </c>
      <c r="N79" t="str">
        <f>_xlfn.IFNA(IF(VLOOKUP($A79,nCino_DevPoc!$A$2:$S$384,8,0)=TRUE, "Y", "N"),"")</f>
        <v>N</v>
      </c>
      <c r="O79" t="str">
        <f>IFERROR(IF(VLOOKUP($A79,nCino_DevPoc!$A$2:$S$384,18,0)=TRUE, "E", IF(F79="Id", "P", IF(OR(LEFT(I79, 6) = "Lookup", LEFT(I79, 6) ="Master"), "F",""))),"")</f>
        <v/>
      </c>
      <c r="P79" t="str">
        <f>_xlfn.IFNA(IF(VLOOKUP($A79,nCino_DMW!$A$1:$AH$187,4,0)="System generated", "Y", "N"),"")</f>
        <v>N</v>
      </c>
      <c r="Q79" t="str">
        <f>IF(LEFT(I79,6)="lookup", I79,IF(OR(F79=0, IFERROR(VLOOKUP($A79,nCino_DevPoc!$A$2:$S$384,18,0),0)=0),"", VLOOKUP($A79,nCino_DevPoc!$A$2:$S$384,18,0)))</f>
        <v/>
      </c>
      <c r="R79" t="str">
        <f>IF(D79="","",D79)</f>
        <v>Account</v>
      </c>
      <c r="S79" t="str">
        <f>IF(F79="","",F79)</f>
        <v>Migration_ID__c</v>
      </c>
      <c r="T79" t="s">
        <v>253</v>
      </c>
      <c r="U79" t="str">
        <f>IF(OR(S79 ="transactionKey", S79="sequenceNumber", S79 = "commitTimestamp", S79 = "commitUser",S79 = "commitNumber", S79="changetype",S79="entityName",S79="ID", LEFT(S79,12)="LastModified"), "N","Y")</f>
        <v>Y</v>
      </c>
      <c r="V79" t="str">
        <f>R79</f>
        <v>Account</v>
      </c>
      <c r="W79" t="str">
        <f>S79</f>
        <v>Migration_ID__c</v>
      </c>
      <c r="X79" t="str">
        <f>IF(OR(LEFT(J79,9)="reference", F79=""),"STRING",VLOOKUP($J79,'DataType Conversion'!$A$8:$I$37,3,0))</f>
        <v>STRING</v>
      </c>
      <c r="Y79">
        <f>IF(L79="", "",L79)</f>
        <v>18</v>
      </c>
      <c r="Z79" t="str">
        <f>U79</f>
        <v>Y</v>
      </c>
      <c r="AA79" t="str">
        <f>IF(OR($W79="Id",$W79="LastModifiedDate"), "C","")</f>
        <v/>
      </c>
      <c r="AB79" t="str">
        <f>IF(S79= "", "", IF(J79="Picklist", "Y", "N"))</f>
        <v>N</v>
      </c>
      <c r="AC79" t="str">
        <f>IF(OR(W79="CreatedDate",W79="CreatedById"),"Must be populated when changeType = CREATE","")</f>
        <v/>
      </c>
      <c r="AD79" t="str">
        <f>V79</f>
        <v>Account</v>
      </c>
      <c r="AE79" t="str">
        <f>W79</f>
        <v>Migration_ID__c</v>
      </c>
      <c r="AF79" t="str">
        <f>X79</f>
        <v>STRING</v>
      </c>
      <c r="AG79">
        <f>IF(Y79="","",Y79)</f>
        <v>18</v>
      </c>
      <c r="AH79" t="str">
        <f>Z79</f>
        <v>Y</v>
      </c>
      <c r="AI79" t="str">
        <f>O79</f>
        <v/>
      </c>
      <c r="AJ79" t="str">
        <f>IF(AE79="LastModifiedDate","Must be latest date for the record id in Staging, and date must be t-1", "")</f>
        <v/>
      </c>
      <c r="AN79" t="str">
        <f>IF(AD79="","",LOWER(SUBSTITUTE(VLOOKUP($AD79,'Key-Information'!$B$7:$D$8,2,0)," ", "_")))</f>
        <v>relationship_(customer)</v>
      </c>
      <c r="AO79" t="str">
        <f>IF(AE79="","",IF(OR(AE79="ccs_migration_id__c",AE79="ccs_covenant_type__c",AE79="ccs_status__c",AE79="ccs_frequency__c"),SUBSTITUTE(LOWER(AE79),"__c",""),_xlfn.IFNA(SUBSTITUTE(SUBSTITUTE(SUBSTITUTE(SUBSTITUTE(AE79,"LLC_BI__",""),"CCS_",""),"__c",""),"cm_",""),AE79)))</f>
        <v>Migration_ID</v>
      </c>
      <c r="AP79" t="str">
        <f>IF(AF79="","",AF79)</f>
        <v>STRING</v>
      </c>
      <c r="AQ79">
        <f>IF(AG79="","",AG79)</f>
        <v>18</v>
      </c>
      <c r="AR79" t="str">
        <f>IF(AH79="","",AH79)</f>
        <v>Y</v>
      </c>
      <c r="AS79" t="str">
        <f>IF(AI79="","",AI79)</f>
        <v/>
      </c>
    </row>
    <row r="80" spans="1:45" ht="15">
      <c r="A80" t="str">
        <f>D80&amp;F80</f>
        <v>AccountOwnership</v>
      </c>
      <c r="B80" t="str">
        <f>VLOOKUP($A80,nCino_DMW!$A$1:$AM$187,38,0)</f>
        <v>Y</v>
      </c>
      <c r="C80" t="str">
        <f>VLOOKUP($A80,nCino_DMW!$A$1:$AM$187,39,0)</f>
        <v>N</v>
      </c>
      <c r="D80" t="s">
        <v>66</v>
      </c>
      <c r="E80" t="str">
        <f>_xlfn.IFNA(VLOOKUP($A80,nCino_DevPoc!$A$2:$S$384,4,0),"")</f>
        <v>Relationship</v>
      </c>
      <c r="F80" t="s">
        <v>352</v>
      </c>
      <c r="G80" t="str">
        <f>_xlfn.IFNA(VLOOKUP($A80,nCino_DMW!$A$1:$L$188,9,0),"")</f>
        <v>Ownership</v>
      </c>
      <c r="H80">
        <f>_xlfn.IFNA(VLOOKUP($A80,nCino_DMW!$A$1:$AH$187,12,0),"")</f>
        <v>0</v>
      </c>
      <c r="I80" t="str">
        <f>_xlfn.IFNA(IF(VLOOKUP($A80,nCino_DMW!$A$1:$AH$187,13,0)=0,"", VLOOKUP($A80,nCino_DMW!$A$1:$AH$187,13,0)),"")</f>
        <v>Picklist</v>
      </c>
      <c r="J80" t="str">
        <f>_xlfn.IFNA(IF(VLOOKUP($A80,nCino_DevPoc!$A$2:$S$384,8,0)=0,"", VLOOKUP($A80,nCino_DevPoc!$A$2:$S$384,8,0)),"")</f>
        <v>picklist</v>
      </c>
      <c r="K80" t="str">
        <f>_xlfn.IFNA(IF(VLOOKUP($A80,nCino_DMW!$A$1:$AH$187,2,0)=0,"", VLOOKUP($A80,nCino_DMW!$A$1:$AH$187,2,0)),"")</f>
        <v>See picklist options for lengths</v>
      </c>
      <c r="L80">
        <f>IF(OR(F80=0, IFERROR(VLOOKUP($A80,nCino_DevPoc!$A$2:$S$384,2,0),0)=0),"", VLOOKUP($A80,nCino_DevPoc!$A$2:$S$384,2,0))</f>
        <v>255</v>
      </c>
      <c r="M80" t="str">
        <f>IFERROR(IF(VLOOKUP($A80,nCino_DMW!$A$1:$AH$187,26,0)="Y", "N", IF(VLOOKUP($A80,nCino_DMW!$A$1:$AH$187,26,0)="N",  "Y", "")),"")</f>
        <v>Y</v>
      </c>
      <c r="N80" t="str">
        <f>_xlfn.IFNA(IF(VLOOKUP($A80,nCino_DevPoc!$A$2:$S$384,8,0)=TRUE, "Y", "N"),"")</f>
        <v>N</v>
      </c>
      <c r="O80" t="str">
        <f>IFERROR(IF(VLOOKUP($A80,nCino_DevPoc!$A$2:$S$384,18,0)=TRUE, "E", IF(F80="Id", "P", IF(OR(LEFT(I80, 6) = "Lookup", LEFT(I80, 6) ="Master"), "F",""))),"")</f>
        <v/>
      </c>
      <c r="P80" t="str">
        <f>_xlfn.IFNA(IF(VLOOKUP($A80,nCino_DMW!$A$1:$AH$187,4,0)="System generated", "Y", "N"),"")</f>
        <v>N</v>
      </c>
      <c r="Q80" t="str">
        <f>IF(LEFT(I80,6)="lookup", I80,IF(OR(F80=0, IFERROR(VLOOKUP($A80,nCino_DevPoc!$A$2:$S$384,18,0),0)=0),"", VLOOKUP($A80,nCino_DevPoc!$A$2:$S$384,18,0)))</f>
        <v/>
      </c>
      <c r="R80" t="str">
        <f>IF(D80="","",D80)</f>
        <v>Account</v>
      </c>
      <c r="S80" t="str">
        <f>IF(F80="","",F80)</f>
        <v>Ownership</v>
      </c>
      <c r="T80" t="s">
        <v>253</v>
      </c>
      <c r="U80" t="str">
        <f>IF(OR(S80 ="transactionKey", S80="sequenceNumber", S80 = "commitTimestamp", S80 = "commitUser",S80 = "commitNumber", S80="changetype",S80="entityName",S80="ID", LEFT(S80,12)="LastModified"), "N","Y")</f>
        <v>Y</v>
      </c>
      <c r="V80" t="str">
        <f>R80</f>
        <v>Account</v>
      </c>
      <c r="W80" t="str">
        <f>S80</f>
        <v>Ownership</v>
      </c>
      <c r="X80" t="str">
        <f>IF(OR(LEFT(J80,9)="reference", F80=""),"STRING",VLOOKUP($J80,'DataType Conversion'!$A$8:$I$37,3,0))</f>
        <v>STRING</v>
      </c>
      <c r="Y80">
        <f>IF(L80="", "",L80)</f>
        <v>255</v>
      </c>
      <c r="Z80" t="str">
        <f>U80</f>
        <v>Y</v>
      </c>
      <c r="AA80" t="str">
        <f>IF(OR($W80="Id",$W80="LastModifiedDate"), "C","")</f>
        <v/>
      </c>
      <c r="AB80" t="str">
        <f>IF(S80= "", "", IF(J80="Picklist", "Y", "N"))</f>
        <v>Y</v>
      </c>
      <c r="AC80" t="str">
        <f>IF(OR(W80="CreatedDate",W80="CreatedById"),"Must be populated when changeType = CREATE","")</f>
        <v/>
      </c>
      <c r="AD80" t="str">
        <f>V80</f>
        <v>Account</v>
      </c>
      <c r="AE80" t="str">
        <f>W80</f>
        <v>Ownership</v>
      </c>
      <c r="AF80" t="str">
        <f>X80</f>
        <v>STRING</v>
      </c>
      <c r="AG80">
        <f>IF(Y80="","",Y80)</f>
        <v>255</v>
      </c>
      <c r="AH80" t="str">
        <f>Z80</f>
        <v>Y</v>
      </c>
      <c r="AI80" t="str">
        <f>O80</f>
        <v/>
      </c>
      <c r="AJ80" t="str">
        <f>IF(AE80="LastModifiedDate","Must be latest date for the record id in Staging, and date must be t-1", "")</f>
        <v/>
      </c>
      <c r="AN80" t="str">
        <f>IF(AD80="","",LOWER(SUBSTITUTE(VLOOKUP($AD80,'Key-Information'!$B$7:$D$8,2,0)," ", "_")))</f>
        <v>relationship_(customer)</v>
      </c>
      <c r="AO80" t="str">
        <f>IF(AE80="","",IF(OR(AE80="ccs_migration_id__c",AE80="ccs_covenant_type__c",AE80="ccs_status__c",AE80="ccs_frequency__c"),SUBSTITUTE(LOWER(AE80),"__c",""),_xlfn.IFNA(SUBSTITUTE(SUBSTITUTE(SUBSTITUTE(SUBSTITUTE(AE80,"LLC_BI__",""),"CCS_",""),"__c",""),"cm_",""),AE80)))</f>
        <v>Ownership</v>
      </c>
      <c r="AP80" t="str">
        <f>IF(AF80="","",AF80)</f>
        <v>STRING</v>
      </c>
      <c r="AQ80">
        <f>IF(AG80="","",AG80)</f>
        <v>255</v>
      </c>
      <c r="AR80" t="str">
        <f>IF(AH80="","",AH80)</f>
        <v>Y</v>
      </c>
      <c r="AS80" t="str">
        <f>IF(AI80="","",AI80)</f>
        <v/>
      </c>
    </row>
    <row r="81" spans="1:45" ht="15">
      <c r="A81" t="str">
        <f>D81&amp;F81</f>
        <v>AccountCCS_Reason_for_Default__c</v>
      </c>
      <c r="B81" t="str">
        <f>VLOOKUP($A81,nCino_DMW!$A$1:$AM$187,38,0)</f>
        <v>Y</v>
      </c>
      <c r="C81" t="str">
        <f>VLOOKUP($A81,nCino_DMW!$A$1:$AM$187,39,0)</f>
        <v>N</v>
      </c>
      <c r="D81" t="s">
        <v>66</v>
      </c>
      <c r="E81" t="str">
        <f>_xlfn.IFNA(VLOOKUP($A81,nCino_DevPoc!$A$2:$S$384,4,0),"")</f>
        <v>Relationship</v>
      </c>
      <c r="F81" t="s">
        <v>1233</v>
      </c>
      <c r="G81" t="str">
        <f>_xlfn.IFNA(VLOOKUP($A81,nCino_DMW!$A$1:$L$188,9,0),"")</f>
        <v>Reason for Default</v>
      </c>
      <c r="H81" t="str">
        <f>_xlfn.IFNA(VLOOKUP($A81,nCino_DMW!$A$1:$AH$187,12,0),"")</f>
        <v>CCTUC-4353: Used on Risk Rating Tab to allow user to select reason for Default</v>
      </c>
      <c r="I81" t="str">
        <f>_xlfn.IFNA(IF(VLOOKUP($A81,nCino_DMW!$A$1:$AH$187,13,0)=0,"", VLOOKUP($A81,nCino_DMW!$A$1:$AH$187,13,0)),"")</f>
        <v>Picklist</v>
      </c>
      <c r="J81" t="str">
        <f>_xlfn.IFNA(IF(VLOOKUP($A81,nCino_DevPoc!$A$2:$S$384,8,0)=0,"", VLOOKUP($A81,nCino_DevPoc!$A$2:$S$384,8,0)),"")</f>
        <v>picklist</v>
      </c>
      <c r="K81" t="str">
        <f>_xlfn.IFNA(IF(VLOOKUP($A81,nCino_DMW!$A$1:$AH$187,2,0)=0,"", VLOOKUP($A81,nCino_DMW!$A$1:$AH$187,2,0)),"")</f>
        <v>See picklist options for lengths</v>
      </c>
      <c r="L81">
        <f>IF(OR(F81=0, IFERROR(VLOOKUP($A81,nCino_DevPoc!$A$2:$S$384,2,0),0)=0),"", VLOOKUP($A81,nCino_DevPoc!$A$2:$S$384,2,0))</f>
        <v>255</v>
      </c>
      <c r="M81" t="str">
        <f>IFERROR(IF(VLOOKUP($A81,nCino_DMW!$A$1:$AH$187,26,0)="Y", "N", IF(VLOOKUP($A81,nCino_DMW!$A$1:$AH$187,26,0)="N",  "Y", "")),"")</f>
        <v>Y</v>
      </c>
      <c r="N81" t="str">
        <f>_xlfn.IFNA(IF(VLOOKUP($A81,nCino_DevPoc!$A$2:$S$384,8,0)=TRUE, "Y", "N"),"")</f>
        <v>N</v>
      </c>
      <c r="O81" t="str">
        <f>IFERROR(IF(VLOOKUP($A81,nCino_DevPoc!$A$2:$S$384,18,0)=TRUE, "E", IF(F81="Id", "P", IF(OR(LEFT(I81, 6) = "Lookup", LEFT(I81, 6) ="Master"), "F",""))),"")</f>
        <v/>
      </c>
      <c r="P81" t="str">
        <f>_xlfn.IFNA(IF(VLOOKUP($A81,nCino_DMW!$A$1:$AH$187,4,0)="System generated", "Y", "N"),"")</f>
        <v>N</v>
      </c>
      <c r="Q81" t="str">
        <f>IF(LEFT(I81,6)="lookup", I81,IF(OR(F81=0, IFERROR(VLOOKUP($A81,nCino_DevPoc!$A$2:$S$384,18,0),0)=0),"", VLOOKUP($A81,nCino_DevPoc!$A$2:$S$384,18,0)))</f>
        <v/>
      </c>
      <c r="R81" t="str">
        <f>IF(D81="","",D81)</f>
        <v>Account</v>
      </c>
      <c r="S81" t="str">
        <f>IF(F81="","",F81)</f>
        <v>CCS_Reason_for_Default__c</v>
      </c>
      <c r="T81" t="s">
        <v>253</v>
      </c>
      <c r="U81" t="str">
        <f>IF(OR(S81 ="transactionKey", S81="sequenceNumber", S81 = "commitTimestamp", S81 = "commitUser",S81 = "commitNumber", S81="changetype",S81="entityName",S81="ID", LEFT(S81,12)="LastModified"), "N","Y")</f>
        <v>Y</v>
      </c>
      <c r="V81" t="str">
        <f>R81</f>
        <v>Account</v>
      </c>
      <c r="W81" t="str">
        <f>S81</f>
        <v>CCS_Reason_for_Default__c</v>
      </c>
      <c r="X81" t="str">
        <f>IF(OR(LEFT(J81,9)="reference", F81=""),"STRING",VLOOKUP($J81,'DataType Conversion'!$A$8:$I$37,3,0))</f>
        <v>STRING</v>
      </c>
      <c r="Y81">
        <f>IF(L81="", "",L81)</f>
        <v>255</v>
      </c>
      <c r="Z81" t="str">
        <f>U81</f>
        <v>Y</v>
      </c>
      <c r="AA81" t="str">
        <f>IF(OR($W81="Id",$W81="LastModifiedDate"), "C","")</f>
        <v/>
      </c>
      <c r="AB81" t="str">
        <f>IF(S81= "", "", IF(J81="Picklist", "Y", "N"))</f>
        <v>Y</v>
      </c>
      <c r="AC81" t="str">
        <f>IF(OR(W81="CreatedDate",W81="CreatedById"),"Must be populated when changeType = CREATE","")</f>
        <v/>
      </c>
      <c r="AD81" t="str">
        <f>V81</f>
        <v>Account</v>
      </c>
      <c r="AE81" t="str">
        <f>W81</f>
        <v>CCS_Reason_for_Default__c</v>
      </c>
      <c r="AF81" t="str">
        <f>X81</f>
        <v>STRING</v>
      </c>
      <c r="AG81">
        <f>IF(Y81="","",Y81)</f>
        <v>255</v>
      </c>
      <c r="AH81" t="str">
        <f>Z81</f>
        <v>Y</v>
      </c>
      <c r="AI81" t="str">
        <f>O81</f>
        <v/>
      </c>
      <c r="AJ81" t="str">
        <f>IF(AE81="LastModifiedDate","Must be latest date for the record id in Staging, and date must be t-1", "")</f>
        <v/>
      </c>
      <c r="AN81" t="str">
        <f>IF(AD81="","",LOWER(SUBSTITUTE(VLOOKUP($AD81,'Key-Information'!$B$7:$D$8,2,0)," ", "_")))</f>
        <v>relationship_(customer)</v>
      </c>
      <c r="AO81" t="str">
        <f>IF(AE81="","",IF(OR(AE81="ccs_migration_id__c",AE81="ccs_covenant_type__c",AE81="ccs_status__c",AE81="ccs_frequency__c"),SUBSTITUTE(LOWER(AE81),"__c",""),_xlfn.IFNA(SUBSTITUTE(SUBSTITUTE(SUBSTITUTE(SUBSTITUTE(AE81,"LLC_BI__",""),"CCS_",""),"__c",""),"cm_",""),AE81)))</f>
        <v>Reason_for_Default</v>
      </c>
      <c r="AP81" t="str">
        <f>IF(AF81="","",AF81)</f>
        <v>STRING</v>
      </c>
      <c r="AQ81">
        <f>IF(AG81="","",AG81)</f>
        <v>255</v>
      </c>
      <c r="AR81" t="str">
        <f>IF(AH81="","",AH81)</f>
        <v>Y</v>
      </c>
      <c r="AS81" t="str">
        <f>IF(AI81="","",AI81)</f>
        <v/>
      </c>
    </row>
    <row r="82" spans="1:45" ht="15">
      <c r="A82" t="str">
        <f>D82&amp;F82</f>
        <v>AccountCCS_Chat_with_RM__c</v>
      </c>
      <c r="B82" t="str">
        <f>VLOOKUP($A82,nCino_DMW!$A$1:$AM$187,38,0)</f>
        <v>Y</v>
      </c>
      <c r="C82" t="str">
        <f>VLOOKUP($A82,nCino_DMW!$A$1:$AM$187,39,0)</f>
        <v>N</v>
      </c>
      <c r="D82" t="s">
        <v>66</v>
      </c>
      <c r="E82" t="str">
        <f>_xlfn.IFNA(VLOOKUP($A82,nCino_DevPoc!$A$2:$S$384,4,0),"")</f>
        <v>Relationship</v>
      </c>
      <c r="F82" t="s">
        <v>1171</v>
      </c>
      <c r="G82" t="str">
        <f>_xlfn.IFNA(VLOOKUP($A82,nCino_DMW!$A$1:$L$188,9,0),"")</f>
        <v>Chat with RM</v>
      </c>
      <c r="H82" t="str">
        <f>_xlfn.IFNA(VLOOKUP($A82,nCino_DMW!$A$1:$AH$187,12,0),"")</f>
        <v>CCTUC-5046 Credit Memo.</v>
      </c>
      <c r="I82" t="str">
        <f>_xlfn.IFNA(IF(VLOOKUP($A82,nCino_DMW!$A$1:$AH$187,13,0)=0,"", VLOOKUP($A82,nCino_DMW!$A$1:$AH$187,13,0)),"")</f>
        <v>Formula (Text)</v>
      </c>
      <c r="J82" t="str">
        <f>_xlfn.IFNA(IF(VLOOKUP($A82,nCino_DevPoc!$A$2:$S$384,8,0)=0,"", VLOOKUP($A82,nCino_DevPoc!$A$2:$S$384,8,0)),"")</f>
        <v>string</v>
      </c>
      <c r="K82">
        <f>_xlfn.IFNA(IF(VLOOKUP($A82,nCino_DMW!$A$1:$AH$187,2,0)=0,"", VLOOKUP($A82,nCino_DMW!$A$1:$AH$187,2,0)),"")</f>
        <v>1300</v>
      </c>
      <c r="L82">
        <f>IF(OR(F82=0, IFERROR(VLOOKUP($A82,nCino_DevPoc!$A$2:$S$384,2,0),0)=0),"", VLOOKUP($A82,nCino_DevPoc!$A$2:$S$384,2,0))</f>
        <v>1300</v>
      </c>
      <c r="M82" t="str">
        <f>IFERROR(IF(VLOOKUP($A82,nCino_DMW!$A$1:$AH$187,26,0)="Y", "N", IF(VLOOKUP($A82,nCino_DMW!$A$1:$AH$187,26,0)="N",  "Y", "")),"")</f>
        <v>Y</v>
      </c>
      <c r="N82" t="str">
        <f>_xlfn.IFNA(IF(VLOOKUP($A82,nCino_DevPoc!$A$2:$S$384,8,0)=TRUE, "Y", "N"),"")</f>
        <v>N</v>
      </c>
      <c r="O82" t="str">
        <f>IFERROR(IF(VLOOKUP($A82,nCino_DevPoc!$A$2:$S$384,18,0)=TRUE, "E", IF(F82="Id", "P", IF(OR(LEFT(I82, 6) = "Lookup", LEFT(I82, 6) ="Master"), "F",""))),"")</f>
        <v/>
      </c>
      <c r="P82" t="str">
        <f>_xlfn.IFNA(IF(VLOOKUP($A82,nCino_DMW!$A$1:$AH$187,4,0)="System generated", "Y", "N"),"")</f>
        <v>N</v>
      </c>
      <c r="Q82" t="str">
        <f>IF(LEFT(I82,6)="lookup", I82,IF(OR(F82=0, IFERROR(VLOOKUP($A82,nCino_DevPoc!$A$2:$S$384,18,0),0)=0),"", VLOOKUP($A82,nCino_DevPoc!$A$2:$S$384,18,0)))</f>
        <v>HYPERLINK(\"https://teams.microsoft.com/l/call/0/0?users=\"+Owner.Email, \"Link to MS Teams\", \"_blank\")</v>
      </c>
      <c r="R82" t="str">
        <f>IF(D82="","",D82)</f>
        <v>Account</v>
      </c>
      <c r="S82" t="str">
        <f>IF(F82="","",F82)</f>
        <v>CCS_Chat_with_RM__c</v>
      </c>
      <c r="T82" t="s">
        <v>253</v>
      </c>
      <c r="U82" t="str">
        <f>IF(OR(S82 ="transactionKey", S82="sequenceNumber", S82 = "commitTimestamp", S82 = "commitUser",S82 = "commitNumber", S82="changetype",S82="entityName",S82="ID", LEFT(S82,12)="LastModified"), "N","Y")</f>
        <v>Y</v>
      </c>
      <c r="V82" t="str">
        <f>R82</f>
        <v>Account</v>
      </c>
      <c r="W82" t="str">
        <f>S82</f>
        <v>CCS_Chat_with_RM__c</v>
      </c>
      <c r="X82" t="str">
        <f>IF(OR(LEFT(J82,9)="reference", F82=""),"STRING",VLOOKUP($J82,'DataType Conversion'!$A$8:$I$37,3,0))</f>
        <v>STRING</v>
      </c>
      <c r="Y82">
        <f>IF(L82="", "",L82)</f>
        <v>1300</v>
      </c>
      <c r="Z82" t="str">
        <f>U82</f>
        <v>Y</v>
      </c>
      <c r="AA82" t="str">
        <f>IF(OR($W82="Id",$W82="LastModifiedDate"), "C","")</f>
        <v/>
      </c>
      <c r="AB82" t="str">
        <f>IF(S82= "", "", IF(J82="Picklist", "Y", "N"))</f>
        <v>N</v>
      </c>
      <c r="AC82" t="str">
        <f>IF(OR(W82="CreatedDate",W82="CreatedById"),"Must be populated when changeType = CREATE","")</f>
        <v/>
      </c>
      <c r="AD82" t="str">
        <f>V82</f>
        <v>Account</v>
      </c>
      <c r="AE82" t="str">
        <f>W82</f>
        <v>CCS_Chat_with_RM__c</v>
      </c>
      <c r="AF82" t="str">
        <f>X82</f>
        <v>STRING</v>
      </c>
      <c r="AG82">
        <f>IF(Y82="","",Y82)</f>
        <v>1300</v>
      </c>
      <c r="AH82" t="str">
        <f>Z82</f>
        <v>Y</v>
      </c>
      <c r="AI82" t="str">
        <f>O82</f>
        <v/>
      </c>
      <c r="AJ82" t="str">
        <f>IF(AE82="LastModifiedDate","Must be latest date for the record id in Staging, and date must be t-1", "")</f>
        <v/>
      </c>
    </row>
    <row r="83" spans="1:45" ht="15">
      <c r="A83" t="str">
        <f>D83&amp;F83</f>
        <v>AccountCCS_Monthly_Loan_Repayment_Limit__c</v>
      </c>
      <c r="B83" t="str">
        <f>VLOOKUP($A83,nCino_DMW!$A$1:$AM$187,38,0)</f>
        <v>N</v>
      </c>
      <c r="C83" t="str">
        <f>VLOOKUP($A83,nCino_DMW!$A$1:$AM$187,39,0)</f>
        <v>N</v>
      </c>
      <c r="D83" t="s">
        <v>66</v>
      </c>
      <c r="E83" t="str">
        <f>_xlfn.IFNA(VLOOKUP($A83,nCino_DevPoc!$A$2:$S$384,4,0),"")</f>
        <v>Relationship</v>
      </c>
      <c r="F83" t="s">
        <v>1153</v>
      </c>
      <c r="G83" t="str">
        <f>_xlfn.IFNA(VLOOKUP($A83,nCino_DMW!$A$1:$L$188,9,0),"")</f>
        <v>Monthly Loan repayment Limit</v>
      </c>
      <c r="H83" t="str">
        <f>_xlfn.IFNA(VLOOKUP($A83,nCino_DMW!$A$1:$AH$187,12,0),"")</f>
        <v>Monthly Loan Repaymnet Limit of Business/Relationship.</v>
      </c>
      <c r="I83" t="str">
        <f>_xlfn.IFNA(IF(VLOOKUP($A83,nCino_DMW!$A$1:$AH$187,13,0)=0,"", VLOOKUP($A83,nCino_DMW!$A$1:$AH$187,13,0)),"")</f>
        <v>Number</v>
      </c>
      <c r="J83" t="str">
        <f>_xlfn.IFNA(IF(VLOOKUP($A83,nCino_DevPoc!$A$2:$S$384,8,0)=0,"", VLOOKUP($A83,nCino_DevPoc!$A$2:$S$384,8,0)),"")</f>
        <v>double</v>
      </c>
      <c r="K83" t="str">
        <f>_xlfn.IFNA(IF(VLOOKUP($A83,nCino_DMW!$A$1:$AH$187,2,0)=0,"", VLOOKUP($A83,nCino_DMW!$A$1:$AH$187,2,0)),"")</f>
        <v>5, 0</v>
      </c>
      <c r="L83" t="str">
        <f>IF(OR(F83=0, IFERROR(VLOOKUP($A83,nCino_DevPoc!$A$2:$S$384,2,0),0)=0),"", VLOOKUP($A83,nCino_DevPoc!$A$2:$S$384,2,0))</f>
        <v>5, 0</v>
      </c>
      <c r="M83" t="str">
        <f>IFERROR(IF(VLOOKUP($A83,nCino_DMW!$A$1:$AH$187,26,0)="Y", "N", IF(VLOOKUP($A83,nCino_DMW!$A$1:$AH$187,26,0)="N",  "Y", "")),"")</f>
        <v>Y</v>
      </c>
      <c r="N83" t="str">
        <f>_xlfn.IFNA(IF(VLOOKUP($A83,nCino_DevPoc!$A$2:$S$384,8,0)=TRUE, "Y", "N"),"")</f>
        <v>N</v>
      </c>
      <c r="O83" t="str">
        <f>IFERROR(IF(VLOOKUP($A83,nCino_DevPoc!$A$2:$S$384,18,0)=TRUE, "E", IF(F83="Id", "P", IF(OR(LEFT(I83, 6) = "Lookup", LEFT(I83, 6) ="Master"), "F",""))),"")</f>
        <v/>
      </c>
      <c r="P83" t="str">
        <f>_xlfn.IFNA(IF(VLOOKUP($A83,nCino_DMW!$A$1:$AH$187,4,0)="System generated", "Y", "N"),"")</f>
        <v>N</v>
      </c>
      <c r="Q83" t="str">
        <f>IF(LEFT(I83,6)="lookup", I83,IF(OR(F83=0, IFERROR(VLOOKUP($A83,nCino_DevPoc!$A$2:$S$384,18,0),0)=0),"", VLOOKUP($A83,nCino_DevPoc!$A$2:$S$384,18,0)))</f>
        <v/>
      </c>
      <c r="R83" t="str">
        <f>IF(D83="","",D83)</f>
        <v>Account</v>
      </c>
      <c r="S83" t="str">
        <f>IF(F83="","",F83)</f>
        <v>CCS_Monthly_Loan_Repayment_Limit__c</v>
      </c>
      <c r="T83" t="s">
        <v>253</v>
      </c>
      <c r="U83" t="str">
        <f>IF(OR(S83 ="transactionKey", S83="sequenceNumber", S83 = "commitTimestamp", S83 = "commitUser",S83 = "commitNumber", S83="changetype",S83="entityName",S83="ID", LEFT(S83,12)="LastModified"), "N","Y")</f>
        <v>Y</v>
      </c>
      <c r="V83" t="str">
        <f>R83</f>
        <v>Account</v>
      </c>
      <c r="W83" t="str">
        <f>S83</f>
        <v>CCS_Monthly_Loan_Repayment_Limit__c</v>
      </c>
      <c r="X83" t="str">
        <f>IF(OR(LEFT(J83,9)="reference", F83=""),"STRING",VLOOKUP($J83,'DataType Conversion'!$A$8:$I$37,3,0))</f>
        <v>DECIMAL</v>
      </c>
      <c r="Y83" t="str">
        <f>IF(L83="", "",L83)</f>
        <v>5, 0</v>
      </c>
      <c r="Z83" t="str">
        <f>U83</f>
        <v>Y</v>
      </c>
      <c r="AA83" t="str">
        <f>IF(OR($W83="Id",$W83="LastModifiedDate"), "C","")</f>
        <v/>
      </c>
      <c r="AB83" t="str">
        <f>IF(S83= "", "", IF(J83="Picklist", "Y", "N"))</f>
        <v>N</v>
      </c>
      <c r="AC83" t="str">
        <f>IF(OR(W83="CreatedDate",W83="CreatedById"),"Must be populated when changeType = CREATE","")</f>
        <v/>
      </c>
      <c r="AD83" t="str">
        <f>V83</f>
        <v>Account</v>
      </c>
      <c r="AE83" t="str">
        <f>W83</f>
        <v>CCS_Monthly_Loan_Repayment_Limit__c</v>
      </c>
      <c r="AF83" t="str">
        <f>X83</f>
        <v>DECIMAL</v>
      </c>
      <c r="AG83" t="str">
        <f>IF(Y83="","",Y83)</f>
        <v>5, 0</v>
      </c>
      <c r="AH83" t="str">
        <f>Z83</f>
        <v>Y</v>
      </c>
      <c r="AI83" t="str">
        <f>O83</f>
        <v/>
      </c>
      <c r="AJ83" t="str">
        <f>IF(AE83="LastModifiedDate","Must be latest date for the record id in Staging, and date must be t-1", "")</f>
        <v/>
      </c>
      <c r="AN83" t="str">
        <f>IF(AD83="","",LOWER(SUBSTITUTE(VLOOKUP($AD83,'Key-Information'!$B$7:$D$8,2,0)," ", "_")))</f>
        <v>relationship_(customer)</v>
      </c>
      <c r="AO83" t="str">
        <f>IF(AE83="","",IF(OR(AE83="ccs_migration_id__c",AE83="ccs_covenant_type__c",AE83="ccs_status__c",AE83="ccs_frequency__c"),SUBSTITUTE(LOWER(AE83),"__c",""),_xlfn.IFNA(SUBSTITUTE(SUBSTITUTE(SUBSTITUTE(SUBSTITUTE(AE83,"LLC_BI__",""),"CCS_",""),"__c",""),"cm_",""),AE83)))</f>
        <v>Monthly_Loan_Repayment_Limit</v>
      </c>
      <c r="AP83" t="str">
        <f>IF(AF83="","",AF83)</f>
        <v>DECIMAL</v>
      </c>
      <c r="AQ83" t="str">
        <f>IF(AG83="","",AG83)</f>
        <v>5, 0</v>
      </c>
      <c r="AR83" t="str">
        <f>IF(AH83="","",AH83)</f>
        <v>Y</v>
      </c>
      <c r="AS83" t="str">
        <f>IF(AI83="","",AI83)</f>
        <v/>
      </c>
    </row>
    <row r="84" spans="1:45" ht="15">
      <c r="A84" t="str">
        <f>D84&amp;F84</f>
        <v>AccountCCS_Available_Overdraft__c</v>
      </c>
      <c r="B84" t="str">
        <f>VLOOKUP($A84,nCino_DMW!$A$1:$AM$187,38,0)</f>
        <v>N</v>
      </c>
      <c r="C84" t="str">
        <f>VLOOKUP($A84,nCino_DMW!$A$1:$AM$187,39,0)</f>
        <v>N</v>
      </c>
      <c r="D84" t="s">
        <v>66</v>
      </c>
      <c r="E84" t="str">
        <f>_xlfn.IFNA(VLOOKUP($A84,nCino_DevPoc!$A$2:$S$384,4,0),"")</f>
        <v>Relationship</v>
      </c>
      <c r="F84" t="s">
        <v>1123</v>
      </c>
      <c r="G84" t="str">
        <f>_xlfn.IFNA(VLOOKUP($A84,nCino_DMW!$A$1:$L$188,9,0),"")</f>
        <v>Available Overdraft</v>
      </c>
      <c r="H84" t="str">
        <f>_xlfn.IFNA(VLOOKUP($A84,nCino_DMW!$A$1:$AH$187,12,0),"")</f>
        <v>Overdraft Available</v>
      </c>
      <c r="I84" t="str">
        <f>_xlfn.IFNA(IF(VLOOKUP($A84,nCino_DMW!$A$1:$AH$187,13,0)=0,"", VLOOKUP($A84,nCino_DMW!$A$1:$AH$187,13,0)),"")</f>
        <v>Number</v>
      </c>
      <c r="J84" t="str">
        <f>_xlfn.IFNA(IF(VLOOKUP($A84,nCino_DevPoc!$A$2:$S$384,8,0)=0,"", VLOOKUP($A84,nCino_DevPoc!$A$2:$S$384,8,0)),"")</f>
        <v>double</v>
      </c>
      <c r="K84" t="str">
        <f>_xlfn.IFNA(IF(VLOOKUP($A84,nCino_DMW!$A$1:$AH$187,2,0)=0,"", VLOOKUP($A84,nCino_DMW!$A$1:$AH$187,2,0)),"")</f>
        <v>7, 0</v>
      </c>
      <c r="L84" t="str">
        <f>IF(OR(F84=0, IFERROR(VLOOKUP($A84,nCino_DevPoc!$A$2:$S$384,2,0),0)=0),"", VLOOKUP($A84,nCino_DevPoc!$A$2:$S$384,2,0))</f>
        <v>7, 0</v>
      </c>
      <c r="M84" t="str">
        <f>IFERROR(IF(VLOOKUP($A84,nCino_DMW!$A$1:$AH$187,26,0)="Y", "N", IF(VLOOKUP($A84,nCino_DMW!$A$1:$AH$187,26,0)="N",  "Y", "")),"")</f>
        <v>Y</v>
      </c>
      <c r="N84" t="str">
        <f>_xlfn.IFNA(IF(VLOOKUP($A84,nCino_DevPoc!$A$2:$S$384,8,0)=TRUE, "Y", "N"),"")</f>
        <v>N</v>
      </c>
      <c r="O84" t="str">
        <f>IFERROR(IF(VLOOKUP($A84,nCino_DevPoc!$A$2:$S$384,18,0)=TRUE, "E", IF(F84="Id", "P", IF(OR(LEFT(I84, 6) = "Lookup", LEFT(I84, 6) ="Master"), "F",""))),"")</f>
        <v/>
      </c>
      <c r="P84" t="str">
        <f>_xlfn.IFNA(IF(VLOOKUP($A84,nCino_DMW!$A$1:$AH$187,4,0)="System generated", "Y", "N"),"")</f>
        <v>N</v>
      </c>
      <c r="Q84" t="str">
        <f>IF(LEFT(I84,6)="lookup", I84,IF(OR(F84=0, IFERROR(VLOOKUP($A84,nCino_DevPoc!$A$2:$S$384,18,0),0)=0),"", VLOOKUP($A84,nCino_DevPoc!$A$2:$S$384,18,0)))</f>
        <v/>
      </c>
      <c r="R84" t="str">
        <f>IF(D84="","",D84)</f>
        <v>Account</v>
      </c>
      <c r="S84" t="str">
        <f>IF(F84="","",F84)</f>
        <v>CCS_Available_Overdraft__c</v>
      </c>
      <c r="T84" t="s">
        <v>253</v>
      </c>
      <c r="U84" t="str">
        <f>IF(OR(S84 ="transactionKey", S84="sequenceNumber", S84 = "commitTimestamp", S84 = "commitUser",S84 = "commitNumber", S84="changetype",S84="entityName",S84="ID", LEFT(S84,12)="LastModified"), "N","Y")</f>
        <v>Y</v>
      </c>
      <c r="V84" t="str">
        <f>R84</f>
        <v>Account</v>
      </c>
      <c r="W84" t="str">
        <f>S84</f>
        <v>CCS_Available_Overdraft__c</v>
      </c>
      <c r="X84" t="str">
        <f>IF(OR(LEFT(J84,9)="reference", F84=""),"STRING",VLOOKUP($J84,'DataType Conversion'!$A$8:$I$37,3,0))</f>
        <v>DECIMAL</v>
      </c>
      <c r="Y84" t="str">
        <f>IF(L84="", "",L84)</f>
        <v>7, 0</v>
      </c>
      <c r="Z84" t="str">
        <f>U84</f>
        <v>Y</v>
      </c>
      <c r="AA84" t="str">
        <f>IF(OR($W84="Id",$W84="LastModifiedDate"), "C","")</f>
        <v/>
      </c>
      <c r="AB84" t="str">
        <f>IF(S84= "", "", IF(J84="Picklist", "Y", "N"))</f>
        <v>N</v>
      </c>
      <c r="AC84" t="str">
        <f>IF(OR(W84="CreatedDate",W84="CreatedById"),"Must be populated when changeType = CREATE","")</f>
        <v/>
      </c>
      <c r="AD84" t="str">
        <f>V84</f>
        <v>Account</v>
      </c>
      <c r="AE84" t="str">
        <f>W84</f>
        <v>CCS_Available_Overdraft__c</v>
      </c>
      <c r="AF84" t="str">
        <f>X84</f>
        <v>DECIMAL</v>
      </c>
      <c r="AG84" t="str">
        <f>IF(Y84="","",Y84)</f>
        <v>7, 0</v>
      </c>
      <c r="AH84" t="str">
        <f>Z84</f>
        <v>Y</v>
      </c>
      <c r="AI84" t="str">
        <f>O84</f>
        <v/>
      </c>
      <c r="AJ84" t="str">
        <f>IF(AE84="LastModifiedDate","Must be latest date for the record id in Staging, and date must be t-1", "")</f>
        <v/>
      </c>
      <c r="AN84" t="str">
        <f>IF(AD84="","",LOWER(SUBSTITUTE(VLOOKUP($AD84,'Key-Information'!$B$7:$D$8,2,0)," ", "_")))</f>
        <v>relationship_(customer)</v>
      </c>
      <c r="AO84" t="str">
        <f>IF(AE84="","",IF(OR(AE84="ccs_migration_id__c",AE84="ccs_covenant_type__c",AE84="ccs_status__c",AE84="ccs_frequency__c"),SUBSTITUTE(LOWER(AE84),"__c",""),_xlfn.IFNA(SUBSTITUTE(SUBSTITUTE(SUBSTITUTE(SUBSTITUTE(AE84,"LLC_BI__",""),"CCS_",""),"__c",""),"cm_",""),AE84)))</f>
        <v>Available_Overdraft</v>
      </c>
      <c r="AP84" t="str">
        <f>IF(AF84="","",AF84)</f>
        <v>DECIMAL</v>
      </c>
      <c r="AQ84" t="str">
        <f>IF(AG84="","",AG84)</f>
        <v>7, 0</v>
      </c>
      <c r="AR84" t="str">
        <f>IF(AH84="","",AH84)</f>
        <v>Y</v>
      </c>
      <c r="AS84" t="str">
        <f>IF(AI84="","",AI84)</f>
        <v/>
      </c>
    </row>
    <row r="85" spans="1:45" ht="15">
      <c r="A85" t="str">
        <f>D85&amp;F85</f>
        <v>AccountCCS_IRDC_Rating__c</v>
      </c>
      <c r="B85" t="str">
        <f>VLOOKUP($A85,nCino_DMW!$A$1:$AM$187,38,0)</f>
        <v>N</v>
      </c>
      <c r="C85" t="str">
        <f>VLOOKUP($A85,nCino_DMW!$A$1:$AM$187,39,0)</f>
        <v>N</v>
      </c>
      <c r="D85" t="s">
        <v>66</v>
      </c>
      <c r="E85" t="str">
        <f>_xlfn.IFNA(VLOOKUP($A85,nCino_DevPoc!$A$2:$S$384,4,0),"")</f>
        <v>Relationship</v>
      </c>
      <c r="F85" t="s">
        <v>1141</v>
      </c>
      <c r="G85" t="str">
        <f>_xlfn.IFNA(VLOOKUP($A85,nCino_DMW!$A$1:$L$188,9,0),"")</f>
        <v>IRDC Rating</v>
      </c>
      <c r="H85" t="str">
        <f>_xlfn.IFNA(VLOOKUP($A85,nCino_DMW!$A$1:$AH$187,12,0),"")</f>
        <v>IRDC Rating Score</v>
      </c>
      <c r="I85" t="str">
        <f>_xlfn.IFNA(IF(VLOOKUP($A85,nCino_DMW!$A$1:$AH$187,13,0)=0,"", VLOOKUP($A85,nCino_DMW!$A$1:$AH$187,13,0)),"")</f>
        <v>Number</v>
      </c>
      <c r="J85" t="str">
        <f>_xlfn.IFNA(IF(VLOOKUP($A85,nCino_DevPoc!$A$2:$S$384,8,0)=0,"", VLOOKUP($A85,nCino_DevPoc!$A$2:$S$384,8,0)),"")</f>
        <v>double</v>
      </c>
      <c r="K85" t="str">
        <f>_xlfn.IFNA(IF(VLOOKUP($A85,nCino_DMW!$A$1:$AH$187,2,0)=0,"", VLOOKUP($A85,nCino_DMW!$A$1:$AH$187,2,0)),"")</f>
        <v>2, 0</v>
      </c>
      <c r="L85" t="str">
        <f>IF(OR(F85=0, IFERROR(VLOOKUP($A85,nCino_DevPoc!$A$2:$S$384,2,0),0)=0),"", VLOOKUP($A85,nCino_DevPoc!$A$2:$S$384,2,0))</f>
        <v>2, 0</v>
      </c>
      <c r="M85" t="str">
        <f>IFERROR(IF(VLOOKUP($A85,nCino_DMW!$A$1:$AH$187,26,0)="Y", "N", IF(VLOOKUP($A85,nCino_DMW!$A$1:$AH$187,26,0)="N",  "Y", "")),"")</f>
        <v>Y</v>
      </c>
      <c r="N85" t="str">
        <f>_xlfn.IFNA(IF(VLOOKUP($A85,nCino_DevPoc!$A$2:$S$384,8,0)=TRUE, "Y", "N"),"")</f>
        <v>N</v>
      </c>
      <c r="O85" t="str">
        <f>IFERROR(IF(VLOOKUP($A85,nCino_DevPoc!$A$2:$S$384,18,0)=TRUE, "E", IF(F85="Id", "P", IF(OR(LEFT(I85, 6) = "Lookup", LEFT(I85, 6) ="Master"), "F",""))),"")</f>
        <v/>
      </c>
      <c r="P85" t="str">
        <f>_xlfn.IFNA(IF(VLOOKUP($A85,nCino_DMW!$A$1:$AH$187,4,0)="System generated", "Y", "N"),"")</f>
        <v>N</v>
      </c>
      <c r="Q85" t="str">
        <f>IF(LEFT(I85,6)="lookup", I85,IF(OR(F85=0, IFERROR(VLOOKUP($A85,nCino_DevPoc!$A$2:$S$384,18,0),0)=0),"", VLOOKUP($A85,nCino_DevPoc!$A$2:$S$384,18,0)))</f>
        <v/>
      </c>
      <c r="R85" t="str">
        <f>IF(D85="","",D85)</f>
        <v>Account</v>
      </c>
      <c r="S85" t="str">
        <f>IF(F85="","",F85)</f>
        <v>CCS_IRDC_Rating__c</v>
      </c>
      <c r="T85" t="s">
        <v>253</v>
      </c>
      <c r="U85" t="str">
        <f>IF(OR(S85 ="transactionKey", S85="sequenceNumber", S85 = "commitTimestamp", S85 = "commitUser",S85 = "commitNumber", S85="changetype",S85="entityName",S85="ID", LEFT(S85,12)="LastModified"), "N","Y")</f>
        <v>Y</v>
      </c>
      <c r="V85" t="str">
        <f>R85</f>
        <v>Account</v>
      </c>
      <c r="W85" t="str">
        <f>S85</f>
        <v>CCS_IRDC_Rating__c</v>
      </c>
      <c r="X85" t="str">
        <f>IF(OR(LEFT(J85,9)="reference", F85=""),"STRING",VLOOKUP($J85,'DataType Conversion'!$A$8:$I$37,3,0))</f>
        <v>DECIMAL</v>
      </c>
      <c r="Y85" t="str">
        <f>IF(L85="", "",L85)</f>
        <v>2, 0</v>
      </c>
      <c r="Z85" t="str">
        <f>U85</f>
        <v>Y</v>
      </c>
      <c r="AA85" t="str">
        <f>IF(OR($W85="Id",$W85="LastModifiedDate"), "C","")</f>
        <v/>
      </c>
      <c r="AB85" t="str">
        <f>IF(S85= "", "", IF(J85="Picklist", "Y", "N"))</f>
        <v>N</v>
      </c>
      <c r="AC85" t="str">
        <f>IF(OR(W85="CreatedDate",W85="CreatedById"),"Must be populated when changeType = CREATE","")</f>
        <v/>
      </c>
      <c r="AD85" t="str">
        <f>V85</f>
        <v>Account</v>
      </c>
      <c r="AE85" t="str">
        <f>W85</f>
        <v>CCS_IRDC_Rating__c</v>
      </c>
      <c r="AF85" t="str">
        <f>X85</f>
        <v>DECIMAL</v>
      </c>
      <c r="AG85" t="str">
        <f>IF(Y85="","",Y85)</f>
        <v>2, 0</v>
      </c>
      <c r="AH85" t="str">
        <f>Z85</f>
        <v>Y</v>
      </c>
      <c r="AI85" t="str">
        <f>O85</f>
        <v/>
      </c>
      <c r="AJ85" t="str">
        <f>IF(AE85="LastModifiedDate","Must be latest date for the record id in Staging, and date must be t-1", "")</f>
        <v/>
      </c>
      <c r="AN85" t="str">
        <f>IF(AD85="","",LOWER(SUBSTITUTE(VLOOKUP($AD85,'Key-Information'!$B$7:$D$8,2,0)," ", "_")))</f>
        <v>relationship_(customer)</v>
      </c>
      <c r="AO85" t="str">
        <f>IF(AE85="","",IF(OR(AE85="ccs_migration_id__c",AE85="ccs_covenant_type__c",AE85="ccs_status__c",AE85="ccs_frequency__c"),SUBSTITUTE(LOWER(AE85),"__c",""),_xlfn.IFNA(SUBSTITUTE(SUBSTITUTE(SUBSTITUTE(SUBSTITUTE(AE85,"LLC_BI__",""),"CCS_",""),"__c",""),"cm_",""),AE85)))</f>
        <v>IRDC_Rating</v>
      </c>
      <c r="AP85" t="str">
        <f>IF(AF85="","",AF85)</f>
        <v>DECIMAL</v>
      </c>
      <c r="AQ85" t="str">
        <f>IF(AG85="","",AG85)</f>
        <v>2, 0</v>
      </c>
      <c r="AR85" t="str">
        <f>IF(AH85="","",AH85)</f>
        <v>Y</v>
      </c>
      <c r="AS85" t="str">
        <f>IF(AI85="","",AI85)</f>
        <v/>
      </c>
    </row>
    <row r="86" spans="1:45" ht="15">
      <c r="A86" t="str">
        <f>D86&amp;F86</f>
        <v>AccountCCS_Final_Slotted_IRDC_Rating__c</v>
      </c>
      <c r="B86" t="str">
        <f>VLOOKUP($A86,nCino_DMW!$A$1:$AM$187,38,0)</f>
        <v>N</v>
      </c>
      <c r="C86" t="str">
        <f>VLOOKUP($A86,nCino_DMW!$A$1:$AM$187,39,0)</f>
        <v>N</v>
      </c>
      <c r="D86" t="s">
        <v>66</v>
      </c>
      <c r="E86" t="str">
        <f>_xlfn.IFNA(VLOOKUP($A86,nCino_DevPoc!$A$2:$S$384,4,0),"")</f>
        <v>Relationship</v>
      </c>
      <c r="F86" t="s">
        <v>1138</v>
      </c>
      <c r="G86" t="str">
        <f>_xlfn.IFNA(VLOOKUP($A86,nCino_DMW!$A$1:$L$188,9,0),"")</f>
        <v>Final Slotted IRDC Rating</v>
      </c>
      <c r="H86" t="str">
        <f>_xlfn.IFNA(VLOOKUP($A86,nCino_DMW!$A$1:$AH$187,12,0),"")</f>
        <v>IRDC Slotting Rating Score</v>
      </c>
      <c r="I86" t="str">
        <f>_xlfn.IFNA(IF(VLOOKUP($A86,nCino_DMW!$A$1:$AH$187,13,0)=0,"", VLOOKUP($A86,nCino_DMW!$A$1:$AH$187,13,0)),"")</f>
        <v>Number</v>
      </c>
      <c r="J86" t="str">
        <f>_xlfn.IFNA(IF(VLOOKUP($A86,nCino_DevPoc!$A$2:$S$384,8,0)=0,"", VLOOKUP($A86,nCino_DevPoc!$A$2:$S$384,8,0)),"")</f>
        <v>double</v>
      </c>
      <c r="K86" t="str">
        <f>_xlfn.IFNA(IF(VLOOKUP($A86,nCino_DMW!$A$1:$AH$187,2,0)=0,"", VLOOKUP($A86,nCino_DMW!$A$1:$AH$187,2,0)),"")</f>
        <v>2, 0</v>
      </c>
      <c r="L86" t="str">
        <f>IF(OR(F86=0, IFERROR(VLOOKUP($A86,nCino_DevPoc!$A$2:$S$384,2,0),0)=0),"", VLOOKUP($A86,nCino_DevPoc!$A$2:$S$384,2,0))</f>
        <v>2, 0</v>
      </c>
      <c r="M86" t="str">
        <f>IFERROR(IF(VLOOKUP($A86,nCino_DMW!$A$1:$AH$187,26,0)="Y", "N", IF(VLOOKUP($A86,nCino_DMW!$A$1:$AH$187,26,0)="N",  "Y", "")),"")</f>
        <v>Y</v>
      </c>
      <c r="N86" t="str">
        <f>_xlfn.IFNA(IF(VLOOKUP($A86,nCino_DevPoc!$A$2:$S$384,8,0)=TRUE, "Y", "N"),"")</f>
        <v>N</v>
      </c>
      <c r="O86" t="str">
        <f>IFERROR(IF(VLOOKUP($A86,nCino_DevPoc!$A$2:$S$384,18,0)=TRUE, "E", IF(F86="Id", "P", IF(OR(LEFT(I86, 6) = "Lookup", LEFT(I86, 6) ="Master"), "F",""))),"")</f>
        <v/>
      </c>
      <c r="P86" t="str">
        <f>_xlfn.IFNA(IF(VLOOKUP($A86,nCino_DMW!$A$1:$AH$187,4,0)="System generated", "Y", "N"),"")</f>
        <v>N</v>
      </c>
      <c r="Q86" t="str">
        <f>IF(LEFT(I86,6)="lookup", I86,IF(OR(F86=0, IFERROR(VLOOKUP($A86,nCino_DevPoc!$A$2:$S$384,18,0),0)=0),"", VLOOKUP($A86,nCino_DevPoc!$A$2:$S$384,18,0)))</f>
        <v/>
      </c>
      <c r="R86" t="str">
        <f>IF(D86="","",D86)</f>
        <v>Account</v>
      </c>
      <c r="S86" t="str">
        <f>IF(F86="","",F86)</f>
        <v>CCS_Final_Slotted_IRDC_Rating__c</v>
      </c>
      <c r="T86" t="s">
        <v>253</v>
      </c>
      <c r="U86" t="str">
        <f>IF(OR(S86 ="transactionKey", S86="sequenceNumber", S86 = "commitTimestamp", S86 = "commitUser",S86 = "commitNumber", S86="changetype",S86="entityName",S86="ID", LEFT(S86,12)="LastModified"), "N","Y")</f>
        <v>Y</v>
      </c>
      <c r="V86" t="str">
        <f>R86</f>
        <v>Account</v>
      </c>
      <c r="W86" t="str">
        <f>S86</f>
        <v>CCS_Final_Slotted_IRDC_Rating__c</v>
      </c>
      <c r="X86" t="str">
        <f>IF(OR(LEFT(J86,9)="reference", F86=""),"STRING",VLOOKUP($J86,'DataType Conversion'!$A$8:$I$37,3,0))</f>
        <v>DECIMAL</v>
      </c>
      <c r="Y86" t="str">
        <f>IF(L86="", "",L86)</f>
        <v>2, 0</v>
      </c>
      <c r="Z86" t="str">
        <f>U86</f>
        <v>Y</v>
      </c>
      <c r="AA86" t="str">
        <f>IF(OR($W86="Id",$W86="LastModifiedDate"), "C","")</f>
        <v/>
      </c>
      <c r="AB86" t="str">
        <f>IF(S86= "", "", IF(J86="Picklist", "Y", "N"))</f>
        <v>N</v>
      </c>
      <c r="AC86" t="str">
        <f>IF(OR(W86="CreatedDate",W86="CreatedById"),"Must be populated when changeType = CREATE","")</f>
        <v/>
      </c>
      <c r="AD86" t="str">
        <f>V86</f>
        <v>Account</v>
      </c>
      <c r="AE86" t="str">
        <f>W86</f>
        <v>CCS_Final_Slotted_IRDC_Rating__c</v>
      </c>
      <c r="AF86" t="str">
        <f>X86</f>
        <v>DECIMAL</v>
      </c>
      <c r="AG86" t="str">
        <f>IF(Y86="","",Y86)</f>
        <v>2, 0</v>
      </c>
      <c r="AH86" t="str">
        <f>Z86</f>
        <v>Y</v>
      </c>
      <c r="AI86" t="str">
        <f>O86</f>
        <v/>
      </c>
      <c r="AJ86" t="str">
        <f>IF(AE86="LastModifiedDate","Must be latest date for the record id in Staging, and date must be t-1", "")</f>
        <v/>
      </c>
      <c r="AN86" t="str">
        <f>IF(AD86="","",LOWER(SUBSTITUTE(VLOOKUP($AD86,'Key-Information'!$B$7:$D$8,2,0)," ", "_")))</f>
        <v>relationship_(customer)</v>
      </c>
      <c r="AO86" t="str">
        <f>IF(AE86="","",IF(OR(AE86="ccs_migration_id__c",AE86="ccs_covenant_type__c",AE86="ccs_status__c",AE86="ccs_frequency__c"),SUBSTITUTE(LOWER(AE86),"__c",""),_xlfn.IFNA(SUBSTITUTE(SUBSTITUTE(SUBSTITUTE(SUBSTITUTE(AE86,"LLC_BI__",""),"CCS_",""),"__c",""),"cm_",""),AE86)))</f>
        <v>Final_Slotted_IRDC_Rating</v>
      </c>
      <c r="AP86" t="str">
        <f>IF(AF86="","",AF86)</f>
        <v>DECIMAL</v>
      </c>
      <c r="AQ86" t="str">
        <f>IF(AG86="","",AG86)</f>
        <v>2, 0</v>
      </c>
      <c r="AR86" t="str">
        <f>IF(AH86="","",AH86)</f>
        <v>Y</v>
      </c>
      <c r="AS86" t="str">
        <f>IF(AI86="","",AI86)</f>
        <v/>
      </c>
    </row>
    <row r="87" spans="1:45" ht="15">
      <c r="A87" t="str">
        <f>D87&amp;F87</f>
        <v>AccountCCS_Reason_Codes__c</v>
      </c>
      <c r="B87" t="str">
        <f>VLOOKUP($A87,nCino_DMW!$A$1:$AM$187,38,0)</f>
        <v>N</v>
      </c>
      <c r="C87" t="str">
        <f>VLOOKUP($A87,nCino_DMW!$A$1:$AM$187,39,0)</f>
        <v>N</v>
      </c>
      <c r="D87" t="s">
        <v>66</v>
      </c>
      <c r="E87" t="str">
        <f>_xlfn.IFNA(VLOOKUP($A87,nCino_DevPoc!$A$2:$S$384,4,0),"")</f>
        <v>Relationship</v>
      </c>
      <c r="F87" t="s">
        <v>1259</v>
      </c>
      <c r="G87" t="str">
        <f>_xlfn.IFNA(VLOOKUP($A87,nCino_DMW!$A$1:$L$188,9,0),"")</f>
        <v>Reason Codes</v>
      </c>
      <c r="H87" t="str">
        <f>_xlfn.IFNA(VLOOKUP($A87,nCino_DMW!$A$1:$AH$187,12,0),"")</f>
        <v>IRDC Rating Reason Codes</v>
      </c>
      <c r="I87" t="str">
        <f>_xlfn.IFNA(IF(VLOOKUP($A87,nCino_DMW!$A$1:$AH$187,13,0)=0,"", VLOOKUP($A87,nCino_DMW!$A$1:$AH$187,13,0)),"")</f>
        <v>Picklist</v>
      </c>
      <c r="J87" t="str">
        <f>_xlfn.IFNA(IF(VLOOKUP($A87,nCino_DevPoc!$A$2:$S$384,8,0)=0,"", VLOOKUP($A87,nCino_DevPoc!$A$2:$S$384,8,0)),"")</f>
        <v>multipicklist</v>
      </c>
      <c r="K87" t="str">
        <f>_xlfn.IFNA(IF(VLOOKUP($A87,nCino_DMW!$A$1:$AH$187,2,0)=0,"", VLOOKUP($A87,nCino_DMW!$A$1:$AH$187,2,0)),"")</f>
        <v>See picklist options for lengths</v>
      </c>
      <c r="L87">
        <f>IF(OR(F87=0, IFERROR(VLOOKUP($A87,nCino_DevPoc!$A$2:$S$384,2,0),0)=0),"", VLOOKUP($A87,nCino_DevPoc!$A$2:$S$384,2,0))</f>
        <v>4099</v>
      </c>
      <c r="M87" t="str">
        <f>IFERROR(IF(VLOOKUP($A87,nCino_DMW!$A$1:$AH$187,26,0)="Y", "N", IF(VLOOKUP($A87,nCino_DMW!$A$1:$AH$187,26,0)="N",  "Y", "")),"")</f>
        <v>Y</v>
      </c>
      <c r="N87" t="str">
        <f>_xlfn.IFNA(IF(VLOOKUP($A87,nCino_DevPoc!$A$2:$S$384,8,0)=TRUE, "Y", "N"),"")</f>
        <v>N</v>
      </c>
      <c r="O87" t="str">
        <f>IFERROR(IF(VLOOKUP($A87,nCino_DevPoc!$A$2:$S$384,18,0)=TRUE, "E", IF(F87="Id", "P", IF(OR(LEFT(I87, 6) = "Lookup", LEFT(I87, 6) ="Master"), "F",""))),"")</f>
        <v/>
      </c>
      <c r="P87" t="str">
        <f>_xlfn.IFNA(IF(VLOOKUP($A87,nCino_DMW!$A$1:$AH$187,4,0)="System generated", "Y", "N"),"")</f>
        <v>N</v>
      </c>
      <c r="Q87" t="str">
        <f>IF(LEFT(I87,6)="lookup", I87,IF(OR(F87=0, IFERROR(VLOOKUP($A87,nCino_DevPoc!$A$2:$S$384,18,0),0)=0),"", VLOOKUP($A87,nCino_DevPoc!$A$2:$S$384,18,0)))</f>
        <v/>
      </c>
      <c r="R87" t="str">
        <f>IF(D87="","",D87)</f>
        <v>Account</v>
      </c>
      <c r="S87" t="str">
        <f>IF(F87="","",F87)</f>
        <v>CCS_Reason_Codes__c</v>
      </c>
      <c r="T87" t="s">
        <v>253</v>
      </c>
      <c r="U87" t="str">
        <f>IF(OR(S87 ="transactionKey", S87="sequenceNumber", S87 = "commitTimestamp", S87 = "commitUser",S87 = "commitNumber", S87="changetype",S87="entityName",S87="ID", LEFT(S87,12)="LastModified"), "N","Y")</f>
        <v>Y</v>
      </c>
      <c r="V87" t="str">
        <f>R87</f>
        <v>Account</v>
      </c>
      <c r="W87" t="str">
        <f>S87</f>
        <v>CCS_Reason_Codes__c</v>
      </c>
      <c r="X87" t="e">
        <f>IF(OR(LEFT(J87,9)="reference", F87=""),"STRING",VLOOKUP($J87,'DataType Conversion'!$A$8:$I$37,3,0))</f>
        <v>#N/A</v>
      </c>
      <c r="Y87">
        <f>IF(L87="", "",L87)</f>
        <v>4099</v>
      </c>
      <c r="Z87" t="str">
        <f>U87</f>
        <v>Y</v>
      </c>
      <c r="AA87" t="str">
        <f>IF(OR($W87="Id",$W87="LastModifiedDate"), "C","")</f>
        <v/>
      </c>
      <c r="AB87" t="str">
        <f>IF(S87= "", "", IF(J87="Picklist", "Y", "N"))</f>
        <v>N</v>
      </c>
      <c r="AC87" t="str">
        <f>IF(OR(W87="CreatedDate",W87="CreatedById"),"Must be populated when changeType = CREATE","")</f>
        <v/>
      </c>
      <c r="AD87" t="str">
        <f>V87</f>
        <v>Account</v>
      </c>
      <c r="AE87" t="str">
        <f>W87</f>
        <v>CCS_Reason_Codes__c</v>
      </c>
      <c r="AF87" t="e">
        <f>X87</f>
        <v>#N/A</v>
      </c>
      <c r="AG87">
        <f>IF(Y87="","",Y87)</f>
        <v>4099</v>
      </c>
      <c r="AH87" t="str">
        <f>Z87</f>
        <v>Y</v>
      </c>
      <c r="AI87" t="str">
        <f>O87</f>
        <v/>
      </c>
      <c r="AJ87" t="str">
        <f>IF(AE87="LastModifiedDate","Must be latest date for the record id in Staging, and date must be t-1", "")</f>
        <v/>
      </c>
      <c r="AN87" t="str">
        <f>IF(AD87="","",LOWER(SUBSTITUTE(VLOOKUP($AD87,'Key-Information'!$B$7:$D$8,2,0)," ", "_")))</f>
        <v>relationship_(customer)</v>
      </c>
      <c r="AO87" t="str">
        <f>IF(AE87="","",IF(OR(AE87="ccs_migration_id__c",AE87="ccs_covenant_type__c",AE87="ccs_status__c",AE87="ccs_frequency__c"),SUBSTITUTE(LOWER(AE87),"__c",""),_xlfn.IFNA(SUBSTITUTE(SUBSTITUTE(SUBSTITUTE(SUBSTITUTE(AE87,"LLC_BI__",""),"CCS_",""),"__c",""),"cm_",""),AE87)))</f>
        <v>Reason_Codes</v>
      </c>
      <c r="AP87" t="e">
        <f>IF(AF87="","",AF87)</f>
        <v>#N/A</v>
      </c>
      <c r="AQ87">
        <f>IF(AG87="","",AG87)</f>
        <v>4099</v>
      </c>
      <c r="AR87" t="str">
        <f>IF(AH87="","",AH87)</f>
        <v>Y</v>
      </c>
      <c r="AS87" t="str">
        <f>IF(AI87="","",AI87)</f>
        <v/>
      </c>
    </row>
    <row r="88" spans="1:45" ht="15">
      <c r="A88" t="str">
        <f>D88&amp;F88</f>
        <v>AccountSource_of_Customer_Comments__c</v>
      </c>
      <c r="B88" t="str">
        <f>VLOOKUP($A88,nCino_DMW!$A$1:$AM$187,38,0)</f>
        <v>Y</v>
      </c>
      <c r="C88" t="str">
        <f>VLOOKUP($A88,nCino_DMW!$A$1:$AM$187,39,0)</f>
        <v>N</v>
      </c>
      <c r="D88" t="s">
        <v>66</v>
      </c>
      <c r="E88" t="str">
        <f>_xlfn.IFNA(VLOOKUP($A88,nCino_DevPoc!$A$2:$S$384,4,0),"")</f>
        <v>Relationship</v>
      </c>
      <c r="F88" t="s">
        <v>1245</v>
      </c>
      <c r="G88" t="str">
        <f>_xlfn.IFNA(VLOOKUP($A88,nCino_DMW!$A$1:$L$188,9,0),"")</f>
        <v>Source of Customer Comments</v>
      </c>
      <c r="H88" t="str">
        <f>_xlfn.IFNA(VLOOKUP($A88,nCino_DMW!$A$1:$AH$187,12,0),"")</f>
        <v>CCTUC-5064 Credit Memo</v>
      </c>
      <c r="I88" t="str">
        <f>_xlfn.IFNA(IF(VLOOKUP($A88,nCino_DMW!$A$1:$AH$187,13,0)=0,"", VLOOKUP($A88,nCino_DMW!$A$1:$AH$187,13,0)),"")</f>
        <v>Rich Text Area</v>
      </c>
      <c r="J88" t="str">
        <f>_xlfn.IFNA(IF(VLOOKUP($A88,nCino_DevPoc!$A$2:$S$384,8,0)=0,"", VLOOKUP($A88,nCino_DevPoc!$A$2:$S$384,8,0)),"")</f>
        <v>textarea</v>
      </c>
      <c r="K88">
        <f>_xlfn.IFNA(IF(VLOOKUP($A88,nCino_DMW!$A$1:$AH$187,2,0)=0,"", VLOOKUP($A88,nCino_DMW!$A$1:$AH$187,2,0)),"")</f>
        <v>32768</v>
      </c>
      <c r="L88">
        <f>IF(OR(F88=0, IFERROR(VLOOKUP($A88,nCino_DevPoc!$A$2:$S$384,2,0),0)=0),"", VLOOKUP($A88,nCino_DevPoc!$A$2:$S$384,2,0))</f>
        <v>32768</v>
      </c>
      <c r="M88" t="str">
        <f>IFERROR(IF(VLOOKUP($A88,nCino_DMW!$A$1:$AH$187,26,0)="Y", "N", IF(VLOOKUP($A88,nCino_DMW!$A$1:$AH$187,26,0)="N",  "Y", "")),"")</f>
        <v>Y</v>
      </c>
      <c r="N88" t="str">
        <f>_xlfn.IFNA(IF(VLOOKUP($A88,nCino_DevPoc!$A$2:$S$384,8,0)=TRUE, "Y", "N"),"")</f>
        <v>N</v>
      </c>
      <c r="O88" t="str">
        <f>IFERROR(IF(VLOOKUP($A88,nCino_DevPoc!$A$2:$S$384,18,0)=TRUE, "E", IF(F88="Id", "P", IF(OR(LEFT(I88, 6) = "Lookup", LEFT(I88, 6) ="Master"), "F",""))),"")</f>
        <v/>
      </c>
      <c r="P88" t="str">
        <f>_xlfn.IFNA(IF(VLOOKUP($A88,nCino_DMW!$A$1:$AH$187,4,0)="System generated", "Y", "N"),"")</f>
        <v>N</v>
      </c>
      <c r="Q88" t="str">
        <f>IF(LEFT(I88,6)="lookup", I88,IF(OR(F88=0, IFERROR(VLOOKUP($A88,nCino_DevPoc!$A$2:$S$384,18,0),0)=0),"", VLOOKUP($A88,nCino_DevPoc!$A$2:$S$384,18,0)))</f>
        <v/>
      </c>
      <c r="R88" t="str">
        <f>IF(D88="","",D88)</f>
        <v>Account</v>
      </c>
      <c r="S88" t="str">
        <f>IF(F88="","",F88)</f>
        <v>Source_of_Customer_Comments__c</v>
      </c>
      <c r="T88" t="s">
        <v>253</v>
      </c>
      <c r="U88" t="str">
        <f>IF(OR(S88 ="transactionKey", S88="sequenceNumber", S88 = "commitTimestamp", S88 = "commitUser",S88 = "commitNumber", S88="changetype",S88="entityName",S88="ID", LEFT(S88,12)="LastModified"), "N","Y")</f>
        <v>Y</v>
      </c>
      <c r="V88" t="str">
        <f>R88</f>
        <v>Account</v>
      </c>
      <c r="W88" t="str">
        <f>S88</f>
        <v>Source_of_Customer_Comments__c</v>
      </c>
      <c r="X88" t="str">
        <f>IF(OR(LEFT(J88,9)="reference", F88=""),"STRING",VLOOKUP($J88,'DataType Conversion'!$A$8:$I$37,3,0))</f>
        <v>STRING</v>
      </c>
      <c r="Y88">
        <f>IF(L88="", "",L88)</f>
        <v>32768</v>
      </c>
      <c r="Z88" t="str">
        <f>U88</f>
        <v>Y</v>
      </c>
      <c r="AA88" t="str">
        <f>IF(OR($W88="Id",$W88="LastModifiedDate"), "C","")</f>
        <v/>
      </c>
      <c r="AB88" t="str">
        <f>IF(S88= "", "", IF(J88="Picklist", "Y", "N"))</f>
        <v>N</v>
      </c>
      <c r="AC88" t="str">
        <f>IF(OR(W88="CreatedDate",W88="CreatedById"),"Must be populated when changeType = CREATE","")</f>
        <v/>
      </c>
      <c r="AD88" t="str">
        <f>V88</f>
        <v>Account</v>
      </c>
      <c r="AE88" t="str">
        <f>W88</f>
        <v>Source_of_Customer_Comments__c</v>
      </c>
      <c r="AF88" t="str">
        <f>X88</f>
        <v>STRING</v>
      </c>
      <c r="AG88">
        <f>IF(Y88="","",Y88)</f>
        <v>32768</v>
      </c>
      <c r="AH88" t="str">
        <f>Z88</f>
        <v>Y</v>
      </c>
      <c r="AI88" t="str">
        <f>O88</f>
        <v/>
      </c>
      <c r="AJ88" t="str">
        <f>IF(AE88="LastModifiedDate","Must be latest date for the record id in Staging, and date must be t-1", "")</f>
        <v/>
      </c>
    </row>
    <row r="89" spans="1:45" ht="15">
      <c r="A89" t="str">
        <f>D89&amp;F89</f>
        <v>AccountCCS_Average_BDCS_Rating__c</v>
      </c>
      <c r="B89" t="str">
        <f>VLOOKUP($A89,nCino_DMW!$A$1:$AM$187,38,0)</f>
        <v>N</v>
      </c>
      <c r="C89" t="str">
        <f>VLOOKUP($A89,nCino_DMW!$A$1:$AM$187,39,0)</f>
        <v>N</v>
      </c>
      <c r="D89" t="s">
        <v>66</v>
      </c>
      <c r="E89" t="str">
        <f>_xlfn.IFNA(VLOOKUP($A89,nCino_DevPoc!$A$2:$S$384,4,0),"")</f>
        <v>Relationship</v>
      </c>
      <c r="F89" t="s">
        <v>1181</v>
      </c>
      <c r="G89" t="str">
        <f>_xlfn.IFNA(VLOOKUP($A89,nCino_DMW!$A$1:$L$188,9,0),"")</f>
        <v>Average BDCS Rating</v>
      </c>
      <c r="H89" t="str">
        <f>_xlfn.IFNA(VLOOKUP($A89,nCino_DMW!$A$1:$AH$187,12,0),"")</f>
        <v>Average BDCS rating</v>
      </c>
      <c r="I89" t="str">
        <f>_xlfn.IFNA(IF(VLOOKUP($A89,nCino_DMW!$A$1:$AH$187,13,0)=0,"", VLOOKUP($A89,nCino_DMW!$A$1:$AH$187,13,0)),"")</f>
        <v>Number</v>
      </c>
      <c r="J89" t="str">
        <f>_xlfn.IFNA(IF(VLOOKUP($A89,nCino_DevPoc!$A$2:$S$384,8,0)=0,"", VLOOKUP($A89,nCino_DevPoc!$A$2:$S$384,8,0)),"")</f>
        <v>double</v>
      </c>
      <c r="K89" t="str">
        <f>_xlfn.IFNA(IF(VLOOKUP($A89,nCino_DMW!$A$1:$AH$187,2,0)=0,"", VLOOKUP($A89,nCino_DMW!$A$1:$AH$187,2,0)),"")</f>
        <v>2, 2</v>
      </c>
      <c r="L89" t="str">
        <f>IF(OR(F89=0, IFERROR(VLOOKUP($A89,nCino_DevPoc!$A$2:$S$384,2,0),0)=0),"", VLOOKUP($A89,nCino_DevPoc!$A$2:$S$384,2,0))</f>
        <v>4, 2</v>
      </c>
      <c r="M89" t="str">
        <f>IFERROR(IF(VLOOKUP($A89,nCino_DMW!$A$1:$AH$187,26,0)="Y", "N", IF(VLOOKUP($A89,nCino_DMW!$A$1:$AH$187,26,0)="N",  "Y", "")),"")</f>
        <v>Y</v>
      </c>
      <c r="N89" t="str">
        <f>_xlfn.IFNA(IF(VLOOKUP($A89,nCino_DevPoc!$A$2:$S$384,8,0)=TRUE, "Y", "N"),"")</f>
        <v>N</v>
      </c>
      <c r="O89" t="str">
        <f>IFERROR(IF(VLOOKUP($A89,nCino_DevPoc!$A$2:$S$384,18,0)=TRUE, "E", IF(F89="Id", "P", IF(OR(LEFT(I89, 6) = "Lookup", LEFT(I89, 6) ="Master"), "F",""))),"")</f>
        <v/>
      </c>
      <c r="P89" t="str">
        <f>_xlfn.IFNA(IF(VLOOKUP($A89,nCino_DMW!$A$1:$AH$187,4,0)="System generated", "Y", "N"),"")</f>
        <v>N</v>
      </c>
      <c r="Q89" t="str">
        <f>IF(LEFT(I89,6)="lookup", I89,IF(OR(F89=0, IFERROR(VLOOKUP($A89,nCino_DevPoc!$A$2:$S$384,18,0),0)=0),"", VLOOKUP($A89,nCino_DevPoc!$A$2:$S$384,18,0)))</f>
        <v/>
      </c>
      <c r="R89" t="str">
        <f>IF(D89="","",D89)</f>
        <v>Account</v>
      </c>
      <c r="S89" t="str">
        <f>IF(F89="","",F89)</f>
        <v>CCS_Average_BDCS_Rating__c</v>
      </c>
      <c r="T89" t="s">
        <v>253</v>
      </c>
      <c r="U89" t="str">
        <f>IF(OR(S89 ="transactionKey", S89="sequenceNumber", S89 = "commitTimestamp", S89 = "commitUser",S89 = "commitNumber", S89="changetype",S89="entityName",S89="ID", LEFT(S89,12)="LastModified"), "N","Y")</f>
        <v>Y</v>
      </c>
      <c r="V89" t="str">
        <f>R89</f>
        <v>Account</v>
      </c>
      <c r="W89" t="str">
        <f>S89</f>
        <v>CCS_Average_BDCS_Rating__c</v>
      </c>
      <c r="X89" t="str">
        <f>IF(OR(LEFT(J89,9)="reference", F89=""),"STRING",VLOOKUP($J89,'DataType Conversion'!$A$8:$I$37,3,0))</f>
        <v>DECIMAL</v>
      </c>
      <c r="Y89" t="str">
        <f>IF(L89="", "",L89)</f>
        <v>4, 2</v>
      </c>
      <c r="Z89" t="str">
        <f>U89</f>
        <v>Y</v>
      </c>
      <c r="AA89" t="str">
        <f>IF(OR($W89="Id",$W89="LastModifiedDate"), "C","")</f>
        <v/>
      </c>
      <c r="AB89" t="str">
        <f>IF(S89= "", "", IF(J89="Picklist", "Y", "N"))</f>
        <v>N</v>
      </c>
      <c r="AC89" t="str">
        <f>IF(OR(W89="CreatedDate",W89="CreatedById"),"Must be populated when changeType = CREATE","")</f>
        <v/>
      </c>
      <c r="AD89" t="str">
        <f>V89</f>
        <v>Account</v>
      </c>
      <c r="AE89" t="str">
        <f>W89</f>
        <v>CCS_Average_BDCS_Rating__c</v>
      </c>
      <c r="AF89" t="str">
        <f>X89</f>
        <v>DECIMAL</v>
      </c>
      <c r="AG89" t="str">
        <f>IF(Y89="","",Y89)</f>
        <v>4, 2</v>
      </c>
      <c r="AH89" t="str">
        <f>Z89</f>
        <v>Y</v>
      </c>
      <c r="AI89" t="str">
        <f>O89</f>
        <v/>
      </c>
      <c r="AJ89" t="str">
        <f>IF(AE89="LastModifiedDate","Must be latest date for the record id in Staging, and date must be t-1", "")</f>
        <v/>
      </c>
      <c r="AN89" t="str">
        <f>IF(AD89="","",LOWER(SUBSTITUTE(VLOOKUP($AD89,'Key-Information'!$B$7:$D$8,2,0)," ", "_")))</f>
        <v>relationship_(customer)</v>
      </c>
      <c r="AO89" t="str">
        <f>IF(AE89="","",IF(OR(AE89="ccs_migration_id__c",AE89="ccs_covenant_type__c",AE89="ccs_status__c",AE89="ccs_frequency__c"),SUBSTITUTE(LOWER(AE89),"__c",""),_xlfn.IFNA(SUBSTITUTE(SUBSTITUTE(SUBSTITUTE(SUBSTITUTE(AE89,"LLC_BI__",""),"CCS_",""),"__c",""),"cm_",""),AE89)))</f>
        <v>Average_BDCS_Rating</v>
      </c>
      <c r="AP89" t="str">
        <f>IF(AF89="","",AF89)</f>
        <v>DECIMAL</v>
      </c>
      <c r="AQ89" t="str">
        <f>IF(AG89="","",AG89)</f>
        <v>4, 2</v>
      </c>
      <c r="AR89" t="str">
        <f>IF(AH89="","",AH89)</f>
        <v>Y</v>
      </c>
      <c r="AS89" t="str">
        <f>IF(AI89="","",AI89)</f>
        <v/>
      </c>
    </row>
    <row r="90" spans="1:45" ht="15">
      <c r="A90" t="str">
        <f>D90&amp;F90</f>
        <v>AccountEnvironmental_Social_Comments__c</v>
      </c>
      <c r="B90" t="str">
        <f>VLOOKUP($A90,nCino_DMW!$A$1:$AM$187,38,0)</f>
        <v>Y</v>
      </c>
      <c r="C90" t="str">
        <f>VLOOKUP($A90,nCino_DMW!$A$1:$AM$187,39,0)</f>
        <v>N</v>
      </c>
      <c r="D90" t="s">
        <v>66</v>
      </c>
      <c r="E90" t="str">
        <f>_xlfn.IFNA(VLOOKUP($A90,nCino_DevPoc!$A$2:$S$384,4,0),"")</f>
        <v>Relationship</v>
      </c>
      <c r="F90" t="s">
        <v>1242</v>
      </c>
      <c r="G90" t="str">
        <f>_xlfn.IFNA(VLOOKUP($A90,nCino_DMW!$A$1:$L$188,9,0),"")</f>
        <v>Environmental Social Comments</v>
      </c>
      <c r="H90" t="str">
        <f>_xlfn.IFNA(VLOOKUP($A90,nCino_DMW!$A$1:$AH$187,12,0),"")</f>
        <v>CCTUC-5064 Credit Memo</v>
      </c>
      <c r="I90" t="str">
        <f>_xlfn.IFNA(IF(VLOOKUP($A90,nCino_DMW!$A$1:$AH$187,13,0)=0,"", VLOOKUP($A90,nCino_DMW!$A$1:$AH$187,13,0)),"")</f>
        <v>Rich Text Area</v>
      </c>
      <c r="J90" t="str">
        <f>_xlfn.IFNA(IF(VLOOKUP($A90,nCino_DevPoc!$A$2:$S$384,8,0)=0,"", VLOOKUP($A90,nCino_DevPoc!$A$2:$S$384,8,0)),"")</f>
        <v>textarea</v>
      </c>
      <c r="K90">
        <f>_xlfn.IFNA(IF(VLOOKUP($A90,nCino_DMW!$A$1:$AH$187,2,0)=0,"", VLOOKUP($A90,nCino_DMW!$A$1:$AH$187,2,0)),"")</f>
        <v>32768</v>
      </c>
      <c r="L90">
        <f>IF(OR(F90=0, IFERROR(VLOOKUP($A90,nCino_DevPoc!$A$2:$S$384,2,0),0)=0),"", VLOOKUP($A90,nCino_DevPoc!$A$2:$S$384,2,0))</f>
        <v>32768</v>
      </c>
      <c r="M90" t="str">
        <f>IFERROR(IF(VLOOKUP($A90,nCino_DMW!$A$1:$AH$187,26,0)="Y", "N", IF(VLOOKUP($A90,nCino_DMW!$A$1:$AH$187,26,0)="N",  "Y", "")),"")</f>
        <v>Y</v>
      </c>
      <c r="N90" t="str">
        <f>_xlfn.IFNA(IF(VLOOKUP($A90,nCino_DevPoc!$A$2:$S$384,8,0)=TRUE, "Y", "N"),"")</f>
        <v>N</v>
      </c>
      <c r="O90" t="str">
        <f>IFERROR(IF(VLOOKUP($A90,nCino_DevPoc!$A$2:$S$384,18,0)=TRUE, "E", IF(F90="Id", "P", IF(OR(LEFT(I90, 6) = "Lookup", LEFT(I90, 6) ="Master"), "F",""))),"")</f>
        <v/>
      </c>
      <c r="P90" t="str">
        <f>_xlfn.IFNA(IF(VLOOKUP($A90,nCino_DMW!$A$1:$AH$187,4,0)="System generated", "Y", "N"),"")</f>
        <v>N</v>
      </c>
      <c r="Q90" t="str">
        <f>IF(LEFT(I90,6)="lookup", I90,IF(OR(F90=0, IFERROR(VLOOKUP($A90,nCino_DevPoc!$A$2:$S$384,18,0),0)=0),"", VLOOKUP($A90,nCino_DevPoc!$A$2:$S$384,18,0)))</f>
        <v/>
      </c>
      <c r="R90" t="str">
        <f>IF(D90="","",D90)</f>
        <v>Account</v>
      </c>
      <c r="S90" t="str">
        <f>IF(F90="","",F90)</f>
        <v>Environmental_Social_Comments__c</v>
      </c>
      <c r="T90" t="s">
        <v>253</v>
      </c>
      <c r="U90" t="str">
        <f>IF(OR(S90 ="transactionKey", S90="sequenceNumber", S90 = "commitTimestamp", S90 = "commitUser",S90 = "commitNumber", S90="changetype",S90="entityName",S90="ID", LEFT(S90,12)="LastModified"), "N","Y")</f>
        <v>Y</v>
      </c>
      <c r="V90" t="str">
        <f>R90</f>
        <v>Account</v>
      </c>
      <c r="W90" t="str">
        <f>S90</f>
        <v>Environmental_Social_Comments__c</v>
      </c>
      <c r="X90" t="str">
        <f>IF(OR(LEFT(J90,9)="reference", F90=""),"STRING",VLOOKUP($J90,'DataType Conversion'!$A$8:$I$37,3,0))</f>
        <v>STRING</v>
      </c>
      <c r="Y90">
        <f>IF(L90="", "",L90)</f>
        <v>32768</v>
      </c>
      <c r="Z90" t="str">
        <f>U90</f>
        <v>Y</v>
      </c>
      <c r="AA90" t="str">
        <f>IF(OR($W90="Id",$W90="LastModifiedDate"), "C","")</f>
        <v/>
      </c>
      <c r="AB90" t="str">
        <f>IF(S90= "", "", IF(J90="Picklist", "Y", "N"))</f>
        <v>N</v>
      </c>
      <c r="AC90" t="str">
        <f>IF(OR(W90="CreatedDate",W90="CreatedById"),"Must be populated when changeType = CREATE","")</f>
        <v/>
      </c>
      <c r="AD90" t="str">
        <f>V90</f>
        <v>Account</v>
      </c>
      <c r="AE90" t="str">
        <f>W90</f>
        <v>Environmental_Social_Comments__c</v>
      </c>
      <c r="AF90" t="str">
        <f>X90</f>
        <v>STRING</v>
      </c>
      <c r="AG90">
        <f>IF(Y90="","",Y90)</f>
        <v>32768</v>
      </c>
      <c r="AH90" t="str">
        <f>Z90</f>
        <v>Y</v>
      </c>
      <c r="AI90" t="str">
        <f>O90</f>
        <v/>
      </c>
      <c r="AJ90" t="str">
        <f>IF(AE90="LastModifiedDate","Must be latest date for the record id in Staging, and date must be t-1", "")</f>
        <v/>
      </c>
    </row>
    <row r="91" spans="1:45" ht="15">
      <c r="A91" t="str">
        <f>D91&amp;F91</f>
        <v>AccountCCS_Basel_Default__c</v>
      </c>
      <c r="B91" t="str">
        <f>VLOOKUP($A91,nCino_DMW!$A$1:$AM$187,38,0)</f>
        <v>Y</v>
      </c>
      <c r="C91" t="str">
        <f>VLOOKUP($A91,nCino_DMW!$A$1:$AM$187,39,0)</f>
        <v>N</v>
      </c>
      <c r="D91" t="s">
        <v>66</v>
      </c>
      <c r="E91" t="str">
        <f>_xlfn.IFNA(VLOOKUP($A91,nCino_DevPoc!$A$2:$S$384,4,0),"")</f>
        <v>Relationship</v>
      </c>
      <c r="F91" t="s">
        <v>1188</v>
      </c>
      <c r="G91" t="str">
        <f>_xlfn.IFNA(VLOOKUP($A91,nCino_DMW!$A$1:$L$188,9,0),"")</f>
        <v>Basel Default</v>
      </c>
      <c r="H91" t="str">
        <f>_xlfn.IFNA(VLOOKUP($A91,nCino_DMW!$A$1:$AH$187,12,0),"")</f>
        <v>CCTUC-4353: To be shown on Risk Rating Tab in Default accordion</v>
      </c>
      <c r="I91" t="str">
        <f>_xlfn.IFNA(IF(VLOOKUP($A91,nCino_DMW!$A$1:$AH$187,13,0)=0,"", VLOOKUP($A91,nCino_DMW!$A$1:$AH$187,13,0)),"")</f>
        <v>Checkbox</v>
      </c>
      <c r="J91" t="str">
        <f>_xlfn.IFNA(IF(VLOOKUP($A91,nCino_DevPoc!$A$2:$S$384,8,0)=0,"", VLOOKUP($A91,nCino_DevPoc!$A$2:$S$384,8,0)),"")</f>
        <v>boolean</v>
      </c>
      <c r="K91" t="str">
        <f>_xlfn.IFNA(IF(VLOOKUP($A91,nCino_DMW!$A$1:$AH$187,2,0)=0,"", VLOOKUP($A91,nCino_DMW!$A$1:$AH$187,2,0)),"")</f>
        <v>Boolean(True/False)</v>
      </c>
      <c r="L91" t="str">
        <f>IF(OR(F91=0, IFERROR(VLOOKUP($A91,nCino_DevPoc!$A$2:$S$384,2,0),0)=0),"", VLOOKUP($A91,nCino_DevPoc!$A$2:$S$384,2,0))</f>
        <v/>
      </c>
      <c r="M91" t="str">
        <f>IFERROR(IF(VLOOKUP($A91,nCino_DMW!$A$1:$AH$187,26,0)="Y", "N", IF(VLOOKUP($A91,nCino_DMW!$A$1:$AH$187,26,0)="N",  "Y", "")),"")</f>
        <v>Y</v>
      </c>
      <c r="N91" t="str">
        <f>_xlfn.IFNA(IF(VLOOKUP($A91,nCino_DevPoc!$A$2:$S$384,8,0)=TRUE, "Y", "N"),"")</f>
        <v>N</v>
      </c>
      <c r="O91" t="str">
        <f>IFERROR(IF(VLOOKUP($A91,nCino_DevPoc!$A$2:$S$384,18,0)=TRUE, "E", IF(F91="Id", "P", IF(OR(LEFT(I91, 6) = "Lookup", LEFT(I91, 6) ="Master"), "F",""))),"")</f>
        <v/>
      </c>
      <c r="P91" t="str">
        <f>_xlfn.IFNA(IF(VLOOKUP($A91,nCino_DMW!$A$1:$AH$187,4,0)="System generated", "Y", "N"),"")</f>
        <v>N</v>
      </c>
      <c r="Q91" t="str">
        <f>IF(LEFT(I91,6)="lookup", I91,IF(OR(F91=0, IFERROR(VLOOKUP($A91,nCino_DevPoc!$A$2:$S$384,18,0),0)=0),"", VLOOKUP($A91,nCino_DevPoc!$A$2:$S$384,18,0)))</f>
        <v/>
      </c>
      <c r="R91" t="str">
        <f>IF(D91="","",D91)</f>
        <v>Account</v>
      </c>
      <c r="S91" t="str">
        <f>IF(F91="","",F91)</f>
        <v>CCS_Basel_Default__c</v>
      </c>
      <c r="T91" t="s">
        <v>253</v>
      </c>
      <c r="U91" t="str">
        <f>IF(OR(S91 ="transactionKey", S91="sequenceNumber", S91 = "commitTimestamp", S91 = "commitUser",S91 = "commitNumber", S91="changetype",S91="entityName",S91="ID", LEFT(S91,12)="LastModified"), "N","Y")</f>
        <v>Y</v>
      </c>
      <c r="V91" t="str">
        <f>R91</f>
        <v>Account</v>
      </c>
      <c r="W91" t="str">
        <f>S91</f>
        <v>CCS_Basel_Default__c</v>
      </c>
      <c r="X91" t="str">
        <f>IF(OR(LEFT(J91,9)="reference", F91=""),"STRING",VLOOKUP($J91,'DataType Conversion'!$A$8:$I$37,3,0))</f>
        <v>BOOL</v>
      </c>
      <c r="Y91" t="str">
        <f>IF(L91="", "",L91)</f>
        <v/>
      </c>
      <c r="Z91" t="str">
        <f>U91</f>
        <v>Y</v>
      </c>
      <c r="AA91" t="str">
        <f>IF(OR($W91="Id",$W91="LastModifiedDate"), "C","")</f>
        <v/>
      </c>
      <c r="AB91" t="str">
        <f>IF(S91= "", "", IF(J91="Picklist", "Y", "N"))</f>
        <v>N</v>
      </c>
      <c r="AC91" t="str">
        <f>IF(OR(W91="CreatedDate",W91="CreatedById"),"Must be populated when changeType = CREATE","")</f>
        <v/>
      </c>
      <c r="AD91" t="str">
        <f>V91</f>
        <v>Account</v>
      </c>
      <c r="AE91" t="str">
        <f>W91</f>
        <v>CCS_Basel_Default__c</v>
      </c>
      <c r="AF91" t="str">
        <f>X91</f>
        <v>BOOL</v>
      </c>
      <c r="AG91" t="str">
        <f>IF(Y91="","",Y91)</f>
        <v/>
      </c>
      <c r="AH91" t="str">
        <f>Z91</f>
        <v>Y</v>
      </c>
      <c r="AI91" t="str">
        <f>O91</f>
        <v/>
      </c>
      <c r="AJ91" t="str">
        <f>IF(AE91="LastModifiedDate","Must be latest date for the record id in Staging, and date must be t-1", "")</f>
        <v/>
      </c>
      <c r="AN91" t="str">
        <f>IF(AD91="","",LOWER(SUBSTITUTE(VLOOKUP($AD91,'Key-Information'!$B$7:$D$8,2,0)," ", "_")))</f>
        <v>relationship_(customer)</v>
      </c>
      <c r="AO91" t="str">
        <f>IF(AE91="","",IF(OR(AE91="ccs_migration_id__c",AE91="ccs_covenant_type__c",AE91="ccs_status__c",AE91="ccs_frequency__c"),SUBSTITUTE(LOWER(AE91),"__c",""),_xlfn.IFNA(SUBSTITUTE(SUBSTITUTE(SUBSTITUTE(SUBSTITUTE(AE91,"LLC_BI__",""),"CCS_",""),"__c",""),"cm_",""),AE91)))</f>
        <v>Basel_Default</v>
      </c>
      <c r="AP91" t="str">
        <f>IF(AF91="","",AF91)</f>
        <v>BOOL</v>
      </c>
      <c r="AQ91" t="str">
        <f>IF(AG91="","",AG91)</f>
        <v/>
      </c>
      <c r="AR91" t="str">
        <f>IF(AH91="","",AH91)</f>
        <v>Y</v>
      </c>
      <c r="AS91" t="str">
        <f>IF(AI91="","",AI91)</f>
        <v/>
      </c>
    </row>
    <row r="92" spans="1:45" ht="15">
      <c r="A92" t="str">
        <f>D92&amp;F92</f>
        <v>AccountCCS_BDCS_Default_Flag__c</v>
      </c>
      <c r="B92" t="str">
        <f>VLOOKUP($A92,nCino_DMW!$A$1:$AM$187,38,0)</f>
        <v>Y</v>
      </c>
      <c r="C92" t="str">
        <f>VLOOKUP($A92,nCino_DMW!$A$1:$AM$187,39,0)</f>
        <v>N</v>
      </c>
      <c r="D92" t="s">
        <v>66</v>
      </c>
      <c r="E92" t="str">
        <f>_xlfn.IFNA(VLOOKUP($A92,nCino_DevPoc!$A$2:$S$384,4,0),"")</f>
        <v>Relationship</v>
      </c>
      <c r="F92" t="s">
        <v>1183</v>
      </c>
      <c r="G92" t="str">
        <f>_xlfn.IFNA(VLOOKUP($A92,nCino_DMW!$A$1:$L$188,9,0),"")</f>
        <v>BDCS Default Flag</v>
      </c>
      <c r="H92" t="str">
        <f>_xlfn.IFNA(VLOOKUP($A92,nCino_DMW!$A$1:$AH$187,12,0),"")</f>
        <v>CCTUC-4650,This should be present in column 1</v>
      </c>
      <c r="I92" t="str">
        <f>_xlfn.IFNA(IF(VLOOKUP($A92,nCino_DMW!$A$1:$AH$187,13,0)=0,"", VLOOKUP($A92,nCino_DMW!$A$1:$AH$187,13,0)),"")</f>
        <v>Checkbox</v>
      </c>
      <c r="J92" t="str">
        <f>_xlfn.IFNA(IF(VLOOKUP($A92,nCino_DevPoc!$A$2:$S$384,8,0)=0,"", VLOOKUP($A92,nCino_DevPoc!$A$2:$S$384,8,0)),"")</f>
        <v>boolean</v>
      </c>
      <c r="K92" t="str">
        <f>_xlfn.IFNA(IF(VLOOKUP($A92,nCino_DMW!$A$1:$AH$187,2,0)=0,"", VLOOKUP($A92,nCino_DMW!$A$1:$AH$187,2,0)),"")</f>
        <v>Boolean(True/False)</v>
      </c>
      <c r="L92" t="str">
        <f>IF(OR(F92=0, IFERROR(VLOOKUP($A92,nCino_DevPoc!$A$2:$S$384,2,0),0)=0),"", VLOOKUP($A92,nCino_DevPoc!$A$2:$S$384,2,0))</f>
        <v/>
      </c>
      <c r="M92" t="str">
        <f>IFERROR(IF(VLOOKUP($A92,nCino_DMW!$A$1:$AH$187,26,0)="Y", "N", IF(VLOOKUP($A92,nCino_DMW!$A$1:$AH$187,26,0)="N",  "Y", "")),"")</f>
        <v>Y</v>
      </c>
      <c r="N92" t="str">
        <f>_xlfn.IFNA(IF(VLOOKUP($A92,nCino_DevPoc!$A$2:$S$384,8,0)=TRUE, "Y", "N"),"")</f>
        <v>N</v>
      </c>
      <c r="O92" t="str">
        <f>IFERROR(IF(VLOOKUP($A92,nCino_DevPoc!$A$2:$S$384,18,0)=TRUE, "E", IF(F92="Id", "P", IF(OR(LEFT(I92, 6) = "Lookup", LEFT(I92, 6) ="Master"), "F",""))),"")</f>
        <v/>
      </c>
      <c r="P92" t="str">
        <f>_xlfn.IFNA(IF(VLOOKUP($A92,nCino_DMW!$A$1:$AH$187,4,0)="System generated", "Y", "N"),"")</f>
        <v>N</v>
      </c>
      <c r="Q92" t="str">
        <f>IF(LEFT(I92,6)="lookup", I92,IF(OR(F92=0, IFERROR(VLOOKUP($A92,nCino_DevPoc!$A$2:$S$384,18,0),0)=0),"", VLOOKUP($A92,nCino_DevPoc!$A$2:$S$384,18,0)))</f>
        <v/>
      </c>
      <c r="R92" t="str">
        <f>IF(D92="","",D92)</f>
        <v>Account</v>
      </c>
      <c r="S92" t="str">
        <f>IF(F92="","",F92)</f>
        <v>CCS_BDCS_Default_Flag__c</v>
      </c>
      <c r="T92" t="s">
        <v>253</v>
      </c>
      <c r="U92" t="str">
        <f>IF(OR(S92 ="transactionKey", S92="sequenceNumber", S92 = "commitTimestamp", S92 = "commitUser",S92 = "commitNumber", S92="changetype",S92="entityName",S92="ID", LEFT(S92,12)="LastModified"), "N","Y")</f>
        <v>Y</v>
      </c>
      <c r="V92" t="str">
        <f>R92</f>
        <v>Account</v>
      </c>
      <c r="W92" t="str">
        <f>S92</f>
        <v>CCS_BDCS_Default_Flag__c</v>
      </c>
      <c r="X92" t="str">
        <f>IF(OR(LEFT(J92,9)="reference", F92=""),"STRING",VLOOKUP($J92,'DataType Conversion'!$A$8:$I$37,3,0))</f>
        <v>BOOL</v>
      </c>
      <c r="Y92" t="str">
        <f>IF(L92="", "",L92)</f>
        <v/>
      </c>
      <c r="Z92" t="str">
        <f>U92</f>
        <v>Y</v>
      </c>
      <c r="AA92" t="str">
        <f>IF(OR($W92="Id",$W92="LastModifiedDate"), "C","")</f>
        <v/>
      </c>
      <c r="AB92" t="str">
        <f>IF(S92= "", "", IF(J92="Picklist", "Y", "N"))</f>
        <v>N</v>
      </c>
      <c r="AC92" t="str">
        <f>IF(OR(W92="CreatedDate",W92="CreatedById"),"Must be populated when changeType = CREATE","")</f>
        <v/>
      </c>
      <c r="AD92" t="str">
        <f>V92</f>
        <v>Account</v>
      </c>
      <c r="AE92" t="str">
        <f>W92</f>
        <v>CCS_BDCS_Default_Flag__c</v>
      </c>
      <c r="AF92" t="str">
        <f>X92</f>
        <v>BOOL</v>
      </c>
      <c r="AG92" t="str">
        <f>IF(Y92="","",Y92)</f>
        <v/>
      </c>
      <c r="AH92" t="str">
        <f>Z92</f>
        <v>Y</v>
      </c>
      <c r="AI92" t="str">
        <f>O92</f>
        <v/>
      </c>
      <c r="AJ92" t="str">
        <f>IF(AE92="LastModifiedDate","Must be latest date for the record id in Staging, and date must be t-1", "")</f>
        <v/>
      </c>
      <c r="AN92" t="str">
        <f>IF(AD92="","",LOWER(SUBSTITUTE(VLOOKUP($AD92,'Key-Information'!$B$7:$D$8,2,0)," ", "_")))</f>
        <v>relationship_(customer)</v>
      </c>
      <c r="AO92" t="str">
        <f>IF(AE92="","",IF(OR(AE92="ccs_migration_id__c",AE92="ccs_covenant_type__c",AE92="ccs_status__c",AE92="ccs_frequency__c"),SUBSTITUTE(LOWER(AE92),"__c",""),_xlfn.IFNA(SUBSTITUTE(SUBSTITUTE(SUBSTITUTE(SUBSTITUTE(AE92,"LLC_BI__",""),"CCS_",""),"__c",""),"cm_",""),AE92)))</f>
        <v>BDCS_Default_Flag</v>
      </c>
      <c r="AP92" t="str">
        <f>IF(AF92="","",AF92)</f>
        <v>BOOL</v>
      </c>
      <c r="AQ92" t="str">
        <f>IF(AG92="","",AG92)</f>
        <v/>
      </c>
      <c r="AR92" t="str">
        <f>IF(AH92="","",AH92)</f>
        <v>Y</v>
      </c>
      <c r="AS92" t="str">
        <f>IF(AI92="","",AI92)</f>
        <v/>
      </c>
    </row>
    <row r="93" spans="1:45" ht="15">
      <c r="A93" t="str">
        <f>D93&amp;F93</f>
        <v>AccountCCS_CogLeid__c</v>
      </c>
      <c r="B93" t="str">
        <f>VLOOKUP($A93,nCino_DMW!$A$1:$AM$187,38,0)</f>
        <v>Y</v>
      </c>
      <c r="C93" t="str">
        <f>VLOOKUP($A93,nCino_DMW!$A$1:$AM$187,39,0)</f>
        <v>N</v>
      </c>
      <c r="D93" t="s">
        <v>66</v>
      </c>
      <c r="E93" t="str">
        <f>_xlfn.IFNA(VLOOKUP($A93,nCino_DevPoc!$A$2:$S$384,4,0),"")</f>
        <v>Relationship</v>
      </c>
      <c r="F93" t="s">
        <v>1191</v>
      </c>
      <c r="G93" t="str">
        <f>_xlfn.IFNA(VLOOKUP($A93,nCino_DMW!$A$1:$L$188,9,0),"")</f>
        <v>COG LEID</v>
      </c>
      <c r="H93">
        <f>_xlfn.IFNA(VLOOKUP($A93,nCino_DMW!$A$1:$AH$187,12,0),"")</f>
        <v>0</v>
      </c>
      <c r="I93" t="str">
        <f>_xlfn.IFNA(IF(VLOOKUP($A93,nCino_DMW!$A$1:$AH$187,13,0)=0,"", VLOOKUP($A93,nCino_DMW!$A$1:$AH$187,13,0)),"")</f>
        <v>Number(Unique)</v>
      </c>
      <c r="J93" t="str">
        <f>_xlfn.IFNA(IF(VLOOKUP($A93,nCino_DevPoc!$A$2:$S$384,8,0)=0,"", VLOOKUP($A93,nCino_DevPoc!$A$2:$S$384,8,0)),"")</f>
        <v>double</v>
      </c>
      <c r="K93" t="str">
        <f>_xlfn.IFNA(IF(VLOOKUP($A93,nCino_DMW!$A$1:$AH$187,2,0)=0,"", VLOOKUP($A93,nCino_DMW!$A$1:$AH$187,2,0)),"")</f>
        <v>18, 0</v>
      </c>
      <c r="L93" t="str">
        <f>IF(OR(F93=0, IFERROR(VLOOKUP($A93,nCino_DevPoc!$A$2:$S$384,2,0),0)=0),"", VLOOKUP($A93,nCino_DevPoc!$A$2:$S$384,2,0))</f>
        <v>18, 0</v>
      </c>
      <c r="M93" t="str">
        <f>IFERROR(IF(VLOOKUP($A93,nCino_DMW!$A$1:$AH$187,26,0)="Y", "N", IF(VLOOKUP($A93,nCino_DMW!$A$1:$AH$187,26,0)="N",  "Y", "")),"")</f>
        <v>Y</v>
      </c>
      <c r="N93" t="str">
        <f>_xlfn.IFNA(IF(VLOOKUP($A93,nCino_DevPoc!$A$2:$S$384,8,0)=TRUE, "Y", "N"),"")</f>
        <v>N</v>
      </c>
      <c r="O93" t="str">
        <f>IFERROR(IF(VLOOKUP($A93,nCino_DevPoc!$A$2:$S$384,18,0)=TRUE, "E", IF(F93="Id", "P", IF(OR(LEFT(I93, 6) = "Lookup", LEFT(I93, 6) ="Master"), "F",""))),"")</f>
        <v/>
      </c>
      <c r="P93" t="str">
        <f>_xlfn.IFNA(IF(VLOOKUP($A93,nCino_DMW!$A$1:$AH$187,4,0)="System generated", "Y", "N"),"")</f>
        <v>N</v>
      </c>
      <c r="Q93" t="str">
        <f>IF(LEFT(I93,6)="lookup", I93,IF(OR(F93=0, IFERROR(VLOOKUP($A93,nCino_DevPoc!$A$2:$S$384,18,0),0)=0),"", VLOOKUP($A93,nCino_DevPoc!$A$2:$S$384,18,0)))</f>
        <v/>
      </c>
      <c r="R93" t="str">
        <f>IF(D93="","",D93)</f>
        <v>Account</v>
      </c>
      <c r="S93" t="str">
        <f>IF(F93="","",F93)</f>
        <v>CCS_CogLeid__c</v>
      </c>
      <c r="T93" t="s">
        <v>253</v>
      </c>
      <c r="U93" t="str">
        <f>IF(OR(S93 ="transactionKey", S93="sequenceNumber", S93 = "commitTimestamp", S93 = "commitUser",S93 = "commitNumber", S93="changetype",S93="entityName",S93="ID", LEFT(S93,12)="LastModified"), "N","Y")</f>
        <v>Y</v>
      </c>
      <c r="V93" t="str">
        <f>R93</f>
        <v>Account</v>
      </c>
      <c r="W93" t="str">
        <f>S93</f>
        <v>CCS_CogLeid__c</v>
      </c>
      <c r="X93" t="str">
        <f>IF(OR(LEFT(J93,9)="reference", F93=""),"STRING",VLOOKUP($J93,'DataType Conversion'!$A$8:$I$37,3,0))</f>
        <v>DECIMAL</v>
      </c>
      <c r="Y93" t="str">
        <f>IF(L93="", "",L93)</f>
        <v>18, 0</v>
      </c>
      <c r="Z93" t="str">
        <f>U93</f>
        <v>Y</v>
      </c>
      <c r="AA93" t="str">
        <f>IF(OR($W93="Id",$W93="LastModifiedDate"), "C","")</f>
        <v/>
      </c>
      <c r="AB93" t="str">
        <f>IF(S93= "", "", IF(J93="Picklist", "Y", "N"))</f>
        <v>N</v>
      </c>
      <c r="AC93" t="str">
        <f>IF(OR(W93="CreatedDate",W93="CreatedById"),"Must be populated when changeType = CREATE","")</f>
        <v/>
      </c>
      <c r="AD93" t="str">
        <f>V93</f>
        <v>Account</v>
      </c>
      <c r="AE93" t="str">
        <f>W93</f>
        <v>CCS_CogLeid__c</v>
      </c>
      <c r="AF93" t="str">
        <f>X93</f>
        <v>DECIMAL</v>
      </c>
      <c r="AG93" t="str">
        <f>IF(Y93="","",Y93)</f>
        <v>18, 0</v>
      </c>
      <c r="AH93" t="str">
        <f>Z93</f>
        <v>Y</v>
      </c>
      <c r="AI93" t="str">
        <f>O93</f>
        <v/>
      </c>
      <c r="AJ93" t="str">
        <f>IF(AE93="LastModifiedDate","Must be latest date for the record id in Staging, and date must be t-1", "")</f>
        <v/>
      </c>
      <c r="AN93" t="str">
        <f>IF(AD93="","",LOWER(SUBSTITUTE(VLOOKUP($AD93,'Key-Information'!$B$7:$D$8,2,0)," ", "_")))</f>
        <v>relationship_(customer)</v>
      </c>
      <c r="AO93" t="str">
        <f>IF(AE93="","",IF(OR(AE93="ccs_migration_id__c",AE93="ccs_covenant_type__c",AE93="ccs_status__c",AE93="ccs_frequency__c"),SUBSTITUTE(LOWER(AE93),"__c",""),_xlfn.IFNA(SUBSTITUTE(SUBSTITUTE(SUBSTITUTE(SUBSTITUTE(AE93,"LLC_BI__",""),"CCS_",""),"__c",""),"cm_",""),AE93)))</f>
        <v>CogLeid</v>
      </c>
      <c r="AP93" t="str">
        <f>IF(AF93="","",AF93)</f>
        <v>DECIMAL</v>
      </c>
      <c r="AQ93" t="str">
        <f>IF(AG93="","",AG93)</f>
        <v>18, 0</v>
      </c>
      <c r="AR93" t="str">
        <f>IF(AH93="","",AH93)</f>
        <v>Y</v>
      </c>
      <c r="AS93" t="str">
        <f>IF(AI93="","",AI93)</f>
        <v/>
      </c>
    </row>
    <row r="94" spans="1:45" ht="15">
      <c r="A94" t="str">
        <f>D94&amp;F94</f>
        <v>AccountCCS_Customer_Generated_To_last_12_months__c</v>
      </c>
      <c r="B94" t="str">
        <f>VLOOKUP($A94,nCino_DMW!$A$1:$AM$187,38,0)</f>
        <v>Y</v>
      </c>
      <c r="C94" t="str">
        <f>VLOOKUP($A94,nCino_DMW!$A$1:$AM$187,39,0)</f>
        <v>N</v>
      </c>
      <c r="D94" t="s">
        <v>66</v>
      </c>
      <c r="E94" t="str">
        <f>_xlfn.IFNA(VLOOKUP($A94,nCino_DevPoc!$A$2:$S$384,4,0),"")</f>
        <v>Relationship</v>
      </c>
      <c r="F94" t="s">
        <v>1194</v>
      </c>
      <c r="G94" t="str">
        <f>_xlfn.IFNA(VLOOKUP($A94,nCino_DMW!$A$1:$L$188,9,0),"")</f>
        <v>Customer Generated T/o last 12 months</v>
      </c>
      <c r="H94" t="str">
        <f>_xlfn.IFNA(VLOOKUP($A94,nCino_DMW!$A$1:$AH$187,12,0),"")</f>
        <v>CCTUC 4647: Shows the calculated customer generated turnover for a customer over the last 12 months.</v>
      </c>
      <c r="I94" t="str">
        <f>_xlfn.IFNA(IF(VLOOKUP($A94,nCino_DMW!$A$1:$AH$187,13,0)=0,"", VLOOKUP($A94,nCino_DMW!$A$1:$AH$187,13,0)),"")</f>
        <v>Number</v>
      </c>
      <c r="J94" t="str">
        <f>_xlfn.IFNA(IF(VLOOKUP($A94,nCino_DevPoc!$A$2:$S$384,8,0)=0,"", VLOOKUP($A94,nCino_DevPoc!$A$2:$S$384,8,0)),"")</f>
        <v>double</v>
      </c>
      <c r="K94" t="str">
        <f>_xlfn.IFNA(IF(VLOOKUP($A94,nCino_DMW!$A$1:$AH$187,2,0)=0,"", VLOOKUP($A94,nCino_DMW!$A$1:$AH$187,2,0)),"")</f>
        <v>16, 0</v>
      </c>
      <c r="L94" t="str">
        <f>IF(OR(F94=0, IFERROR(VLOOKUP($A94,nCino_DevPoc!$A$2:$S$384,2,0),0)=0),"", VLOOKUP($A94,nCino_DevPoc!$A$2:$S$384,2,0))</f>
        <v>16, 0</v>
      </c>
      <c r="M94" t="str">
        <f>IFERROR(IF(VLOOKUP($A94,nCino_DMW!$A$1:$AH$187,26,0)="Y", "N", IF(VLOOKUP($A94,nCino_DMW!$A$1:$AH$187,26,0)="N",  "Y", "")),"")</f>
        <v>Y</v>
      </c>
      <c r="N94" t="str">
        <f>_xlfn.IFNA(IF(VLOOKUP($A94,nCino_DevPoc!$A$2:$S$384,8,0)=TRUE, "Y", "N"),"")</f>
        <v>N</v>
      </c>
      <c r="O94" t="str">
        <f>IFERROR(IF(VLOOKUP($A94,nCino_DevPoc!$A$2:$S$384,18,0)=TRUE, "E", IF(F94="Id", "P", IF(OR(LEFT(I94, 6) = "Lookup", LEFT(I94, 6) ="Master"), "F",""))),"")</f>
        <v/>
      </c>
      <c r="P94" t="str">
        <f>_xlfn.IFNA(IF(VLOOKUP($A94,nCino_DMW!$A$1:$AH$187,4,0)="System generated", "Y", "N"),"")</f>
        <v>N</v>
      </c>
      <c r="Q94" t="str">
        <f>IF(LEFT(I94,6)="lookup", I94,IF(OR(F94=0, IFERROR(VLOOKUP($A94,nCino_DevPoc!$A$2:$S$384,18,0),0)=0),"", VLOOKUP($A94,nCino_DevPoc!$A$2:$S$384,18,0)))</f>
        <v/>
      </c>
      <c r="R94" t="str">
        <f>IF(D94="","",D94)</f>
        <v>Account</v>
      </c>
      <c r="S94" t="str">
        <f>IF(F94="","",F94)</f>
        <v>CCS_Customer_Generated_To_last_12_months__c</v>
      </c>
      <c r="T94" t="s">
        <v>253</v>
      </c>
      <c r="U94" t="str">
        <f>IF(OR(S94 ="transactionKey", S94="sequenceNumber", S94 = "commitTimestamp", S94 = "commitUser",S94 = "commitNumber", S94="changetype",S94="entityName",S94="ID", LEFT(S94,12)="LastModified"), "N","Y")</f>
        <v>Y</v>
      </c>
      <c r="V94" t="str">
        <f>R94</f>
        <v>Account</v>
      </c>
      <c r="W94" t="str">
        <f>S94</f>
        <v>CCS_Customer_Generated_To_last_12_months__c</v>
      </c>
      <c r="X94" t="str">
        <f>IF(OR(LEFT(J94,9)="reference", F94=""),"STRING",VLOOKUP($J94,'DataType Conversion'!$A$8:$I$37,3,0))</f>
        <v>DECIMAL</v>
      </c>
      <c r="Y94" t="str">
        <f>IF(L94="", "",L94)</f>
        <v>16, 0</v>
      </c>
      <c r="Z94" t="str">
        <f>U94</f>
        <v>Y</v>
      </c>
      <c r="AA94" t="str">
        <f>IF(OR($W94="Id",$W94="LastModifiedDate"), "C","")</f>
        <v/>
      </c>
      <c r="AB94" t="str">
        <f>IF(S94= "", "", IF(J94="Picklist", "Y", "N"))</f>
        <v>N</v>
      </c>
      <c r="AC94" t="str">
        <f>IF(OR(W94="CreatedDate",W94="CreatedById"),"Must be populated when changeType = CREATE","")</f>
        <v/>
      </c>
      <c r="AD94" t="str">
        <f>V94</f>
        <v>Account</v>
      </c>
      <c r="AE94" t="str">
        <f>W94</f>
        <v>CCS_Customer_Generated_To_last_12_months__c</v>
      </c>
      <c r="AF94" t="str">
        <f>X94</f>
        <v>DECIMAL</v>
      </c>
      <c r="AG94" t="str">
        <f>IF(Y94="","",Y94)</f>
        <v>16, 0</v>
      </c>
      <c r="AH94" t="str">
        <f>Z94</f>
        <v>Y</v>
      </c>
      <c r="AI94" t="str">
        <f>O94</f>
        <v/>
      </c>
      <c r="AJ94" t="str">
        <f>IF(AE94="LastModifiedDate","Must be latest date for the record id in Staging, and date must be t-1", "")</f>
        <v/>
      </c>
      <c r="AN94" t="str">
        <f>IF(AD94="","",LOWER(SUBSTITUTE(VLOOKUP($AD94,'Key-Information'!$B$7:$D$8,2,0)," ", "_")))</f>
        <v>relationship_(customer)</v>
      </c>
      <c r="AO94" t="str">
        <f>IF(AE94="","",IF(OR(AE94="ccs_migration_id__c",AE94="ccs_covenant_type__c",AE94="ccs_status__c",AE94="ccs_frequency__c"),SUBSTITUTE(LOWER(AE94),"__c",""),_xlfn.IFNA(SUBSTITUTE(SUBSTITUTE(SUBSTITUTE(SUBSTITUTE(AE94,"LLC_BI__",""),"CCS_",""),"__c",""),"cm_",""),AE94)))</f>
        <v>Customer_Generated_To_last_12_months</v>
      </c>
      <c r="AP94" t="str">
        <f>IF(AF94="","",AF94)</f>
        <v>DECIMAL</v>
      </c>
      <c r="AQ94" t="str">
        <f>IF(AG94="","",AG94)</f>
        <v>16, 0</v>
      </c>
      <c r="AR94" t="str">
        <f>IF(AH94="","",AH94)</f>
        <v>Y</v>
      </c>
      <c r="AS94" t="str">
        <f>IF(AI94="","",AI94)</f>
        <v/>
      </c>
    </row>
    <row r="95" spans="1:45" ht="15">
      <c r="A95" t="str">
        <f>D95&amp;F95</f>
        <v>AccountCCS_Date_of_Cure__c</v>
      </c>
      <c r="B95" t="str">
        <f>VLOOKUP($A95,nCino_DMW!$A$1:$AM$187,38,0)</f>
        <v>Y</v>
      </c>
      <c r="C95" t="str">
        <f>VLOOKUP($A95,nCino_DMW!$A$1:$AM$187,39,0)</f>
        <v>N</v>
      </c>
      <c r="D95" t="s">
        <v>66</v>
      </c>
      <c r="E95" t="str">
        <f>_xlfn.IFNA(VLOOKUP($A95,nCino_DevPoc!$A$2:$S$384,4,0),"")</f>
        <v>Relationship</v>
      </c>
      <c r="F95" t="s">
        <v>1197</v>
      </c>
      <c r="G95" t="str">
        <f>_xlfn.IFNA(VLOOKUP($A95,nCino_DMW!$A$1:$L$188,9,0),"")</f>
        <v>Date of Cure</v>
      </c>
      <c r="H95" t="str">
        <f>_xlfn.IFNA(VLOOKUP($A95,nCino_DMW!$A$1:$AH$187,12,0),"")</f>
        <v>CCTUC-4353: Displayed on Risk Rating Tab</v>
      </c>
      <c r="I95" t="str">
        <f>_xlfn.IFNA(IF(VLOOKUP($A95,nCino_DMW!$A$1:$AH$187,13,0)=0,"", VLOOKUP($A95,nCino_DMW!$A$1:$AH$187,13,0)),"")</f>
        <v>Date</v>
      </c>
      <c r="J95" t="str">
        <f>_xlfn.IFNA(IF(VLOOKUP($A95,nCino_DevPoc!$A$2:$S$384,8,0)=0,"", VLOOKUP($A95,nCino_DevPoc!$A$2:$S$384,8,0)),"")</f>
        <v>date</v>
      </c>
      <c r="K95" t="str">
        <f>_xlfn.IFNA(IF(VLOOKUP($A95,nCino_DMW!$A$1:$AH$187,2,0)=0,"", VLOOKUP($A95,nCino_DMW!$A$1:$AH$187,2,0)),"")</f>
        <v/>
      </c>
      <c r="L95" t="str">
        <f>IF(OR(F95=0, IFERROR(VLOOKUP($A95,nCino_DevPoc!$A$2:$S$384,2,0),0)=0),"", VLOOKUP($A95,nCino_DevPoc!$A$2:$S$384,2,0))</f>
        <v/>
      </c>
      <c r="M95" t="str">
        <f>IFERROR(IF(VLOOKUP($A95,nCino_DMW!$A$1:$AH$187,26,0)="Y", "N", IF(VLOOKUP($A95,nCino_DMW!$A$1:$AH$187,26,0)="N",  "Y", "")),"")</f>
        <v>Y</v>
      </c>
      <c r="N95" t="str">
        <f>_xlfn.IFNA(IF(VLOOKUP($A95,nCino_DevPoc!$A$2:$S$384,8,0)=TRUE, "Y", "N"),"")</f>
        <v>N</v>
      </c>
      <c r="O95" t="str">
        <f>IFERROR(IF(VLOOKUP($A95,nCino_DevPoc!$A$2:$S$384,18,0)=TRUE, "E", IF(F95="Id", "P", IF(OR(LEFT(I95, 6) = "Lookup", LEFT(I95, 6) ="Master"), "F",""))),"")</f>
        <v/>
      </c>
      <c r="P95" t="str">
        <f>_xlfn.IFNA(IF(VLOOKUP($A95,nCino_DMW!$A$1:$AH$187,4,0)="System generated", "Y", "N"),"")</f>
        <v>N</v>
      </c>
      <c r="Q95" t="str">
        <f>IF(LEFT(I95,6)="lookup", I95,IF(OR(F95=0, IFERROR(VLOOKUP($A95,nCino_DevPoc!$A$2:$S$384,18,0),0)=0),"", VLOOKUP($A95,nCino_DevPoc!$A$2:$S$384,18,0)))</f>
        <v/>
      </c>
      <c r="R95" t="str">
        <f>IF(D95="","",D95)</f>
        <v>Account</v>
      </c>
      <c r="S95" t="str">
        <f>IF(F95="","",F95)</f>
        <v>CCS_Date_of_Cure__c</v>
      </c>
      <c r="T95" t="s">
        <v>253</v>
      </c>
      <c r="U95" t="str">
        <f>IF(OR(S95 ="transactionKey", S95="sequenceNumber", S95 = "commitTimestamp", S95 = "commitUser",S95 = "commitNumber", S95="changetype",S95="entityName",S95="ID", LEFT(S95,12)="LastModified"), "N","Y")</f>
        <v>Y</v>
      </c>
      <c r="V95" t="str">
        <f>R95</f>
        <v>Account</v>
      </c>
      <c r="W95" t="str">
        <f>S95</f>
        <v>CCS_Date_of_Cure__c</v>
      </c>
      <c r="X95" t="str">
        <f>IF(OR(LEFT(J95,9)="reference", F95=""),"STRING",VLOOKUP($J95,'DataType Conversion'!$A$8:$I$37,3,0))</f>
        <v>DATE</v>
      </c>
      <c r="Y95" t="str">
        <f>IF(L95="", "",L95)</f>
        <v/>
      </c>
      <c r="Z95" t="str">
        <f>U95</f>
        <v>Y</v>
      </c>
      <c r="AA95" t="str">
        <f>IF(OR($W95="Id",$W95="LastModifiedDate"), "C","")</f>
        <v/>
      </c>
      <c r="AB95" t="str">
        <f>IF(S95= "", "", IF(J95="Picklist", "Y", "N"))</f>
        <v>N</v>
      </c>
      <c r="AC95" t="str">
        <f>IF(OR(W95="CreatedDate",W95="CreatedById"),"Must be populated when changeType = CREATE","")</f>
        <v/>
      </c>
      <c r="AD95" t="str">
        <f>V95</f>
        <v>Account</v>
      </c>
      <c r="AE95" t="str">
        <f>W95</f>
        <v>CCS_Date_of_Cure__c</v>
      </c>
      <c r="AF95" t="str">
        <f>X95</f>
        <v>DATE</v>
      </c>
      <c r="AG95" t="str">
        <f>IF(Y95="","",Y95)</f>
        <v/>
      </c>
      <c r="AH95" t="str">
        <f>Z95</f>
        <v>Y</v>
      </c>
      <c r="AI95" t="str">
        <f>O95</f>
        <v/>
      </c>
      <c r="AJ95" t="str">
        <f>IF(AE95="LastModifiedDate","Must be latest date for the record id in Staging, and date must be t-1", "")</f>
        <v/>
      </c>
      <c r="AN95" t="str">
        <f>IF(AD95="","",LOWER(SUBSTITUTE(VLOOKUP($AD95,'Key-Information'!$B$7:$D$8,2,0)," ", "_")))</f>
        <v>relationship_(customer)</v>
      </c>
      <c r="AO95" t="str">
        <f>IF(AE95="","",IF(OR(AE95="ccs_migration_id__c",AE95="ccs_covenant_type__c",AE95="ccs_status__c",AE95="ccs_frequency__c"),SUBSTITUTE(LOWER(AE95),"__c",""),_xlfn.IFNA(SUBSTITUTE(SUBSTITUTE(SUBSTITUTE(SUBSTITUTE(AE95,"LLC_BI__",""),"CCS_",""),"__c",""),"cm_",""),AE95)))</f>
        <v>Date_of_Cure</v>
      </c>
      <c r="AP95" t="str">
        <f>IF(AF95="","",AF95)</f>
        <v>DATE</v>
      </c>
      <c r="AQ95" t="str">
        <f>IF(AG95="","",AG95)</f>
        <v/>
      </c>
      <c r="AR95" t="str">
        <f>IF(AH95="","",AH95)</f>
        <v>Y</v>
      </c>
      <c r="AS95" t="str">
        <f>IF(AI95="","",AI95)</f>
        <v/>
      </c>
    </row>
    <row r="96" spans="1:45" ht="15">
      <c r="A96" t="str">
        <f>D96&amp;F96</f>
        <v>AccountCCS_Date_of_Default__c</v>
      </c>
      <c r="B96" t="str">
        <f>VLOOKUP($A96,nCino_DMW!$A$1:$AM$187,38,0)</f>
        <v>Y</v>
      </c>
      <c r="C96" t="str">
        <f>VLOOKUP($A96,nCino_DMW!$A$1:$AM$187,39,0)</f>
        <v>N</v>
      </c>
      <c r="D96" t="s">
        <v>66</v>
      </c>
      <c r="E96" t="str">
        <f>_xlfn.IFNA(VLOOKUP($A96,nCino_DevPoc!$A$2:$S$384,4,0),"")</f>
        <v>Relationship</v>
      </c>
      <c r="F96" t="s">
        <v>1200</v>
      </c>
      <c r="G96" t="str">
        <f>_xlfn.IFNA(VLOOKUP($A96,nCino_DMW!$A$1:$L$188,9,0),"")</f>
        <v>Date of Default</v>
      </c>
      <c r="H96" t="str">
        <f>_xlfn.IFNA(VLOOKUP($A96,nCino_DMW!$A$1:$AH$187,12,0),"")</f>
        <v>CCTUC-4353: Displayed on Risk Rating Tab</v>
      </c>
      <c r="I96" t="str">
        <f>_xlfn.IFNA(IF(VLOOKUP($A96,nCino_DMW!$A$1:$AH$187,13,0)=0,"", VLOOKUP($A96,nCino_DMW!$A$1:$AH$187,13,0)),"")</f>
        <v>Date</v>
      </c>
      <c r="J96" t="str">
        <f>_xlfn.IFNA(IF(VLOOKUP($A96,nCino_DevPoc!$A$2:$S$384,8,0)=0,"", VLOOKUP($A96,nCino_DevPoc!$A$2:$S$384,8,0)),"")</f>
        <v>date</v>
      </c>
      <c r="K96" t="str">
        <f>_xlfn.IFNA(IF(VLOOKUP($A96,nCino_DMW!$A$1:$AH$187,2,0)=0,"", VLOOKUP($A96,nCino_DMW!$A$1:$AH$187,2,0)),"")</f>
        <v/>
      </c>
      <c r="L96" t="str">
        <f>IF(OR(F96=0, IFERROR(VLOOKUP($A96,nCino_DevPoc!$A$2:$S$384,2,0),0)=0),"", VLOOKUP($A96,nCino_DevPoc!$A$2:$S$384,2,0))</f>
        <v/>
      </c>
      <c r="M96" t="str">
        <f>IFERROR(IF(VLOOKUP($A96,nCino_DMW!$A$1:$AH$187,26,0)="Y", "N", IF(VLOOKUP($A96,nCino_DMW!$A$1:$AH$187,26,0)="N",  "Y", "")),"")</f>
        <v>Y</v>
      </c>
      <c r="N96" t="str">
        <f>_xlfn.IFNA(IF(VLOOKUP($A96,nCino_DevPoc!$A$2:$S$384,8,0)=TRUE, "Y", "N"),"")</f>
        <v>N</v>
      </c>
      <c r="O96" t="str">
        <f>IFERROR(IF(VLOOKUP($A96,nCino_DevPoc!$A$2:$S$384,18,0)=TRUE, "E", IF(F96="Id", "P", IF(OR(LEFT(I96, 6) = "Lookup", LEFT(I96, 6) ="Master"), "F",""))),"")</f>
        <v/>
      </c>
      <c r="P96" t="str">
        <f>_xlfn.IFNA(IF(VLOOKUP($A96,nCino_DMW!$A$1:$AH$187,4,0)="System generated", "Y", "N"),"")</f>
        <v>N</v>
      </c>
      <c r="Q96" t="str">
        <f>IF(LEFT(I96,6)="lookup", I96,IF(OR(F96=0, IFERROR(VLOOKUP($A96,nCino_DevPoc!$A$2:$S$384,18,0),0)=0),"", VLOOKUP($A96,nCino_DevPoc!$A$2:$S$384,18,0)))</f>
        <v/>
      </c>
      <c r="R96" t="str">
        <f>IF(D96="","",D96)</f>
        <v>Account</v>
      </c>
      <c r="S96" t="str">
        <f>IF(F96="","",F96)</f>
        <v>CCS_Date_of_Default__c</v>
      </c>
      <c r="T96" t="s">
        <v>253</v>
      </c>
      <c r="U96" t="str">
        <f>IF(OR(S96 ="transactionKey", S96="sequenceNumber", S96 = "commitTimestamp", S96 = "commitUser",S96 = "commitNumber", S96="changetype",S96="entityName",S96="ID", LEFT(S96,12)="LastModified"), "N","Y")</f>
        <v>Y</v>
      </c>
      <c r="V96" t="str">
        <f>R96</f>
        <v>Account</v>
      </c>
      <c r="W96" t="str">
        <f>S96</f>
        <v>CCS_Date_of_Default__c</v>
      </c>
      <c r="X96" t="str">
        <f>IF(OR(LEFT(J96,9)="reference", F96=""),"STRING",VLOOKUP($J96,'DataType Conversion'!$A$8:$I$37,3,0))</f>
        <v>DATE</v>
      </c>
      <c r="Y96" t="str">
        <f>IF(L96="", "",L96)</f>
        <v/>
      </c>
      <c r="Z96" t="str">
        <f>U96</f>
        <v>Y</v>
      </c>
      <c r="AA96" t="str">
        <f>IF(OR($W96="Id",$W96="LastModifiedDate"), "C","")</f>
        <v/>
      </c>
      <c r="AB96" t="str">
        <f>IF(S96= "", "", IF(J96="Picklist", "Y", "N"))</f>
        <v>N</v>
      </c>
      <c r="AC96" t="str">
        <f>IF(OR(W96="CreatedDate",W96="CreatedById"),"Must be populated when changeType = CREATE","")</f>
        <v/>
      </c>
      <c r="AD96" t="str">
        <f>V96</f>
        <v>Account</v>
      </c>
      <c r="AE96" t="str">
        <f>W96</f>
        <v>CCS_Date_of_Default__c</v>
      </c>
      <c r="AF96" t="str">
        <f>X96</f>
        <v>DATE</v>
      </c>
      <c r="AG96" t="str">
        <f>IF(Y96="","",Y96)</f>
        <v/>
      </c>
      <c r="AH96" t="str">
        <f>Z96</f>
        <v>Y</v>
      </c>
      <c r="AI96" t="str">
        <f>O96</f>
        <v/>
      </c>
      <c r="AJ96" t="str">
        <f>IF(AE96="LastModifiedDate","Must be latest date for the record id in Staging, and date must be t-1", "")</f>
        <v/>
      </c>
      <c r="AN96" t="str">
        <f>IF(AD96="","",LOWER(SUBSTITUTE(VLOOKUP($AD96,'Key-Information'!$B$7:$D$8,2,0)," ", "_")))</f>
        <v>relationship_(customer)</v>
      </c>
      <c r="AO96" t="str">
        <f>IF(AE96="","",IF(OR(AE96="ccs_migration_id__c",AE96="ccs_covenant_type__c",AE96="ccs_status__c",AE96="ccs_frequency__c"),SUBSTITUTE(LOWER(AE96),"__c",""),_xlfn.IFNA(SUBSTITUTE(SUBSTITUTE(SUBSTITUTE(SUBSTITUTE(AE96,"LLC_BI__",""),"CCS_",""),"__c",""),"cm_",""),AE96)))</f>
        <v>Date_of_Default</v>
      </c>
      <c r="AP96" t="str">
        <f>IF(AF96="","",AF96)</f>
        <v>DATE</v>
      </c>
      <c r="AQ96" t="str">
        <f>IF(AG96="","",AG96)</f>
        <v/>
      </c>
      <c r="AR96" t="str">
        <f>IF(AH96="","",AH96)</f>
        <v>Y</v>
      </c>
      <c r="AS96" t="str">
        <f>IF(AI96="","",AI96)</f>
        <v/>
      </c>
    </row>
    <row r="97" spans="1:45" ht="15">
      <c r="A97" t="str">
        <f>D97&amp;F97</f>
        <v>AccountCCS_Default_Grade_Rating_Value__c</v>
      </c>
      <c r="B97" t="str">
        <f>VLOOKUP($A97,nCino_DMW!$A$1:$AM$187,38,0)</f>
        <v>Y</v>
      </c>
      <c r="C97" t="str">
        <f>VLOOKUP($A97,nCino_DMW!$A$1:$AM$187,39,0)</f>
        <v>N</v>
      </c>
      <c r="D97" t="s">
        <v>66</v>
      </c>
      <c r="E97" t="str">
        <f>_xlfn.IFNA(VLOOKUP($A97,nCino_DevPoc!$A$2:$S$384,4,0),"")</f>
        <v>Relationship</v>
      </c>
      <c r="F97" t="s">
        <v>1252</v>
      </c>
      <c r="G97" t="str">
        <f>_xlfn.IFNA(VLOOKUP($A97,nCino_DMW!$A$1:$L$188,9,0),"")</f>
        <v>Default Grade Rating Value</v>
      </c>
      <c r="H97" t="str">
        <f>_xlfn.IFNA(VLOOKUP($A97,nCino_DMW!$A$1:$AH$187,12,0),"")</f>
        <v>CCTUC-4355 Default grade rating number extracted from picklist</v>
      </c>
      <c r="I97" t="str">
        <f>_xlfn.IFNA(IF(VLOOKUP($A97,nCino_DMW!$A$1:$AH$187,13,0)=0,"", VLOOKUP($A97,nCino_DMW!$A$1:$AH$187,13,0)),"")</f>
        <v>Formula (Number)</v>
      </c>
      <c r="J97" t="str">
        <f>_xlfn.IFNA(IF(VLOOKUP($A97,nCino_DevPoc!$A$2:$S$384,8,0)=0,"", VLOOKUP($A97,nCino_DevPoc!$A$2:$S$384,8,0)),"")</f>
        <v>double</v>
      </c>
      <c r="K97" t="str">
        <f>_xlfn.IFNA(IF(VLOOKUP($A97,nCino_DMW!$A$1:$AH$187,2,0)=0,"", VLOOKUP($A97,nCino_DMW!$A$1:$AH$187,2,0)),"")</f>
        <v>18, 2</v>
      </c>
      <c r="L97" t="str">
        <f>IF(OR(F97=0, IFERROR(VLOOKUP($A97,nCino_DevPoc!$A$2:$S$384,2,0),0)=0),"", VLOOKUP($A97,nCino_DevPoc!$A$2:$S$384,2,0))</f>
        <v>18, 2</v>
      </c>
      <c r="M97" t="str">
        <f>IFERROR(IF(VLOOKUP($A97,nCino_DMW!$A$1:$AH$187,26,0)="Y", "N", IF(VLOOKUP($A97,nCino_DMW!$A$1:$AH$187,26,0)="N",  "Y", "")),"")</f>
        <v>Y</v>
      </c>
      <c r="N97" t="str">
        <f>_xlfn.IFNA(IF(VLOOKUP($A97,nCino_DevPoc!$A$2:$S$384,8,0)=TRUE, "Y", "N"),"")</f>
        <v>N</v>
      </c>
      <c r="O97" t="str">
        <f>IFERROR(IF(VLOOKUP($A97,nCino_DevPoc!$A$2:$S$384,18,0)=TRUE, "E", IF(F97="Id", "P", IF(OR(LEFT(I97, 6) = "Lookup", LEFT(I97, 6) ="Master"), "F",""))),"")</f>
        <v/>
      </c>
      <c r="P97" t="str">
        <f>_xlfn.IFNA(IF(VLOOKUP($A97,nCino_DMW!$A$1:$AH$187,4,0)="System generated", "Y", "N"),"")</f>
        <v>N</v>
      </c>
      <c r="Q97" t="str">
        <f>IF(LEFT(I97,6)="lookup", I97,IF(OR(F97=0, IFERROR(VLOOKUP($A97,nCino_DevPoc!$A$2:$S$384,18,0),0)=0),"", VLOOKUP($A97,nCino_DevPoc!$A$2:$S$384,18,0)))</f>
        <v>VALUE(LEFT(TEXT(CCS_Default_Grade__c ), 2))</v>
      </c>
      <c r="R97" t="str">
        <f>IF(D97="","",D97)</f>
        <v>Account</v>
      </c>
      <c r="S97" t="str">
        <f>IF(F97="","",F97)</f>
        <v>CCS_Default_Grade_Rating_Value__c</v>
      </c>
      <c r="T97" t="s">
        <v>253</v>
      </c>
      <c r="U97" t="str">
        <f>IF(OR(S97 ="transactionKey", S97="sequenceNumber", S97 = "commitTimestamp", S97 = "commitUser",S97 = "commitNumber", S97="changetype",S97="entityName",S97="ID", LEFT(S97,12)="LastModified"), "N","Y")</f>
        <v>Y</v>
      </c>
      <c r="V97" t="str">
        <f>R97</f>
        <v>Account</v>
      </c>
      <c r="W97" t="str">
        <f>S97</f>
        <v>CCS_Default_Grade_Rating_Value__c</v>
      </c>
      <c r="X97" t="str">
        <f>IF(OR(LEFT(J97,9)="reference", F97=""),"STRING",VLOOKUP($J97,'DataType Conversion'!$A$8:$I$37,3,0))</f>
        <v>DECIMAL</v>
      </c>
      <c r="Y97" t="str">
        <f>IF(L97="", "",L97)</f>
        <v>18, 2</v>
      </c>
      <c r="Z97" t="str">
        <f>U97</f>
        <v>Y</v>
      </c>
      <c r="AA97" t="str">
        <f>IF(OR($W97="Id",$W97="LastModifiedDate"), "C","")</f>
        <v/>
      </c>
      <c r="AB97" t="str">
        <f>IF(S97= "", "", IF(J97="Picklist", "Y", "N"))</f>
        <v>N</v>
      </c>
      <c r="AC97" t="str">
        <f>IF(OR(W97="CreatedDate",W97="CreatedById"),"Must be populated when changeType = CREATE","")</f>
        <v/>
      </c>
      <c r="AD97" t="str">
        <f>V97</f>
        <v>Account</v>
      </c>
      <c r="AE97" t="str">
        <f>W97</f>
        <v>CCS_Default_Grade_Rating_Value__c</v>
      </c>
      <c r="AF97" t="str">
        <f>X97</f>
        <v>DECIMAL</v>
      </c>
      <c r="AG97" t="str">
        <f>IF(Y97="","",Y97)</f>
        <v>18, 2</v>
      </c>
      <c r="AH97" t="str">
        <f>Z97</f>
        <v>Y</v>
      </c>
      <c r="AI97" t="str">
        <f>O97</f>
        <v/>
      </c>
      <c r="AJ97" t="str">
        <f>IF(AE97="LastModifiedDate","Must be latest date for the record id in Staging, and date must be t-1", "")</f>
        <v/>
      </c>
      <c r="AN97" t="str">
        <f>IF(AD97="","",LOWER(SUBSTITUTE(VLOOKUP($AD97,'Key-Information'!$B$7:$D$8,2,0)," ", "_")))</f>
        <v>relationship_(customer)</v>
      </c>
      <c r="AO97" t="str">
        <f>IF(AE97="","",IF(OR(AE97="ccs_migration_id__c",AE97="ccs_covenant_type__c",AE97="ccs_status__c",AE97="ccs_frequency__c"),SUBSTITUTE(LOWER(AE97),"__c",""),_xlfn.IFNA(SUBSTITUTE(SUBSTITUTE(SUBSTITUTE(SUBSTITUTE(AE97,"LLC_BI__",""),"CCS_",""),"__c",""),"cm_",""),AE97)))</f>
        <v>Default_Grade_Rating_Value</v>
      </c>
      <c r="AP97" t="str">
        <f>IF(AF97="","",AF97)</f>
        <v>DECIMAL</v>
      </c>
      <c r="AQ97" t="str">
        <f>IF(AG97="","",AG97)</f>
        <v>18, 2</v>
      </c>
      <c r="AR97" t="str">
        <f>IF(AH97="","",AH97)</f>
        <v>Y</v>
      </c>
      <c r="AS97" t="str">
        <f>IF(AI97="","",AI97)</f>
        <v/>
      </c>
    </row>
    <row r="98" spans="1:45" ht="15">
      <c r="A98" t="str">
        <f>D98&amp;F98</f>
        <v>AccountCCS_Has_Date_of_Default_been_populated__c</v>
      </c>
      <c r="B98" t="str">
        <f>VLOOKUP($A98,nCino_DMW!$A$1:$AM$187,38,0)</f>
        <v>Y</v>
      </c>
      <c r="C98" t="str">
        <f>VLOOKUP($A98,nCino_DMW!$A$1:$AM$187,39,0)</f>
        <v>N</v>
      </c>
      <c r="D98" t="s">
        <v>66</v>
      </c>
      <c r="E98" t="str">
        <f>_xlfn.IFNA(VLOOKUP($A98,nCino_DevPoc!$A$2:$S$384,4,0),"")</f>
        <v>Relationship</v>
      </c>
      <c r="F98" t="s">
        <v>1218</v>
      </c>
      <c r="G98" t="str">
        <f>_xlfn.IFNA(VLOOKUP($A98,nCino_DMW!$A$1:$L$188,9,0),"")</f>
        <v>Has Date of Default been populated?</v>
      </c>
      <c r="H98" t="str">
        <f>_xlfn.IFNA(VLOOKUP($A98,nCino_DMW!$A$1:$AH$187,12,0),"")</f>
        <v>CCTUC-4353</v>
      </c>
      <c r="I98" t="str">
        <f>_xlfn.IFNA(IF(VLOOKUP($A98,nCino_DMW!$A$1:$AH$187,13,0)=0,"", VLOOKUP($A98,nCino_DMW!$A$1:$AH$187,13,0)),"")</f>
        <v>Checkbox</v>
      </c>
      <c r="J98" t="str">
        <f>_xlfn.IFNA(IF(VLOOKUP($A98,nCino_DevPoc!$A$2:$S$384,8,0)=0,"", VLOOKUP($A98,nCino_DevPoc!$A$2:$S$384,8,0)),"")</f>
        <v>boolean</v>
      </c>
      <c r="K98" t="str">
        <f>_xlfn.IFNA(IF(VLOOKUP($A98,nCino_DMW!$A$1:$AH$187,2,0)=0,"", VLOOKUP($A98,nCino_DMW!$A$1:$AH$187,2,0)),"")</f>
        <v>Boolean(True/False)</v>
      </c>
      <c r="L98" t="str">
        <f>IF(OR(F98=0, IFERROR(VLOOKUP($A98,nCino_DevPoc!$A$2:$S$384,2,0),0)=0),"", VLOOKUP($A98,nCino_DevPoc!$A$2:$S$384,2,0))</f>
        <v/>
      </c>
      <c r="M98" t="str">
        <f>IFERROR(IF(VLOOKUP($A98,nCino_DMW!$A$1:$AH$187,26,0)="Y", "N", IF(VLOOKUP($A98,nCino_DMW!$A$1:$AH$187,26,0)="N",  "Y", "")),"")</f>
        <v>Y</v>
      </c>
      <c r="N98" t="str">
        <f>_xlfn.IFNA(IF(VLOOKUP($A98,nCino_DevPoc!$A$2:$S$384,8,0)=TRUE, "Y", "N"),"")</f>
        <v>N</v>
      </c>
      <c r="O98" t="str">
        <f>IFERROR(IF(VLOOKUP($A98,nCino_DevPoc!$A$2:$S$384,18,0)=TRUE, "E", IF(F98="Id", "P", IF(OR(LEFT(I98, 6) = "Lookup", LEFT(I98, 6) ="Master"), "F",""))),"")</f>
        <v/>
      </c>
      <c r="P98" t="str">
        <f>_xlfn.IFNA(IF(VLOOKUP($A98,nCino_DMW!$A$1:$AH$187,4,0)="System generated", "Y", "N"),"")</f>
        <v>N</v>
      </c>
      <c r="Q98" t="str">
        <f>IF(LEFT(I98,6)="lookup", I98,IF(OR(F98=0, IFERROR(VLOOKUP($A98,nCino_DevPoc!$A$2:$S$384,18,0),0)=0),"", VLOOKUP($A98,nCino_DevPoc!$A$2:$S$384,18,0)))</f>
        <v/>
      </c>
      <c r="R98" t="str">
        <f>IF(D98="","",D98)</f>
        <v>Account</v>
      </c>
      <c r="S98" t="str">
        <f>IF(F98="","",F98)</f>
        <v>CCS_Has_Date_of_Default_been_populated__c</v>
      </c>
      <c r="T98" t="s">
        <v>253</v>
      </c>
      <c r="U98" t="str">
        <f>IF(OR(S98 ="transactionKey", S98="sequenceNumber", S98 = "commitTimestamp", S98 = "commitUser",S98 = "commitNumber", S98="changetype",S98="entityName",S98="ID", LEFT(S98,12)="LastModified"), "N","Y")</f>
        <v>Y</v>
      </c>
      <c r="V98" t="str">
        <f>R98</f>
        <v>Account</v>
      </c>
      <c r="W98" t="str">
        <f>S98</f>
        <v>CCS_Has_Date_of_Default_been_populated__c</v>
      </c>
      <c r="X98" t="str">
        <f>IF(OR(LEFT(J98,9)="reference", F98=""),"STRING",VLOOKUP($J98,'DataType Conversion'!$A$8:$I$37,3,0))</f>
        <v>BOOL</v>
      </c>
      <c r="Y98" t="str">
        <f>IF(L98="", "",L98)</f>
        <v/>
      </c>
      <c r="Z98" t="str">
        <f>U98</f>
        <v>Y</v>
      </c>
      <c r="AA98" t="str">
        <f>IF(OR($W98="Id",$W98="LastModifiedDate"), "C","")</f>
        <v/>
      </c>
      <c r="AB98" t="str">
        <f>IF(S98= "", "", IF(J98="Picklist", "Y", "N"))</f>
        <v>N</v>
      </c>
      <c r="AC98" t="str">
        <f>IF(OR(W98="CreatedDate",W98="CreatedById"),"Must be populated when changeType = CREATE","")</f>
        <v/>
      </c>
      <c r="AD98" t="str">
        <f>V98</f>
        <v>Account</v>
      </c>
      <c r="AE98" t="str">
        <f>W98</f>
        <v>CCS_Has_Date_of_Default_been_populated__c</v>
      </c>
      <c r="AF98" t="str">
        <f>X98</f>
        <v>BOOL</v>
      </c>
      <c r="AG98" t="str">
        <f>IF(Y98="","",Y98)</f>
        <v/>
      </c>
      <c r="AH98" t="str">
        <f>Z98</f>
        <v>Y</v>
      </c>
      <c r="AI98" t="str">
        <f>O98</f>
        <v/>
      </c>
      <c r="AJ98" t="str">
        <f>IF(AE98="LastModifiedDate","Must be latest date for the record id in Staging, and date must be t-1", "")</f>
        <v/>
      </c>
      <c r="AN98" t="str">
        <f>IF(AD98="","",LOWER(SUBSTITUTE(VLOOKUP($AD98,'Key-Information'!$B$7:$D$8,2,0)," ", "_")))</f>
        <v>relationship_(customer)</v>
      </c>
      <c r="AO98" t="str">
        <f>IF(AE98="","",IF(OR(AE98="ccs_migration_id__c",AE98="ccs_covenant_type__c",AE98="ccs_status__c",AE98="ccs_frequency__c"),SUBSTITUTE(LOWER(AE98),"__c",""),_xlfn.IFNA(SUBSTITUTE(SUBSTITUTE(SUBSTITUTE(SUBSTITUTE(AE98,"LLC_BI__",""),"CCS_",""),"__c",""),"cm_",""),AE98)))</f>
        <v>Has_Date_of_Default_been_populated</v>
      </c>
      <c r="AP98" t="str">
        <f>IF(AF98="","",AF98)</f>
        <v>BOOL</v>
      </c>
      <c r="AQ98" t="str">
        <f>IF(AG98="","",AG98)</f>
        <v/>
      </c>
      <c r="AR98" t="str">
        <f>IF(AH98="","",AH98)</f>
        <v>Y</v>
      </c>
      <c r="AS98" t="str">
        <f>IF(AI98="","",AI98)</f>
        <v/>
      </c>
    </row>
    <row r="99" spans="1:45" ht="15">
      <c r="A99" t="str">
        <f>D99&amp;F99</f>
        <v>AccountCCS_IRDC_Default_Flag__c</v>
      </c>
      <c r="B99" t="str">
        <f>VLOOKUP($A99,nCino_DMW!$A$1:$AM$187,38,0)</f>
        <v>Y</v>
      </c>
      <c r="C99" t="str">
        <f>VLOOKUP($A99,nCino_DMW!$A$1:$AM$187,39,0)</f>
        <v>N</v>
      </c>
      <c r="D99" t="s">
        <v>66</v>
      </c>
      <c r="E99" t="str">
        <f>_xlfn.IFNA(VLOOKUP($A99,nCino_DevPoc!$A$2:$S$384,4,0),"")</f>
        <v>Relationship</v>
      </c>
      <c r="F99" t="s">
        <v>1256</v>
      </c>
      <c r="G99" t="str">
        <f>_xlfn.IFNA(VLOOKUP($A99,nCino_DMW!$A$1:$L$188,9,0),"")</f>
        <v>IRDC Default Flag</v>
      </c>
      <c r="H99" t="str">
        <f>_xlfn.IFNA(VLOOKUP($A99,nCino_DMW!$A$1:$AH$187,12,0),"")</f>
        <v>CCTUC-4650-This field will hold value of Basel Default checkbox</v>
      </c>
      <c r="I99" t="str">
        <f>_xlfn.IFNA(IF(VLOOKUP($A99,nCino_DMW!$A$1:$AH$187,13,0)=0,"", VLOOKUP($A99,nCino_DMW!$A$1:$AH$187,13,0)),"")</f>
        <v>Formula (Checkbox)</v>
      </c>
      <c r="J99" t="str">
        <f>_xlfn.IFNA(IF(VLOOKUP($A99,nCino_DevPoc!$A$2:$S$384,8,0)=0,"", VLOOKUP($A99,nCino_DevPoc!$A$2:$S$384,8,0)),"")</f>
        <v>boolean</v>
      </c>
      <c r="K99">
        <f>_xlfn.IFNA(IF(VLOOKUP($A99,nCino_DMW!$A$1:$AH$187,2,0)=0,"", VLOOKUP($A99,nCino_DMW!$A$1:$AH$187,2,0)),"")</f>
        <v>4</v>
      </c>
      <c r="L99" t="str">
        <f>IF(OR(F99=0, IFERROR(VLOOKUP($A99,nCino_DevPoc!$A$2:$S$384,2,0),0)=0),"", VLOOKUP($A99,nCino_DevPoc!$A$2:$S$384,2,0))</f>
        <v/>
      </c>
      <c r="M99" t="str">
        <f>IFERROR(IF(VLOOKUP($A99,nCino_DMW!$A$1:$AH$187,26,0)="Y", "N", IF(VLOOKUP($A99,nCino_DMW!$A$1:$AH$187,26,0)="N",  "Y", "")),"")</f>
        <v>Y</v>
      </c>
      <c r="N99" t="str">
        <f>_xlfn.IFNA(IF(VLOOKUP($A99,nCino_DevPoc!$A$2:$S$384,8,0)=TRUE, "Y", "N"),"")</f>
        <v>N</v>
      </c>
      <c r="O99" t="str">
        <f>IFERROR(IF(VLOOKUP($A99,nCino_DevPoc!$A$2:$S$384,18,0)=TRUE, "E", IF(F99="Id", "P", IF(OR(LEFT(I99, 6) = "Lookup", LEFT(I99, 6) ="Master"), "F",""))),"")</f>
        <v/>
      </c>
      <c r="P99" t="str">
        <f>_xlfn.IFNA(IF(VLOOKUP($A99,nCino_DMW!$A$1:$AH$187,4,0)="System generated", "Y", "N"),"")</f>
        <v>N</v>
      </c>
      <c r="Q99" t="str">
        <f>IF(LEFT(I99,6)="lookup", I99,IF(OR(F99=0, IFERROR(VLOOKUP($A99,nCino_DevPoc!$A$2:$S$384,18,0),0)=0),"", VLOOKUP($A99,nCino_DevPoc!$A$2:$S$384,18,0)))</f>
        <v>CCS_Basel_Default__c</v>
      </c>
      <c r="R99" t="str">
        <f>IF(D99="","",D99)</f>
        <v>Account</v>
      </c>
      <c r="S99" t="str">
        <f>IF(F99="","",F99)</f>
        <v>CCS_IRDC_Default_Flag__c</v>
      </c>
      <c r="T99" t="s">
        <v>253</v>
      </c>
      <c r="U99" t="str">
        <f>IF(OR(S99 ="transactionKey", S99="sequenceNumber", S99 = "commitTimestamp", S99 = "commitUser",S99 = "commitNumber", S99="changetype",S99="entityName",S99="ID", LEFT(S99,12)="LastModified"), "N","Y")</f>
        <v>Y</v>
      </c>
      <c r="V99" t="str">
        <f>R99</f>
        <v>Account</v>
      </c>
      <c r="W99" t="str">
        <f>S99</f>
        <v>CCS_IRDC_Default_Flag__c</v>
      </c>
      <c r="X99" t="str">
        <f>IF(OR(LEFT(J99,9)="reference", F99=""),"STRING",VLOOKUP($J99,'DataType Conversion'!$A$8:$I$37,3,0))</f>
        <v>BOOL</v>
      </c>
      <c r="Y99" t="str">
        <f>IF(L99="", "",L99)</f>
        <v/>
      </c>
      <c r="Z99" t="str">
        <f>U99</f>
        <v>Y</v>
      </c>
      <c r="AA99" t="str">
        <f>IF(OR($W99="Id",$W99="LastModifiedDate"), "C","")</f>
        <v/>
      </c>
      <c r="AB99" t="str">
        <f>IF(S99= "", "", IF(J99="Picklist", "Y", "N"))</f>
        <v>N</v>
      </c>
      <c r="AC99" t="str">
        <f>IF(OR(W99="CreatedDate",W99="CreatedById"),"Must be populated when changeType = CREATE","")</f>
        <v/>
      </c>
      <c r="AD99" t="str">
        <f>V99</f>
        <v>Account</v>
      </c>
      <c r="AE99" t="str">
        <f>W99</f>
        <v>CCS_IRDC_Default_Flag__c</v>
      </c>
      <c r="AF99" t="str">
        <f>X99</f>
        <v>BOOL</v>
      </c>
      <c r="AG99" t="str">
        <f>IF(Y99="","",Y99)</f>
        <v/>
      </c>
      <c r="AH99" t="str">
        <f>Z99</f>
        <v>Y</v>
      </c>
      <c r="AI99" t="str">
        <f>O99</f>
        <v/>
      </c>
      <c r="AJ99" t="str">
        <f>IF(AE99="LastModifiedDate","Must be latest date for the record id in Staging, and date must be t-1", "")</f>
        <v/>
      </c>
      <c r="AN99" t="str">
        <f>IF(AD99="","",LOWER(SUBSTITUTE(VLOOKUP($AD99,'Key-Information'!$B$7:$D$8,2,0)," ", "_")))</f>
        <v>relationship_(customer)</v>
      </c>
      <c r="AO99" t="str">
        <f>IF(AE99="","",IF(OR(AE99="ccs_migration_id__c",AE99="ccs_covenant_type__c",AE99="ccs_status__c",AE99="ccs_frequency__c"),SUBSTITUTE(LOWER(AE99),"__c",""),_xlfn.IFNA(SUBSTITUTE(SUBSTITUTE(SUBSTITUTE(SUBSTITUTE(AE99,"LLC_BI__",""),"CCS_",""),"__c",""),"cm_",""),AE99)))</f>
        <v>IRDC_Default_Flag</v>
      </c>
      <c r="AP99" t="str">
        <f>IF(AF99="","",AF99)</f>
        <v>BOOL</v>
      </c>
      <c r="AQ99" t="str">
        <f>IF(AG99="","",AG99)</f>
        <v/>
      </c>
      <c r="AR99" t="str">
        <f>IF(AH99="","",AH99)</f>
        <v>Y</v>
      </c>
      <c r="AS99" t="str">
        <f>IF(AI99="","",AI99)</f>
        <v/>
      </c>
    </row>
    <row r="100" spans="1:45" ht="15">
      <c r="A100" t="str">
        <f>D100&amp;F100</f>
        <v>AccountCCS_Is_Basel_default_true__c</v>
      </c>
      <c r="B100" t="str">
        <f>VLOOKUP($A100,nCino_DMW!$A$1:$AM$187,38,0)</f>
        <v>Y</v>
      </c>
      <c r="C100" t="str">
        <f>VLOOKUP($A100,nCino_DMW!$A$1:$AM$187,39,0)</f>
        <v>N</v>
      </c>
      <c r="D100" t="s">
        <v>66</v>
      </c>
      <c r="E100" t="str">
        <f>_xlfn.IFNA(VLOOKUP($A100,nCino_DevPoc!$A$2:$S$384,4,0),"")</f>
        <v>Relationship</v>
      </c>
      <c r="F100" t="s">
        <v>1221</v>
      </c>
      <c r="G100" t="str">
        <f>_xlfn.IFNA(VLOOKUP($A100,nCino_DMW!$A$1:$L$188,9,0),"")</f>
        <v>Is Basel default true</v>
      </c>
      <c r="H100" t="str">
        <f>_xlfn.IFNA(VLOOKUP($A100,nCino_DMW!$A$1:$AH$187,12,0),"")</f>
        <v>CCTUC:4355 To check basel default is true for success message</v>
      </c>
      <c r="I100" t="str">
        <f>_xlfn.IFNA(IF(VLOOKUP($A100,nCino_DMW!$A$1:$AH$187,13,0)=0,"", VLOOKUP($A100,nCino_DMW!$A$1:$AH$187,13,0)),"")</f>
        <v>Checkbox</v>
      </c>
      <c r="J100" t="str">
        <f>_xlfn.IFNA(IF(VLOOKUP($A100,nCino_DevPoc!$A$2:$S$384,8,0)=0,"", VLOOKUP($A100,nCino_DevPoc!$A$2:$S$384,8,0)),"")</f>
        <v>boolean</v>
      </c>
      <c r="K100" t="str">
        <f>_xlfn.IFNA(IF(VLOOKUP($A100,nCino_DMW!$A$1:$AH$187,2,0)=0,"", VLOOKUP($A100,nCino_DMW!$A$1:$AH$187,2,0)),"")</f>
        <v>Boolean(True/False)</v>
      </c>
      <c r="L100" t="str">
        <f>IF(OR(F100=0, IFERROR(VLOOKUP($A100,nCino_DevPoc!$A$2:$S$384,2,0),0)=0),"", VLOOKUP($A100,nCino_DevPoc!$A$2:$S$384,2,0))</f>
        <v/>
      </c>
      <c r="M100" t="str">
        <f>IFERROR(IF(VLOOKUP($A100,nCino_DMW!$A$1:$AH$187,26,0)="Y", "N", IF(VLOOKUP($A100,nCino_DMW!$A$1:$AH$187,26,0)="N",  "Y", "")),"")</f>
        <v>Y</v>
      </c>
      <c r="N100" t="str">
        <f>_xlfn.IFNA(IF(VLOOKUP($A100,nCino_DevPoc!$A$2:$S$384,8,0)=TRUE, "Y", "N"),"")</f>
        <v>N</v>
      </c>
      <c r="O100" t="str">
        <f>IFERROR(IF(VLOOKUP($A100,nCino_DevPoc!$A$2:$S$384,18,0)=TRUE, "E", IF(F100="Id", "P", IF(OR(LEFT(I100, 6) = "Lookup", LEFT(I100, 6) ="Master"), "F",""))),"")</f>
        <v/>
      </c>
      <c r="P100" t="str">
        <f>_xlfn.IFNA(IF(VLOOKUP($A100,nCino_DMW!$A$1:$AH$187,4,0)="System generated", "Y", "N"),"")</f>
        <v>N</v>
      </c>
      <c r="Q100" t="str">
        <f>IF(LEFT(I100,6)="lookup", I100,IF(OR(F100=0, IFERROR(VLOOKUP($A100,nCino_DevPoc!$A$2:$S$384,18,0),0)=0),"", VLOOKUP($A100,nCino_DevPoc!$A$2:$S$384,18,0)))</f>
        <v/>
      </c>
      <c r="R100" t="str">
        <f>IF(D100="","",D100)</f>
        <v>Account</v>
      </c>
      <c r="S100" t="str">
        <f>IF(F100="","",F100)</f>
        <v>CCS_Is_Basel_default_true__c</v>
      </c>
      <c r="T100" t="s">
        <v>253</v>
      </c>
      <c r="U100" t="str">
        <f>IF(OR(S100 ="transactionKey", S100="sequenceNumber", S100 = "commitTimestamp", S100 = "commitUser",S100 = "commitNumber", S100="changetype",S100="entityName",S100="ID", LEFT(S100,12)="LastModified"), "N","Y")</f>
        <v>Y</v>
      </c>
      <c r="V100" t="str">
        <f>R100</f>
        <v>Account</v>
      </c>
      <c r="W100" t="str">
        <f>S100</f>
        <v>CCS_Is_Basel_default_true__c</v>
      </c>
      <c r="X100" t="str">
        <f>IF(OR(LEFT(J100,9)="reference", F100=""),"STRING",VLOOKUP($J100,'DataType Conversion'!$A$8:$I$37,3,0))</f>
        <v>BOOL</v>
      </c>
      <c r="Y100" t="str">
        <f>IF(L100="", "",L100)</f>
        <v/>
      </c>
      <c r="Z100" t="str">
        <f>U100</f>
        <v>Y</v>
      </c>
      <c r="AA100" t="str">
        <f>IF(OR($W100="Id",$W100="LastModifiedDate"), "C","")</f>
        <v/>
      </c>
      <c r="AB100" t="str">
        <f>IF(S100= "", "", IF(J100="Picklist", "Y", "N"))</f>
        <v>N</v>
      </c>
      <c r="AC100" t="str">
        <f>IF(OR(W100="CreatedDate",W100="CreatedById"),"Must be populated when changeType = CREATE","")</f>
        <v/>
      </c>
      <c r="AD100" t="str">
        <f>V100</f>
        <v>Account</v>
      </c>
      <c r="AE100" t="str">
        <f>W100</f>
        <v>CCS_Is_Basel_default_true__c</v>
      </c>
      <c r="AF100" t="str">
        <f>X100</f>
        <v>BOOL</v>
      </c>
      <c r="AG100" t="str">
        <f>IF(Y100="","",Y100)</f>
        <v/>
      </c>
      <c r="AH100" t="str">
        <f>Z100</f>
        <v>Y</v>
      </c>
      <c r="AI100" t="str">
        <f>O100</f>
        <v/>
      </c>
      <c r="AJ100" t="str">
        <f>IF(AE100="LastModifiedDate","Must be latest date for the record id in Staging, and date must be t-1", "")</f>
        <v/>
      </c>
      <c r="AN100" t="str">
        <f>IF(AD100="","",LOWER(SUBSTITUTE(VLOOKUP($AD100,'Key-Information'!$B$7:$D$8,2,0)," ", "_")))</f>
        <v>relationship_(customer)</v>
      </c>
      <c r="AO100" t="str">
        <f>IF(AE100="","",IF(OR(AE100="ccs_migration_id__c",AE100="ccs_covenant_type__c",AE100="ccs_status__c",AE100="ccs_frequency__c"),SUBSTITUTE(LOWER(AE100),"__c",""),_xlfn.IFNA(SUBSTITUTE(SUBSTITUTE(SUBSTITUTE(SUBSTITUTE(AE100,"LLC_BI__",""),"CCS_",""),"__c",""),"cm_",""),AE100)))</f>
        <v>Is_Basel_default_true</v>
      </c>
      <c r="AP100" t="str">
        <f>IF(AF100="","",AF100)</f>
        <v>BOOL</v>
      </c>
      <c r="AQ100" t="str">
        <f>IF(AG100="","",AG100)</f>
        <v/>
      </c>
      <c r="AR100" t="str">
        <f>IF(AH100="","",AH100)</f>
        <v>Y</v>
      </c>
      <c r="AS100" t="str">
        <f>IF(AI100="","",AI100)</f>
        <v/>
      </c>
    </row>
    <row r="101" spans="1:45" ht="15">
      <c r="A101" t="str">
        <f>D101&amp;F101</f>
        <v>AccountCCS_Is_Checked__c</v>
      </c>
      <c r="B101" t="str">
        <f>VLOOKUP($A101,nCino_DMW!$A$1:$AM$187,38,0)</f>
        <v>Y</v>
      </c>
      <c r="C101" t="str">
        <f>VLOOKUP($A101,nCino_DMW!$A$1:$AM$187,39,0)</f>
        <v>N</v>
      </c>
      <c r="D101" t="s">
        <v>66</v>
      </c>
      <c r="E101" t="str">
        <f>_xlfn.IFNA(VLOOKUP($A101,nCino_DevPoc!$A$2:$S$384,4,0),"")</f>
        <v>Relationship</v>
      </c>
      <c r="F101" t="s">
        <v>1224</v>
      </c>
      <c r="G101" t="str">
        <f>_xlfn.IFNA(VLOOKUP($A101,nCino_DMW!$A$1:$L$188,9,0),"")</f>
        <v>Is Checked</v>
      </c>
      <c r="H101" t="str">
        <f>_xlfn.IFNA(VLOOKUP($A101,nCino_DMW!$A$1:$AH$187,12,0),"")</f>
        <v>CCTUC-4356</v>
      </c>
      <c r="I101" t="str">
        <f>_xlfn.IFNA(IF(VLOOKUP($A101,nCino_DMW!$A$1:$AH$187,13,0)=0,"", VLOOKUP($A101,nCino_DMW!$A$1:$AH$187,13,0)),"")</f>
        <v>Checkbox</v>
      </c>
      <c r="J101" t="str">
        <f>_xlfn.IFNA(IF(VLOOKUP($A101,nCino_DevPoc!$A$2:$S$384,8,0)=0,"", VLOOKUP($A101,nCino_DevPoc!$A$2:$S$384,8,0)),"")</f>
        <v>boolean</v>
      </c>
      <c r="K101" t="str">
        <f>_xlfn.IFNA(IF(VLOOKUP($A101,nCino_DMW!$A$1:$AH$187,2,0)=0,"", VLOOKUP($A101,nCino_DMW!$A$1:$AH$187,2,0)),"")</f>
        <v>Boolean(True/False)</v>
      </c>
      <c r="L101" t="str">
        <f>IF(OR(F101=0, IFERROR(VLOOKUP($A101,nCino_DevPoc!$A$2:$S$384,2,0),0)=0),"", VLOOKUP($A101,nCino_DevPoc!$A$2:$S$384,2,0))</f>
        <v/>
      </c>
      <c r="M101" t="str">
        <f>IFERROR(IF(VLOOKUP($A101,nCino_DMW!$A$1:$AH$187,26,0)="Y", "N", IF(VLOOKUP($A101,nCino_DMW!$A$1:$AH$187,26,0)="N",  "Y", "")),"")</f>
        <v>Y</v>
      </c>
      <c r="N101" t="str">
        <f>_xlfn.IFNA(IF(VLOOKUP($A101,nCino_DevPoc!$A$2:$S$384,8,0)=TRUE, "Y", "N"),"")</f>
        <v>N</v>
      </c>
      <c r="O101" t="str">
        <f>IFERROR(IF(VLOOKUP($A101,nCino_DevPoc!$A$2:$S$384,18,0)=TRUE, "E", IF(F101="Id", "P", IF(OR(LEFT(I101, 6) = "Lookup", LEFT(I101, 6) ="Master"), "F",""))),"")</f>
        <v/>
      </c>
      <c r="P101" t="str">
        <f>_xlfn.IFNA(IF(VLOOKUP($A101,nCino_DMW!$A$1:$AH$187,4,0)="System generated", "Y", "N"),"")</f>
        <v>N</v>
      </c>
      <c r="Q101" t="str">
        <f>IF(LEFT(I101,6)="lookup", I101,IF(OR(F101=0, IFERROR(VLOOKUP($A101,nCino_DevPoc!$A$2:$S$384,18,0),0)=0),"", VLOOKUP($A101,nCino_DevPoc!$A$2:$S$384,18,0)))</f>
        <v/>
      </c>
      <c r="R101" t="str">
        <f>IF(D101="","",D101)</f>
        <v>Account</v>
      </c>
      <c r="S101" t="str">
        <f>IF(F101="","",F101)</f>
        <v>CCS_Is_Checked__c</v>
      </c>
      <c r="T101" t="s">
        <v>253</v>
      </c>
      <c r="U101" t="str">
        <f>IF(OR(S101 ="transactionKey", S101="sequenceNumber", S101 = "commitTimestamp", S101 = "commitUser",S101 = "commitNumber", S101="changetype",S101="entityName",S101="ID", LEFT(S101,12)="LastModified"), "N","Y")</f>
        <v>Y</v>
      </c>
      <c r="V101" t="str">
        <f>R101</f>
        <v>Account</v>
      </c>
      <c r="W101" t="str">
        <f>S101</f>
        <v>CCS_Is_Checked__c</v>
      </c>
      <c r="X101" t="str">
        <f>IF(OR(LEFT(J101,9)="reference", F101=""),"STRING",VLOOKUP($J101,'DataType Conversion'!$A$8:$I$37,3,0))</f>
        <v>BOOL</v>
      </c>
      <c r="Y101" t="str">
        <f>IF(L101="", "",L101)</f>
        <v/>
      </c>
      <c r="Z101" t="str">
        <f>U101</f>
        <v>Y</v>
      </c>
      <c r="AA101" t="str">
        <f>IF(OR($W101="Id",$W101="LastModifiedDate"), "C","")</f>
        <v/>
      </c>
      <c r="AB101" t="str">
        <f>IF(S101= "", "", IF(J101="Picklist", "Y", "N"))</f>
        <v>N</v>
      </c>
      <c r="AC101" t="str">
        <f>IF(OR(W101="CreatedDate",W101="CreatedById"),"Must be populated when changeType = CREATE","")</f>
        <v/>
      </c>
      <c r="AD101" t="str">
        <f>V101</f>
        <v>Account</v>
      </c>
      <c r="AE101" t="str">
        <f>W101</f>
        <v>CCS_Is_Checked__c</v>
      </c>
      <c r="AF101" t="str">
        <f>X101</f>
        <v>BOOL</v>
      </c>
      <c r="AG101" t="str">
        <f>IF(Y101="","",Y101)</f>
        <v/>
      </c>
      <c r="AH101" t="str">
        <f>Z101</f>
        <v>Y</v>
      </c>
      <c r="AI101" t="str">
        <f>O101</f>
        <v/>
      </c>
      <c r="AJ101" t="str">
        <f>IF(AE101="LastModifiedDate","Must be latest date for the record id in Staging, and date must be t-1", "")</f>
        <v/>
      </c>
      <c r="AN101" t="str">
        <f>IF(AD101="","",LOWER(SUBSTITUTE(VLOOKUP($AD101,'Key-Information'!$B$7:$D$8,2,0)," ", "_")))</f>
        <v>relationship_(customer)</v>
      </c>
      <c r="AO101" t="str">
        <f>IF(AE101="","",IF(OR(AE101="ccs_migration_id__c",AE101="ccs_covenant_type__c",AE101="ccs_status__c",AE101="ccs_frequency__c"),SUBSTITUTE(LOWER(AE101),"__c",""),_xlfn.IFNA(SUBSTITUTE(SUBSTITUTE(SUBSTITUTE(SUBSTITUTE(AE101,"LLC_BI__",""),"CCS_",""),"__c",""),"cm_",""),AE101)))</f>
        <v>Is_Checked</v>
      </c>
      <c r="AP101" t="str">
        <f>IF(AF101="","",AF101)</f>
        <v>BOOL</v>
      </c>
      <c r="AQ101" t="str">
        <f>IF(AG101="","",AG101)</f>
        <v/>
      </c>
      <c r="AR101" t="str">
        <f>IF(AH101="","",AH101)</f>
        <v>Y</v>
      </c>
      <c r="AS101" t="str">
        <f>IF(AI101="","",AI101)</f>
        <v/>
      </c>
    </row>
    <row r="102" spans="1:45" ht="15">
      <c r="A102" t="str">
        <f>D102&amp;F102</f>
        <v>AccountLLC_BI__Is_Non_Customer__c</v>
      </c>
      <c r="B102" t="str">
        <f>VLOOKUP($A102,nCino_DMW!$A$1:$AM$187,38,0)</f>
        <v>Y</v>
      </c>
      <c r="C102" t="str">
        <f>VLOOKUP($A102,nCino_DMW!$A$1:$AM$187,39,0)</f>
        <v>N</v>
      </c>
      <c r="D102" t="s">
        <v>66</v>
      </c>
      <c r="E102" t="str">
        <f>_xlfn.IFNA(VLOOKUP($A102,nCino_DevPoc!$A$2:$S$384,4,0),"")</f>
        <v>Relationship</v>
      </c>
      <c r="F102" t="s">
        <v>894</v>
      </c>
      <c r="G102" t="str">
        <f>_xlfn.IFNA(VLOOKUP($A102,nCino_DMW!$A$1:$L$188,9,0),"")</f>
        <v>Is Non-Customer</v>
      </c>
      <c r="H102" t="str">
        <f>_xlfn.IFNA(VLOOKUP($A102,nCino_DMW!$A$1:$AH$187,12,0),"")</f>
        <v>Users populate this optional boolean field on the relationship when the added entity is a third party. By default, this field is false.</v>
      </c>
      <c r="I102" t="str">
        <f>_xlfn.IFNA(IF(VLOOKUP($A102,nCino_DMW!$A$1:$AH$187,13,0)=0,"", VLOOKUP($A102,nCino_DMW!$A$1:$AH$187,13,0)),"")</f>
        <v>Checkbox</v>
      </c>
      <c r="J102" t="str">
        <f>_xlfn.IFNA(IF(VLOOKUP($A102,nCino_DevPoc!$A$2:$S$384,8,0)=0,"", VLOOKUP($A102,nCino_DevPoc!$A$2:$S$384,8,0)),"")</f>
        <v>boolean</v>
      </c>
      <c r="K102" t="str">
        <f>_xlfn.IFNA(IF(VLOOKUP($A102,nCino_DMW!$A$1:$AH$187,2,0)=0,"", VLOOKUP($A102,nCino_DMW!$A$1:$AH$187,2,0)),"")</f>
        <v>Boolean(True/False)</v>
      </c>
      <c r="L102" t="str">
        <f>IF(OR(F102=0, IFERROR(VLOOKUP($A102,nCino_DevPoc!$A$2:$S$384,2,0),0)=0),"", VLOOKUP($A102,nCino_DevPoc!$A$2:$S$384,2,0))</f>
        <v/>
      </c>
      <c r="M102" t="str">
        <f>IFERROR(IF(VLOOKUP($A102,nCino_DMW!$A$1:$AH$187,26,0)="Y", "N", IF(VLOOKUP($A102,nCino_DMW!$A$1:$AH$187,26,0)="N",  "Y", "")),"")</f>
        <v>Y</v>
      </c>
      <c r="N102" t="str">
        <f>_xlfn.IFNA(IF(VLOOKUP($A102,nCino_DevPoc!$A$2:$S$384,8,0)=TRUE, "Y", "N"),"")</f>
        <v>N</v>
      </c>
      <c r="O102" t="str">
        <f>IFERROR(IF(VLOOKUP($A102,nCino_DevPoc!$A$2:$S$384,18,0)=TRUE, "E", IF(F102="Id", "P", IF(OR(LEFT(I102, 6) = "Lookup", LEFT(I102, 6) ="Master"), "F",""))),"")</f>
        <v/>
      </c>
      <c r="P102" t="str">
        <f>_xlfn.IFNA(IF(VLOOKUP($A102,nCino_DMW!$A$1:$AH$187,4,0)="System generated", "Y", "N"),"")</f>
        <v>N</v>
      </c>
      <c r="Q102" t="str">
        <f>IF(LEFT(I102,6)="lookup", I102,IF(OR(F102=0, IFERROR(VLOOKUP($A102,nCino_DevPoc!$A$2:$S$384,18,0),0)=0),"", VLOOKUP($A102,nCino_DevPoc!$A$2:$S$384,18,0)))</f>
        <v/>
      </c>
      <c r="R102" t="str">
        <f>IF(D102="","",D102)</f>
        <v>Account</v>
      </c>
      <c r="S102" t="str">
        <f>IF(F102="","",F102)</f>
        <v>LLC_BI__Is_Non_Customer__c</v>
      </c>
      <c r="T102" t="s">
        <v>253</v>
      </c>
      <c r="U102" t="str">
        <f>IF(OR(S102 ="transactionKey", S102="sequenceNumber", S102 = "commitTimestamp", S102 = "commitUser",S102 = "commitNumber", S102="changetype",S102="entityName",S102="ID", LEFT(S102,12)="LastModified"), "N","Y")</f>
        <v>Y</v>
      </c>
      <c r="V102" t="str">
        <f>R102</f>
        <v>Account</v>
      </c>
      <c r="W102" t="str">
        <f>S102</f>
        <v>LLC_BI__Is_Non_Customer__c</v>
      </c>
      <c r="X102" t="str">
        <f>IF(OR(LEFT(J102,9)="reference", F102=""),"STRING",VLOOKUP($J102,'DataType Conversion'!$A$8:$I$37,3,0))</f>
        <v>BOOL</v>
      </c>
      <c r="Y102" t="str">
        <f>IF(L102="", "",L102)</f>
        <v/>
      </c>
      <c r="Z102" t="str">
        <f>U102</f>
        <v>Y</v>
      </c>
      <c r="AA102" t="str">
        <f>IF(OR($W102="Id",$W102="LastModifiedDate"), "C","")</f>
        <v/>
      </c>
      <c r="AB102" t="str">
        <f>IF(S102= "", "", IF(J102="Picklist", "Y", "N"))</f>
        <v>N</v>
      </c>
      <c r="AC102" t="str">
        <f>IF(OR(W102="CreatedDate",W102="CreatedById"),"Must be populated when changeType = CREATE","")</f>
        <v/>
      </c>
      <c r="AD102" t="str">
        <f>V102</f>
        <v>Account</v>
      </c>
      <c r="AE102" t="str">
        <f>W102</f>
        <v>LLC_BI__Is_Non_Customer__c</v>
      </c>
      <c r="AF102" t="str">
        <f>X102</f>
        <v>BOOL</v>
      </c>
      <c r="AG102" t="str">
        <f>IF(Y102="","",Y102)</f>
        <v/>
      </c>
      <c r="AH102" t="str">
        <f>Z102</f>
        <v>Y</v>
      </c>
      <c r="AI102" t="str">
        <f>O102</f>
        <v/>
      </c>
      <c r="AJ102" t="str">
        <f>IF(AE102="LastModifiedDate","Must be latest date for the record id in Staging, and date must be t-1", "")</f>
        <v/>
      </c>
      <c r="AN102" t="str">
        <f>IF(AD102="","",LOWER(SUBSTITUTE(VLOOKUP($AD102,'Key-Information'!$B$7:$D$8,2,0)," ", "_")))</f>
        <v>relationship_(customer)</v>
      </c>
      <c r="AO102" t="str">
        <f>IF(AE102="","",IF(OR(AE102="ccs_migration_id__c",AE102="ccs_covenant_type__c",AE102="ccs_status__c",AE102="ccs_frequency__c"),SUBSTITUTE(LOWER(AE102),"__c",""),_xlfn.IFNA(SUBSTITUTE(SUBSTITUTE(SUBSTITUTE(SUBSTITUTE(AE102,"LLC_BI__",""),"CCS_",""),"__c",""),"cm_",""),AE102)))</f>
        <v>Is_Non_Customer</v>
      </c>
      <c r="AP102" t="str">
        <f>IF(AF102="","",AF102)</f>
        <v>BOOL</v>
      </c>
      <c r="AQ102" t="str">
        <f>IF(AG102="","",AG102)</f>
        <v/>
      </c>
      <c r="AR102" t="str">
        <f>IF(AH102="","",AH102)</f>
        <v>Y</v>
      </c>
      <c r="AS102" t="str">
        <f>IF(AI102="","",AI102)</f>
        <v/>
      </c>
    </row>
    <row r="103" spans="1:45" ht="15">
      <c r="A103" t="str">
        <f>D103&amp;F103</f>
        <v>AccountCCS_Is_ORG_Lead__c</v>
      </c>
      <c r="B103" t="str">
        <f>VLOOKUP($A103,nCino_DMW!$A$1:$AM$187,38,0)</f>
        <v>Y</v>
      </c>
      <c r="C103" t="str">
        <f>VLOOKUP($A103,nCino_DMW!$A$1:$AM$187,39,0)</f>
        <v>N</v>
      </c>
      <c r="D103" t="s">
        <v>66</v>
      </c>
      <c r="E103" t="str">
        <f>_xlfn.IFNA(VLOOKUP($A103,nCino_DevPoc!$A$2:$S$384,4,0),"")</f>
        <v>Relationship</v>
      </c>
      <c r="F103" t="s">
        <v>1227</v>
      </c>
      <c r="G103" t="str">
        <f>_xlfn.IFNA(VLOOKUP($A103,nCino_DMW!$A$1:$L$188,9,0),"")</f>
        <v>Is ORG Lead</v>
      </c>
      <c r="H103" t="str">
        <f>_xlfn.IFNA(VLOOKUP($A103,nCino_DMW!$A$1:$AH$187,12,0),"")</f>
        <v>CCTUC-1520 CCTUC-3123 CCTUC-647</v>
      </c>
      <c r="I103" t="str">
        <f>_xlfn.IFNA(IF(VLOOKUP($A103,nCino_DMW!$A$1:$AH$187,13,0)=0,"", VLOOKUP($A103,nCino_DMW!$A$1:$AH$187,13,0)),"")</f>
        <v>Checkbox</v>
      </c>
      <c r="J103" t="str">
        <f>_xlfn.IFNA(IF(VLOOKUP($A103,nCino_DevPoc!$A$2:$S$384,8,0)=0,"", VLOOKUP($A103,nCino_DevPoc!$A$2:$S$384,8,0)),"")</f>
        <v>boolean</v>
      </c>
      <c r="K103" t="str">
        <f>_xlfn.IFNA(IF(VLOOKUP($A103,nCino_DMW!$A$1:$AH$187,2,0)=0,"", VLOOKUP($A103,nCino_DMW!$A$1:$AH$187,2,0)),"")</f>
        <v>Boolean(True/False)</v>
      </c>
      <c r="L103" t="str">
        <f>IF(OR(F103=0, IFERROR(VLOOKUP($A103,nCino_DevPoc!$A$2:$S$384,2,0),0)=0),"", VLOOKUP($A103,nCino_DevPoc!$A$2:$S$384,2,0))</f>
        <v/>
      </c>
      <c r="M103" t="str">
        <f>IFERROR(IF(VLOOKUP($A103,nCino_DMW!$A$1:$AH$187,26,0)="Y", "N", IF(VLOOKUP($A103,nCino_DMW!$A$1:$AH$187,26,0)="N",  "Y", "")),"")</f>
        <v>Y</v>
      </c>
      <c r="N103" t="str">
        <f>_xlfn.IFNA(IF(VLOOKUP($A103,nCino_DevPoc!$A$2:$S$384,8,0)=TRUE, "Y", "N"),"")</f>
        <v>N</v>
      </c>
      <c r="O103" t="str">
        <f>IFERROR(IF(VLOOKUP($A103,nCino_DevPoc!$A$2:$S$384,18,0)=TRUE, "E", IF(F103="Id", "P", IF(OR(LEFT(I103, 6) = "Lookup", LEFT(I103, 6) ="Master"), "F",""))),"")</f>
        <v/>
      </c>
      <c r="P103" t="str">
        <f>_xlfn.IFNA(IF(VLOOKUP($A103,nCino_DMW!$A$1:$AH$187,4,0)="System generated", "Y", "N"),"")</f>
        <v>N</v>
      </c>
      <c r="Q103" t="str">
        <f>IF(LEFT(I103,6)="lookup", I103,IF(OR(F103=0, IFERROR(VLOOKUP($A103,nCino_DevPoc!$A$2:$S$384,18,0),0)=0),"", VLOOKUP($A103,nCino_DevPoc!$A$2:$S$384,18,0)))</f>
        <v/>
      </c>
      <c r="R103" t="str">
        <f>IF(D103="","",D103)</f>
        <v>Account</v>
      </c>
      <c r="S103" t="str">
        <f>IF(F103="","",F103)</f>
        <v>CCS_Is_ORG_Lead__c</v>
      </c>
      <c r="T103" t="s">
        <v>253</v>
      </c>
      <c r="U103" t="str">
        <f>IF(OR(S103 ="transactionKey", S103="sequenceNumber", S103 = "commitTimestamp", S103 = "commitUser",S103 = "commitNumber", S103="changetype",S103="entityName",S103="ID", LEFT(S103,12)="LastModified"), "N","Y")</f>
        <v>Y</v>
      </c>
      <c r="V103" t="str">
        <f>R103</f>
        <v>Account</v>
      </c>
      <c r="W103" t="str">
        <f>S103</f>
        <v>CCS_Is_ORG_Lead__c</v>
      </c>
      <c r="X103" t="str">
        <f>IF(OR(LEFT(J103,9)="reference", F103=""),"STRING",VLOOKUP($J103,'DataType Conversion'!$A$8:$I$37,3,0))</f>
        <v>BOOL</v>
      </c>
      <c r="Y103" t="str">
        <f>IF(L103="", "",L103)</f>
        <v/>
      </c>
      <c r="Z103" t="str">
        <f>U103</f>
        <v>Y</v>
      </c>
      <c r="AA103" t="str">
        <f>IF(OR($W103="Id",$W103="LastModifiedDate"), "C","")</f>
        <v/>
      </c>
      <c r="AB103" t="str">
        <f>IF(S103= "", "", IF(J103="Picklist", "Y", "N"))</f>
        <v>N</v>
      </c>
      <c r="AC103" t="str">
        <f>IF(OR(W103="CreatedDate",W103="CreatedById"),"Must be populated when changeType = CREATE","")</f>
        <v/>
      </c>
      <c r="AD103" t="str">
        <f>V103</f>
        <v>Account</v>
      </c>
      <c r="AE103" t="str">
        <f>W103</f>
        <v>CCS_Is_ORG_Lead__c</v>
      </c>
      <c r="AF103" t="str">
        <f>X103</f>
        <v>BOOL</v>
      </c>
      <c r="AG103" t="str">
        <f>IF(Y103="","",Y103)</f>
        <v/>
      </c>
      <c r="AH103" t="str">
        <f>Z103</f>
        <v>Y</v>
      </c>
      <c r="AI103" t="str">
        <f>O103</f>
        <v/>
      </c>
      <c r="AJ103" t="str">
        <f>IF(AE103="LastModifiedDate","Must be latest date for the record id in Staging, and date must be t-1", "")</f>
        <v/>
      </c>
      <c r="AN103" t="str">
        <f>IF(AD103="","",LOWER(SUBSTITUTE(VLOOKUP($AD103,'Key-Information'!$B$7:$D$8,2,0)," ", "_")))</f>
        <v>relationship_(customer)</v>
      </c>
      <c r="AO103" t="str">
        <f>IF(AE103="","",IF(OR(AE103="ccs_migration_id__c",AE103="ccs_covenant_type__c",AE103="ccs_status__c",AE103="ccs_frequency__c"),SUBSTITUTE(LOWER(AE103),"__c",""),_xlfn.IFNA(SUBSTITUTE(SUBSTITUTE(SUBSTITUTE(SUBSTITUTE(AE103,"LLC_BI__",""),"CCS_",""),"__c",""),"cm_",""),AE103)))</f>
        <v>Is_ORG_Lead</v>
      </c>
      <c r="AP103" t="str">
        <f>IF(AF103="","",AF103)</f>
        <v>BOOL</v>
      </c>
      <c r="AQ103" t="str">
        <f>IF(AG103="","",AG103)</f>
        <v/>
      </c>
      <c r="AR103" t="str">
        <f>IF(AH103="","",AH103)</f>
        <v>Y</v>
      </c>
      <c r="AS103" t="str">
        <f>IF(AI103="","",AI103)</f>
        <v/>
      </c>
    </row>
    <row r="104" spans="1:45" ht="15">
      <c r="A104" t="str">
        <f>D104&amp;F104</f>
        <v>AccountLLC_BI__Next_Review_Date__c</v>
      </c>
      <c r="B104" t="str">
        <f>VLOOKUP($A104,nCino_DMW!$A$1:$AM$187,38,0)</f>
        <v>Y</v>
      </c>
      <c r="C104" t="str">
        <f>VLOOKUP($A104,nCino_DMW!$A$1:$AM$187,39,0)</f>
        <v>N</v>
      </c>
      <c r="D104" t="s">
        <v>66</v>
      </c>
      <c r="E104" t="str">
        <f>_xlfn.IFNA(VLOOKUP($A104,nCino_DevPoc!$A$2:$S$384,4,0),"")</f>
        <v>Relationship</v>
      </c>
      <c r="F104" t="s">
        <v>665</v>
      </c>
      <c r="G104" t="str">
        <f>_xlfn.IFNA(VLOOKUP($A104,nCino_DMW!$A$1:$L$188,9,0),"")</f>
        <v>Next Review Date</v>
      </c>
      <c r="H104" t="str">
        <f>_xlfn.IFNA(VLOOKUP($A104,nCino_DMW!$A$1:$AH$187,12,0),"")</f>
        <v>This field is optional. It is populated by a user or a data integration. It designates the date of the next required review.</v>
      </c>
      <c r="I104" t="str">
        <f>_xlfn.IFNA(IF(VLOOKUP($A104,nCino_DMW!$A$1:$AH$187,13,0)=0,"", VLOOKUP($A104,nCino_DMW!$A$1:$AH$187,13,0)),"")</f>
        <v>Date</v>
      </c>
      <c r="J104" t="str">
        <f>_xlfn.IFNA(IF(VLOOKUP($A104,nCino_DevPoc!$A$2:$S$384,8,0)=0,"", VLOOKUP($A104,nCino_DevPoc!$A$2:$S$384,8,0)),"")</f>
        <v>date</v>
      </c>
      <c r="K104" t="str">
        <f>_xlfn.IFNA(IF(VLOOKUP($A104,nCino_DMW!$A$1:$AH$187,2,0)=0,"", VLOOKUP($A104,nCino_DMW!$A$1:$AH$187,2,0)),"")</f>
        <v/>
      </c>
      <c r="L104" t="str">
        <f>IF(OR(F104=0, IFERROR(VLOOKUP($A104,nCino_DevPoc!$A$2:$S$384,2,0),0)=0),"", VLOOKUP($A104,nCino_DevPoc!$A$2:$S$384,2,0))</f>
        <v/>
      </c>
      <c r="M104" t="str">
        <f>IFERROR(IF(VLOOKUP($A104,nCino_DMW!$A$1:$AH$187,26,0)="Y", "N", IF(VLOOKUP($A104,nCino_DMW!$A$1:$AH$187,26,0)="N",  "Y", "")),"")</f>
        <v>Y</v>
      </c>
      <c r="N104" t="str">
        <f>_xlfn.IFNA(IF(VLOOKUP($A104,nCino_DevPoc!$A$2:$S$384,8,0)=TRUE, "Y", "N"),"")</f>
        <v>N</v>
      </c>
      <c r="O104" t="str">
        <f>IFERROR(IF(VLOOKUP($A104,nCino_DevPoc!$A$2:$S$384,18,0)=TRUE, "E", IF(F104="Id", "P", IF(OR(LEFT(I104, 6) = "Lookup", LEFT(I104, 6) ="Master"), "F",""))),"")</f>
        <v/>
      </c>
      <c r="P104" t="str">
        <f>_xlfn.IFNA(IF(VLOOKUP($A104,nCino_DMW!$A$1:$AH$187,4,0)="System generated", "Y", "N"),"")</f>
        <v>N</v>
      </c>
      <c r="Q104" t="str">
        <f>IF(LEFT(I104,6)="lookup", I104,IF(OR(F104=0, IFERROR(VLOOKUP($A104,nCino_DevPoc!$A$2:$S$384,18,0),0)=0),"", VLOOKUP($A104,nCino_DevPoc!$A$2:$S$384,18,0)))</f>
        <v/>
      </c>
      <c r="R104" t="str">
        <f>IF(D104="","",D104)</f>
        <v>Account</v>
      </c>
      <c r="S104" t="str">
        <f>IF(F104="","",F104)</f>
        <v>LLC_BI__Next_Review_Date__c</v>
      </c>
      <c r="T104" t="s">
        <v>253</v>
      </c>
      <c r="U104" t="str">
        <f>IF(OR(S104 ="transactionKey", S104="sequenceNumber", S104 = "commitTimestamp", S104 = "commitUser",S104 = "commitNumber", S104="changetype",S104="entityName",S104="ID", LEFT(S104,12)="LastModified"), "N","Y")</f>
        <v>Y</v>
      </c>
      <c r="V104" t="str">
        <f>R104</f>
        <v>Account</v>
      </c>
      <c r="W104" t="str">
        <f>S104</f>
        <v>LLC_BI__Next_Review_Date__c</v>
      </c>
      <c r="X104" t="str">
        <f>IF(OR(LEFT(J104,9)="reference", F104=""),"STRING",VLOOKUP($J104,'DataType Conversion'!$A$8:$I$37,3,0))</f>
        <v>DATE</v>
      </c>
      <c r="Y104" t="str">
        <f>IF(L104="", "",L104)</f>
        <v/>
      </c>
      <c r="Z104" t="str">
        <f>U104</f>
        <v>Y</v>
      </c>
      <c r="AA104" t="str">
        <f>IF(OR($W104="Id",$W104="LastModifiedDate"), "C","")</f>
        <v/>
      </c>
      <c r="AB104" t="str">
        <f>IF(S104= "", "", IF(J104="Picklist", "Y", "N"))</f>
        <v>N</v>
      </c>
      <c r="AC104" t="str">
        <f>IF(OR(W104="CreatedDate",W104="CreatedById"),"Must be populated when changeType = CREATE","")</f>
        <v/>
      </c>
      <c r="AD104" t="str">
        <f>V104</f>
        <v>Account</v>
      </c>
      <c r="AE104" t="str">
        <f>W104</f>
        <v>LLC_BI__Next_Review_Date__c</v>
      </c>
      <c r="AF104" t="str">
        <f>X104</f>
        <v>DATE</v>
      </c>
      <c r="AG104" t="str">
        <f>IF(Y104="","",Y104)</f>
        <v/>
      </c>
      <c r="AH104" t="str">
        <f>Z104</f>
        <v>Y</v>
      </c>
      <c r="AI104" t="str">
        <f>O104</f>
        <v/>
      </c>
      <c r="AJ104" t="str">
        <f>IF(AE104="LastModifiedDate","Must be latest date for the record id in Staging, and date must be t-1", "")</f>
        <v/>
      </c>
      <c r="AN104" t="str">
        <f>IF(AD104="","",LOWER(SUBSTITUTE(VLOOKUP($AD104,'Key-Information'!$B$7:$D$8,2,0)," ", "_")))</f>
        <v>relationship_(customer)</v>
      </c>
      <c r="AO104" t="str">
        <f>IF(AE104="","",IF(OR(AE104="ccs_migration_id__c",AE104="ccs_covenant_type__c",AE104="ccs_status__c",AE104="ccs_frequency__c"),SUBSTITUTE(LOWER(AE104),"__c",""),_xlfn.IFNA(SUBSTITUTE(SUBSTITUTE(SUBSTITUTE(SUBSTITUTE(AE104,"LLC_BI__",""),"CCS_",""),"__c",""),"cm_",""),AE104)))</f>
        <v>Next_Review_Date</v>
      </c>
      <c r="AP104" t="str">
        <f>IF(AF104="","",AF104)</f>
        <v>DATE</v>
      </c>
      <c r="AQ104" t="str">
        <f>IF(AG104="","",AG104)</f>
        <v/>
      </c>
      <c r="AR104" t="str">
        <f>IF(AH104="","",AH104)</f>
        <v>Y</v>
      </c>
      <c r="AS104" t="str">
        <f>IF(AI104="","",AI104)</f>
        <v/>
      </c>
    </row>
    <row r="105" spans="1:45" ht="15">
      <c r="A105" t="str">
        <f>D105&amp;F105</f>
        <v>AccountBillingAddress</v>
      </c>
      <c r="B105" t="str">
        <f>VLOOKUP($A105,nCino_DMW!$A$1:$AM$187,38,0)</f>
        <v>Y</v>
      </c>
      <c r="C105" t="str">
        <f>VLOOKUP($A105,nCino_DMW!$A$1:$AM$187,39,0)</f>
        <v>N</v>
      </c>
      <c r="D105" t="s">
        <v>66</v>
      </c>
      <c r="E105" t="str">
        <f>_xlfn.IFNA(VLOOKUP($A105,nCino_DevPoc!$A$2:$S$384,4,0),"")</f>
        <v>Relationship</v>
      </c>
      <c r="F105" t="s">
        <v>292</v>
      </c>
      <c r="G105" t="str">
        <f>_xlfn.IFNA(VLOOKUP($A105,nCino_DMW!$A$1:$L$188,9,0),"")</f>
        <v>Registered Address</v>
      </c>
      <c r="H105">
        <f>_xlfn.IFNA(VLOOKUP($A105,nCino_DMW!$A$1:$AH$187,12,0),"")</f>
        <v>0</v>
      </c>
      <c r="I105" t="str">
        <f>_xlfn.IFNA(IF(VLOOKUP($A105,nCino_DMW!$A$1:$AH$187,13,0)=0,"", VLOOKUP($A105,nCino_DMW!$A$1:$AH$187,13,0)),"")</f>
        <v>Address</v>
      </c>
      <c r="J105" t="str">
        <f>_xlfn.IFNA(IF(VLOOKUP($A105,nCino_DevPoc!$A$2:$S$384,8,0)=0,"", VLOOKUP($A105,nCino_DevPoc!$A$2:$S$384,8,0)),"")</f>
        <v>address</v>
      </c>
      <c r="K105" t="str">
        <f>_xlfn.IFNA(IF(VLOOKUP($A105,nCino_DMW!$A$1:$AH$187,2,0)=0,"", VLOOKUP($A105,nCino_DMW!$A$1:$AH$187,2,0)),"")</f>
        <v/>
      </c>
      <c r="L105" t="str">
        <f>IF(OR(F105=0, IFERROR(VLOOKUP($A105,nCino_DevPoc!$A$2:$S$384,2,0),0)=0),"", VLOOKUP($A105,nCino_DevPoc!$A$2:$S$384,2,0))</f>
        <v/>
      </c>
      <c r="M105" t="str">
        <f>IFERROR(IF(VLOOKUP($A105,nCino_DMW!$A$1:$AH$187,26,0)="Y", "N", IF(VLOOKUP($A105,nCino_DMW!$A$1:$AH$187,26,0)="N",  "Y", "")),"")</f>
        <v>Y</v>
      </c>
      <c r="N105" t="str">
        <f>_xlfn.IFNA(IF(VLOOKUP($A105,nCino_DevPoc!$A$2:$S$384,8,0)=TRUE, "Y", "N"),"")</f>
        <v>N</v>
      </c>
      <c r="O105" t="str">
        <f>IFERROR(IF(VLOOKUP($A105,nCino_DevPoc!$A$2:$S$384,18,0)=TRUE, "E", IF(F105="Id", "P", IF(OR(LEFT(I105, 6) = "Lookup", LEFT(I105, 6) ="Master"), "F",""))),"")</f>
        <v/>
      </c>
      <c r="P105" t="str">
        <f>_xlfn.IFNA(IF(VLOOKUP($A105,nCino_DMW!$A$1:$AH$187,4,0)="System generated", "Y", "N"),"")</f>
        <v>N</v>
      </c>
      <c r="Q105" t="str">
        <f>IF(LEFT(I105,6)="lookup", I105,IF(OR(F105=0, IFERROR(VLOOKUP($A105,nCino_DevPoc!$A$2:$S$384,18,0),0)=0),"", VLOOKUP($A105,nCino_DevPoc!$A$2:$S$384,18,0)))</f>
        <v/>
      </c>
      <c r="R105" t="str">
        <f>IF(D105="","",D105)</f>
        <v>Account</v>
      </c>
      <c r="S105" t="str">
        <f>IF(F105="","",F105)</f>
        <v>BillingAddress</v>
      </c>
      <c r="T105" t="s">
        <v>253</v>
      </c>
      <c r="U105" t="str">
        <f>IF(OR(S105 ="transactionKey", S105="sequenceNumber", S105 = "commitTimestamp", S105 = "commitUser",S105 = "commitNumber", S105="changetype",S105="entityName",S105="ID", LEFT(S105,12)="LastModified"), "N","Y")</f>
        <v>Y</v>
      </c>
      <c r="V105" t="str">
        <f>R105</f>
        <v>Account</v>
      </c>
      <c r="W105" t="str">
        <f>S105</f>
        <v>BillingAddress</v>
      </c>
      <c r="X105" t="e">
        <f>IF(OR(LEFT(J105,9)="reference", F105=""),"STRING",VLOOKUP($J105,'DataType Conversion'!$A$8:$I$37,3,0))</f>
        <v>#N/A</v>
      </c>
      <c r="Y105" t="str">
        <f>IF(L105="", "",L105)</f>
        <v/>
      </c>
      <c r="Z105" t="str">
        <f>U105</f>
        <v>Y</v>
      </c>
      <c r="AA105" t="str">
        <f>IF(OR($W105="Id",$W105="LastModifiedDate"), "C","")</f>
        <v/>
      </c>
      <c r="AB105" t="str">
        <f>IF(S105= "", "", IF(J105="Picklist", "Y", "N"))</f>
        <v>N</v>
      </c>
      <c r="AC105" t="str">
        <f>IF(OR(W105="CreatedDate",W105="CreatedById"),"Must be populated when changeType = CREATE","")</f>
        <v/>
      </c>
      <c r="AD105" t="str">
        <f>V105</f>
        <v>Account</v>
      </c>
      <c r="AE105" t="str">
        <f>W105</f>
        <v>BillingAddress</v>
      </c>
      <c r="AF105" t="e">
        <f>X105</f>
        <v>#N/A</v>
      </c>
      <c r="AG105" t="str">
        <f>IF(Y105="","",Y105)</f>
        <v/>
      </c>
      <c r="AH105" t="str">
        <f>Z105</f>
        <v>Y</v>
      </c>
      <c r="AI105" t="str">
        <f>O105</f>
        <v/>
      </c>
      <c r="AJ105" t="str">
        <f>IF(AE105="LastModifiedDate","Must be latest date for the record id in Staging, and date must be t-1", "")</f>
        <v/>
      </c>
      <c r="AN105" t="str">
        <f>IF(AD105="","",LOWER(SUBSTITUTE(VLOOKUP($AD105,'Key-Information'!$B$7:$D$8,2,0)," ", "_")))</f>
        <v>relationship_(customer)</v>
      </c>
      <c r="AO105" t="str">
        <f>IF(AE105="","",IF(OR(AE105="ccs_migration_id__c",AE105="ccs_covenant_type__c",AE105="ccs_status__c",AE105="ccs_frequency__c"),SUBSTITUTE(LOWER(AE105),"__c",""),_xlfn.IFNA(SUBSTITUTE(SUBSTITUTE(SUBSTITUTE(SUBSTITUTE(AE105,"LLC_BI__",""),"CCS_",""),"__c",""),"cm_",""),AE105)))</f>
        <v>BillingAddress</v>
      </c>
      <c r="AP105" t="e">
        <f>IF(AF105="","",AF105)</f>
        <v>#N/A</v>
      </c>
      <c r="AQ105" t="str">
        <f>IF(AG105="","",AG105)</f>
        <v/>
      </c>
      <c r="AR105" t="str">
        <f>IF(AH105="","",AH105)</f>
        <v>Y</v>
      </c>
      <c r="AS105" t="str">
        <f>IF(AI105="","",AI105)</f>
        <v/>
      </c>
    </row>
    <row r="106" spans="1:45" ht="15">
      <c r="A106" t="str">
        <f>D106&amp;F106</f>
        <v>AccountShippingAddress</v>
      </c>
      <c r="B106" t="str">
        <f>VLOOKUP($A106,nCino_DMW!$A$1:$AM$187,38,0)</f>
        <v>Y</v>
      </c>
      <c r="C106" t="str">
        <f>VLOOKUP($A106,nCino_DMW!$A$1:$AM$187,39,0)</f>
        <v>N</v>
      </c>
      <c r="D106" t="s">
        <v>66</v>
      </c>
      <c r="E106" t="str">
        <f>_xlfn.IFNA(VLOOKUP($A106,nCino_DevPoc!$A$2:$S$384,4,0),"")</f>
        <v>Relationship</v>
      </c>
      <c r="F106" t="s">
        <v>320</v>
      </c>
      <c r="G106" t="str">
        <f>_xlfn.IFNA(VLOOKUP($A106,nCino_DMW!$A$1:$L$188,9,0),"")</f>
        <v>Shipping Address</v>
      </c>
      <c r="H106">
        <f>_xlfn.IFNA(VLOOKUP($A106,nCino_DMW!$A$1:$AH$187,12,0),"")</f>
        <v>0</v>
      </c>
      <c r="I106" t="str">
        <f>_xlfn.IFNA(IF(VLOOKUP($A106,nCino_DMW!$A$1:$AH$187,13,0)=0,"", VLOOKUP($A106,nCino_DMW!$A$1:$AH$187,13,0)),"")</f>
        <v>Address</v>
      </c>
      <c r="J106" t="str">
        <f>_xlfn.IFNA(IF(VLOOKUP($A106,nCino_DevPoc!$A$2:$S$384,8,0)=0,"", VLOOKUP($A106,nCino_DevPoc!$A$2:$S$384,8,0)),"")</f>
        <v>address</v>
      </c>
      <c r="K106" t="str">
        <f>_xlfn.IFNA(IF(VLOOKUP($A106,nCino_DMW!$A$1:$AH$187,2,0)=0,"", VLOOKUP($A106,nCino_DMW!$A$1:$AH$187,2,0)),"")</f>
        <v/>
      </c>
      <c r="L106" t="str">
        <f>IF(OR(F106=0, IFERROR(VLOOKUP($A106,nCino_DevPoc!$A$2:$S$384,2,0),0)=0),"", VLOOKUP($A106,nCino_DevPoc!$A$2:$S$384,2,0))</f>
        <v/>
      </c>
      <c r="M106" t="str">
        <f>IFERROR(IF(VLOOKUP($A106,nCino_DMW!$A$1:$AH$187,26,0)="Y", "N", IF(VLOOKUP($A106,nCino_DMW!$A$1:$AH$187,26,0)="N",  "Y", "")),"")</f>
        <v>Y</v>
      </c>
      <c r="N106" t="str">
        <f>_xlfn.IFNA(IF(VLOOKUP($A106,nCino_DevPoc!$A$2:$S$384,8,0)=TRUE, "Y", "N"),"")</f>
        <v>N</v>
      </c>
      <c r="O106" t="str">
        <f>IFERROR(IF(VLOOKUP($A106,nCino_DevPoc!$A$2:$S$384,18,0)=TRUE, "E", IF(F106="Id", "P", IF(OR(LEFT(I106, 6) = "Lookup", LEFT(I106, 6) ="Master"), "F",""))),"")</f>
        <v/>
      </c>
      <c r="P106" t="str">
        <f>_xlfn.IFNA(IF(VLOOKUP($A106,nCino_DMW!$A$1:$AH$187,4,0)="System generated", "Y", "N"),"")</f>
        <v>N</v>
      </c>
      <c r="Q106" t="str">
        <f>IF(LEFT(I106,6)="lookup", I106,IF(OR(F106=0, IFERROR(VLOOKUP($A106,nCino_DevPoc!$A$2:$S$384,18,0),0)=0),"", VLOOKUP($A106,nCino_DevPoc!$A$2:$S$384,18,0)))</f>
        <v/>
      </c>
      <c r="R106" t="str">
        <f>IF(D106="","",D106)</f>
        <v>Account</v>
      </c>
      <c r="S106" t="str">
        <f>IF(F106="","",F106)</f>
        <v>ShippingAddress</v>
      </c>
      <c r="T106" t="s">
        <v>253</v>
      </c>
      <c r="U106" t="str">
        <f>IF(OR(S106 ="transactionKey", S106="sequenceNumber", S106 = "commitTimestamp", S106 = "commitUser",S106 = "commitNumber", S106="changetype",S106="entityName",S106="ID", LEFT(S106,12)="LastModified"), "N","Y")</f>
        <v>Y</v>
      </c>
      <c r="V106" t="str">
        <f>R106</f>
        <v>Account</v>
      </c>
      <c r="W106" t="str">
        <f>S106</f>
        <v>ShippingAddress</v>
      </c>
      <c r="X106" t="e">
        <f>IF(OR(LEFT(J106,9)="reference", F106=""),"STRING",VLOOKUP($J106,'DataType Conversion'!$A$8:$I$37,3,0))</f>
        <v>#N/A</v>
      </c>
      <c r="Y106" t="str">
        <f>IF(L106="", "",L106)</f>
        <v/>
      </c>
      <c r="Z106" t="str">
        <f>U106</f>
        <v>Y</v>
      </c>
      <c r="AA106" t="str">
        <f>IF(OR($W106="Id",$W106="LastModifiedDate"), "C","")</f>
        <v/>
      </c>
      <c r="AB106" t="str">
        <f>IF(S106= "", "", IF(J106="Picklist", "Y", "N"))</f>
        <v>N</v>
      </c>
      <c r="AC106" t="str">
        <f>IF(OR(W106="CreatedDate",W106="CreatedById"),"Must be populated when changeType = CREATE","")</f>
        <v/>
      </c>
      <c r="AD106" t="str">
        <f>V106</f>
        <v>Account</v>
      </c>
      <c r="AE106" t="str">
        <f>W106</f>
        <v>ShippingAddress</v>
      </c>
      <c r="AF106" t="e">
        <f>X106</f>
        <v>#N/A</v>
      </c>
      <c r="AG106" t="str">
        <f>IF(Y106="","",Y106)</f>
        <v/>
      </c>
      <c r="AH106" t="str">
        <f>Z106</f>
        <v>Y</v>
      </c>
      <c r="AI106" t="str">
        <f>O106</f>
        <v/>
      </c>
      <c r="AJ106" t="str">
        <f>IF(AE106="LastModifiedDate","Must be latest date for the record id in Staging, and date must be t-1", "")</f>
        <v/>
      </c>
    </row>
    <row r="107" spans="1:45" ht="15">
      <c r="A107" t="str">
        <f>D107&amp;F107</f>
        <v>AccountLLC_BI__Third_Party__c</v>
      </c>
      <c r="B107" t="str">
        <f>VLOOKUP($A107,nCino_DMW!$A$1:$AM$187,38,0)</f>
        <v>Y</v>
      </c>
      <c r="C107" t="str">
        <f>VLOOKUP($A107,nCino_DMW!$A$1:$AM$187,39,0)</f>
        <v>N</v>
      </c>
      <c r="D107" t="s">
        <v>66</v>
      </c>
      <c r="E107" t="str">
        <f>_xlfn.IFNA(VLOOKUP($A107,nCino_DevPoc!$A$2:$S$384,4,0),"")</f>
        <v>Relationship</v>
      </c>
      <c r="F107" t="s">
        <v>902</v>
      </c>
      <c r="G107" t="str">
        <f>_xlfn.IFNA(VLOOKUP($A107,nCino_DMW!$A$1:$L$188,9,0),"")</f>
        <v>Third Party Type</v>
      </c>
      <c r="H107" t="str">
        <f>_xlfn.IFNA(VLOOKUP($A107,nCino_DMW!$A$1:$AH$187,12,0),"")</f>
        <v>Users populate this optional picklist on the relationship with the added entity's third party type, such as Attorney, Insurance Agency, Appraiser, Inspector, or Inactive. By default, this field is blank.</v>
      </c>
      <c r="I107" t="str">
        <f>_xlfn.IFNA(IF(VLOOKUP($A107,nCino_DMW!$A$1:$AH$187,13,0)=0,"", VLOOKUP($A107,nCino_DMW!$A$1:$AH$187,13,0)),"")</f>
        <v>Picklist (Multi-Select)</v>
      </c>
      <c r="J107" t="str">
        <f>_xlfn.IFNA(IF(VLOOKUP($A107,nCino_DevPoc!$A$2:$S$384,8,0)=0,"", VLOOKUP($A107,nCino_DevPoc!$A$2:$S$384,8,0)),"")</f>
        <v>multipicklist</v>
      </c>
      <c r="K107" t="str">
        <f>_xlfn.IFNA(IF(VLOOKUP($A107,nCino_DMW!$A$1:$AH$187,2,0)=0,"", VLOOKUP($A107,nCino_DMW!$A$1:$AH$187,2,0)),"")</f>
        <v>See picklist options for lengths</v>
      </c>
      <c r="L107">
        <f>IF(OR(F107=0, IFERROR(VLOOKUP($A107,nCino_DevPoc!$A$2:$S$384,2,0),0)=0),"", VLOOKUP($A107,nCino_DevPoc!$A$2:$S$384,2,0))</f>
        <v>4099</v>
      </c>
      <c r="M107" t="str">
        <f>IFERROR(IF(VLOOKUP($A107,nCino_DMW!$A$1:$AH$187,26,0)="Y", "N", IF(VLOOKUP($A107,nCino_DMW!$A$1:$AH$187,26,0)="N",  "Y", "")),"")</f>
        <v>Y</v>
      </c>
      <c r="N107" t="str">
        <f>_xlfn.IFNA(IF(VLOOKUP($A107,nCino_DevPoc!$A$2:$S$384,8,0)=TRUE, "Y", "N"),"")</f>
        <v>N</v>
      </c>
      <c r="O107" t="str">
        <f>IFERROR(IF(VLOOKUP($A107,nCino_DevPoc!$A$2:$S$384,18,0)=TRUE, "E", IF(F107="Id", "P", IF(OR(LEFT(I107, 6) = "Lookup", LEFT(I107, 6) ="Master"), "F",""))),"")</f>
        <v/>
      </c>
      <c r="P107" t="str">
        <f>_xlfn.IFNA(IF(VLOOKUP($A107,nCino_DMW!$A$1:$AH$187,4,0)="System generated", "Y", "N"),"")</f>
        <v>N</v>
      </c>
      <c r="Q107" t="str">
        <f>IF(LEFT(I107,6)="lookup", I107,IF(OR(F107=0, IFERROR(VLOOKUP($A107,nCino_DevPoc!$A$2:$S$384,18,0),0)=0),"", VLOOKUP($A107,nCino_DevPoc!$A$2:$S$384,18,0)))</f>
        <v/>
      </c>
      <c r="R107" t="str">
        <f>IF(D107="","",D107)</f>
        <v>Account</v>
      </c>
      <c r="S107" t="str">
        <f>IF(F107="","",F107)</f>
        <v>LLC_BI__Third_Party__c</v>
      </c>
      <c r="T107" t="s">
        <v>253</v>
      </c>
      <c r="U107" t="str">
        <f>IF(OR(S107 ="transactionKey", S107="sequenceNumber", S107 = "commitTimestamp", S107 = "commitUser",S107 = "commitNumber", S107="changetype",S107="entityName",S107="ID", LEFT(S107,12)="LastModified"), "N","Y")</f>
        <v>Y</v>
      </c>
      <c r="V107" t="str">
        <f>R107</f>
        <v>Account</v>
      </c>
      <c r="W107" t="str">
        <f>S107</f>
        <v>LLC_BI__Third_Party__c</v>
      </c>
      <c r="X107" t="e">
        <f>IF(OR(LEFT(J107,9)="reference", F107=""),"STRING",VLOOKUP($J107,'DataType Conversion'!$A$8:$I$37,3,0))</f>
        <v>#N/A</v>
      </c>
      <c r="Y107">
        <f>IF(L107="", "",L107)</f>
        <v>4099</v>
      </c>
      <c r="Z107" t="str">
        <f>U107</f>
        <v>Y</v>
      </c>
      <c r="AA107" t="str">
        <f>IF(OR($W107="Id",$W107="LastModifiedDate"), "C","")</f>
        <v/>
      </c>
      <c r="AB107" t="str">
        <f>IF(S107= "", "", IF(J107="Picklist", "Y", "N"))</f>
        <v>N</v>
      </c>
      <c r="AC107" t="str">
        <f>IF(OR(W107="CreatedDate",W107="CreatedById"),"Must be populated when changeType = CREATE","")</f>
        <v/>
      </c>
      <c r="AD107" t="str">
        <f>V107</f>
        <v>Account</v>
      </c>
      <c r="AE107" t="str">
        <f>W107</f>
        <v>LLC_BI__Third_Party__c</v>
      </c>
      <c r="AF107" t="e">
        <f>X107</f>
        <v>#N/A</v>
      </c>
      <c r="AG107">
        <f>IF(Y107="","",Y107)</f>
        <v>4099</v>
      </c>
      <c r="AH107" t="str">
        <f>Z107</f>
        <v>Y</v>
      </c>
      <c r="AI107" t="str">
        <f>O107</f>
        <v/>
      </c>
      <c r="AJ107" t="str">
        <f>IF(AE107="LastModifiedDate","Must be latest date for the record id in Staging, and date must be t-1", "")</f>
        <v/>
      </c>
    </row>
    <row r="108" spans="1:45" ht="15">
      <c r="A108" t="str">
        <f>D108&amp;F108</f>
        <v>AccountCCS_Total_Lending_Value_Amount__c</v>
      </c>
      <c r="B108" t="str">
        <f>VLOOKUP($A108,nCino_DMW!$A$1:$AM$187,38,0)</f>
        <v>Y</v>
      </c>
      <c r="C108" t="str">
        <f>VLOOKUP($A108,nCino_DMW!$A$1:$AM$187,39,0)</f>
        <v>N</v>
      </c>
      <c r="D108" t="s">
        <v>66</v>
      </c>
      <c r="E108" t="str">
        <f>_xlfn.IFNA(VLOOKUP($A108,nCino_DevPoc!$A$2:$S$384,4,0),"")</f>
        <v>Relationship</v>
      </c>
      <c r="F108" t="s">
        <v>1239</v>
      </c>
      <c r="G108" t="str">
        <f>_xlfn.IFNA(VLOOKUP($A108,nCino_DMW!$A$1:$L$188,9,0),"")</f>
        <v>Total Lending Value Amount</v>
      </c>
      <c r="H108" t="str">
        <f>_xlfn.IFNA(VLOOKUP($A108,nCino_DMW!$A$1:$AH$187,12,0),"")</f>
        <v>CCTUC-5064</v>
      </c>
      <c r="I108" t="str">
        <f>_xlfn.IFNA(IF(VLOOKUP($A108,nCino_DMW!$A$1:$AH$187,13,0)=0,"", VLOOKUP($A108,nCino_DMW!$A$1:$AH$187,13,0)),"")</f>
        <v>Currency</v>
      </c>
      <c r="J108" t="str">
        <f>_xlfn.IFNA(IF(VLOOKUP($A108,nCino_DevPoc!$A$2:$S$384,8,0)=0,"", VLOOKUP($A108,nCino_DevPoc!$A$2:$S$384,8,0)),"")</f>
        <v>currency</v>
      </c>
      <c r="K108" t="str">
        <f>_xlfn.IFNA(IF(VLOOKUP($A108,nCino_DMW!$A$1:$AH$187,2,0)=0,"", VLOOKUP($A108,nCino_DMW!$A$1:$AH$187,2,0)),"")</f>
        <v>18, 0</v>
      </c>
      <c r="L108" t="str">
        <f>IF(OR(F108=0, IFERROR(VLOOKUP($A108,nCino_DevPoc!$A$2:$S$384,2,0),0)=0),"", VLOOKUP($A108,nCino_DevPoc!$A$2:$S$384,2,0))</f>
        <v/>
      </c>
      <c r="M108" t="str">
        <f>IFERROR(IF(VLOOKUP($A108,nCino_DMW!$A$1:$AH$187,26,0)="Y", "N", IF(VLOOKUP($A108,nCino_DMW!$A$1:$AH$187,26,0)="N",  "Y", "")),"")</f>
        <v>Y</v>
      </c>
      <c r="N108" t="str">
        <f>_xlfn.IFNA(IF(VLOOKUP($A108,nCino_DevPoc!$A$2:$S$384,8,0)=TRUE, "Y", "N"),"")</f>
        <v>N</v>
      </c>
      <c r="O108" t="str">
        <f>IFERROR(IF(VLOOKUP($A108,nCino_DevPoc!$A$2:$S$384,18,0)=TRUE, "E", IF(F108="Id", "P", IF(OR(LEFT(I108, 6) = "Lookup", LEFT(I108, 6) ="Master"), "F",""))),"")</f>
        <v/>
      </c>
      <c r="P108" t="str">
        <f>_xlfn.IFNA(IF(VLOOKUP($A108,nCino_DMW!$A$1:$AH$187,4,0)="System generated", "Y", "N"),"")</f>
        <v>N</v>
      </c>
      <c r="Q108" t="str">
        <f>IF(LEFT(I108,6)="lookup", I108,IF(OR(F108=0, IFERROR(VLOOKUP($A108,nCino_DevPoc!$A$2:$S$384,18,0),0)=0),"", VLOOKUP($A108,nCino_DevPoc!$A$2:$S$384,18,0)))</f>
        <v/>
      </c>
      <c r="R108" t="str">
        <f>IF(D108="","",D108)</f>
        <v>Account</v>
      </c>
      <c r="S108" t="str">
        <f>IF(F108="","",F108)</f>
        <v>CCS_Total_Lending_Value_Amount__c</v>
      </c>
      <c r="T108" t="s">
        <v>253</v>
      </c>
      <c r="U108" t="str">
        <f>IF(OR(S108 ="transactionKey", S108="sequenceNumber", S108 = "commitTimestamp", S108 = "commitUser",S108 = "commitNumber", S108="changetype",S108="entityName",S108="ID", LEFT(S108,12)="LastModified"), "N","Y")</f>
        <v>Y</v>
      </c>
      <c r="V108" t="str">
        <f>R108</f>
        <v>Account</v>
      </c>
      <c r="W108" t="str">
        <f>S108</f>
        <v>CCS_Total_Lending_Value_Amount__c</v>
      </c>
      <c r="X108" t="str">
        <f>IF(OR(LEFT(J108,9)="reference", F108=""),"STRING",VLOOKUP($J108,'DataType Conversion'!$A$8:$I$37,3,0))</f>
        <v>BIGDECIMAL</v>
      </c>
      <c r="Y108" t="str">
        <f>IF(L108="", "",L108)</f>
        <v/>
      </c>
      <c r="Z108" t="str">
        <f>U108</f>
        <v>Y</v>
      </c>
      <c r="AA108" t="str">
        <f>IF(OR($W108="Id",$W108="LastModifiedDate"), "C","")</f>
        <v/>
      </c>
      <c r="AB108" t="str">
        <f>IF(S108= "", "", IF(J108="Picklist", "Y", "N"))</f>
        <v>N</v>
      </c>
      <c r="AC108" t="str">
        <f>IF(OR(W108="CreatedDate",W108="CreatedById"),"Must be populated when changeType = CREATE","")</f>
        <v/>
      </c>
      <c r="AD108" t="str">
        <f>V108</f>
        <v>Account</v>
      </c>
      <c r="AE108" t="str">
        <f>W108</f>
        <v>CCS_Total_Lending_Value_Amount__c</v>
      </c>
      <c r="AF108" t="str">
        <f>X108</f>
        <v>BIGDECIMAL</v>
      </c>
      <c r="AG108" t="str">
        <f>IF(Y108="","",Y108)</f>
        <v/>
      </c>
      <c r="AH108" t="str">
        <f>Z108</f>
        <v>Y</v>
      </c>
      <c r="AI108" t="str">
        <f>O108</f>
        <v/>
      </c>
      <c r="AJ108" t="str">
        <f>IF(AE108="LastModifiedDate","Must be latest date for the record id in Staging, and date must be t-1", "")</f>
        <v/>
      </c>
    </row>
    <row r="109" spans="1:45" ht="15">
      <c r="A109" t="str">
        <f>D109&amp;F109</f>
        <v>AccountCCS_Total_Gross_Value_Amount__c</v>
      </c>
      <c r="B109" t="str">
        <f>VLOOKUP($A109,nCino_DMW!$A$1:$AM$187,38,0)</f>
        <v>Y</v>
      </c>
      <c r="C109" t="str">
        <f>VLOOKUP($A109,nCino_DMW!$A$1:$AM$187,39,0)</f>
        <v>N</v>
      </c>
      <c r="D109" t="s">
        <v>66</v>
      </c>
      <c r="E109" t="str">
        <f>_xlfn.IFNA(VLOOKUP($A109,nCino_DevPoc!$A$2:$S$384,4,0),"")</f>
        <v>Relationship</v>
      </c>
      <c r="F109" t="s">
        <v>1236</v>
      </c>
      <c r="G109" t="str">
        <f>_xlfn.IFNA(VLOOKUP($A109,nCino_DMW!$A$1:$L$188,9,0),"")</f>
        <v>Total Gross Value Amount</v>
      </c>
      <c r="H109" t="str">
        <f>_xlfn.IFNA(VLOOKUP($A109,nCino_DMW!$A$1:$AH$187,12,0),"")</f>
        <v>CCTUC-5064</v>
      </c>
      <c r="I109" t="str">
        <f>_xlfn.IFNA(IF(VLOOKUP($A109,nCino_DMW!$A$1:$AH$187,13,0)=0,"", VLOOKUP($A109,nCino_DMW!$A$1:$AH$187,13,0)),"")</f>
        <v>Currency</v>
      </c>
      <c r="J109" t="str">
        <f>_xlfn.IFNA(IF(VLOOKUP($A109,nCino_DevPoc!$A$2:$S$384,8,0)=0,"", VLOOKUP($A109,nCino_DevPoc!$A$2:$S$384,8,0)),"")</f>
        <v>currency</v>
      </c>
      <c r="K109" t="str">
        <f>_xlfn.IFNA(IF(VLOOKUP($A109,nCino_DMW!$A$1:$AH$187,2,0)=0,"", VLOOKUP($A109,nCino_DMW!$A$1:$AH$187,2,0)),"")</f>
        <v>18, 0</v>
      </c>
      <c r="L109" t="str">
        <f>IF(OR(F109=0, IFERROR(VLOOKUP($A109,nCino_DevPoc!$A$2:$S$384,2,0),0)=0),"", VLOOKUP($A109,nCino_DevPoc!$A$2:$S$384,2,0))</f>
        <v/>
      </c>
      <c r="M109" t="str">
        <f>IFERROR(IF(VLOOKUP($A109,nCino_DMW!$A$1:$AH$187,26,0)="Y", "N", IF(VLOOKUP($A109,nCino_DMW!$A$1:$AH$187,26,0)="N",  "Y", "")),"")</f>
        <v>Y</v>
      </c>
      <c r="N109" t="str">
        <f>_xlfn.IFNA(IF(VLOOKUP($A109,nCino_DevPoc!$A$2:$S$384,8,0)=TRUE, "Y", "N"),"")</f>
        <v>N</v>
      </c>
      <c r="O109" t="str">
        <f>IFERROR(IF(VLOOKUP($A109,nCino_DevPoc!$A$2:$S$384,18,0)=TRUE, "E", IF(F109="Id", "P", IF(OR(LEFT(I109, 6) = "Lookup", LEFT(I109, 6) ="Master"), "F",""))),"")</f>
        <v/>
      </c>
      <c r="P109" t="str">
        <f>_xlfn.IFNA(IF(VLOOKUP($A109,nCino_DMW!$A$1:$AH$187,4,0)="System generated", "Y", "N"),"")</f>
        <v>N</v>
      </c>
      <c r="Q109" t="str">
        <f>IF(LEFT(I109,6)="lookup", I109,IF(OR(F109=0, IFERROR(VLOOKUP($A109,nCino_DevPoc!$A$2:$S$384,18,0),0)=0),"", VLOOKUP($A109,nCino_DevPoc!$A$2:$S$384,18,0)))</f>
        <v/>
      </c>
      <c r="R109" t="str">
        <f>IF(D109="","",D109)</f>
        <v>Account</v>
      </c>
      <c r="S109" t="str">
        <f>IF(F109="","",F109)</f>
        <v>CCS_Total_Gross_Value_Amount__c</v>
      </c>
      <c r="T109" t="s">
        <v>253</v>
      </c>
      <c r="U109" t="str">
        <f>IF(OR(S109 ="transactionKey", S109="sequenceNumber", S109 = "commitTimestamp", S109 = "commitUser",S109 = "commitNumber", S109="changetype",S109="entityName",S109="ID", LEFT(S109,12)="LastModified"), "N","Y")</f>
        <v>Y</v>
      </c>
      <c r="V109" t="str">
        <f>R109</f>
        <v>Account</v>
      </c>
      <c r="W109" t="str">
        <f>S109</f>
        <v>CCS_Total_Gross_Value_Amount__c</v>
      </c>
      <c r="X109" t="str">
        <f>IF(OR(LEFT(J109,9)="reference", F109=""),"STRING",VLOOKUP($J109,'DataType Conversion'!$A$8:$I$37,3,0))</f>
        <v>BIGDECIMAL</v>
      </c>
      <c r="Y109" t="str">
        <f>IF(L109="", "",L109)</f>
        <v/>
      </c>
      <c r="Z109" t="str">
        <f>U109</f>
        <v>Y</v>
      </c>
      <c r="AA109" t="str">
        <f>IF(OR($W109="Id",$W109="LastModifiedDate"), "C","")</f>
        <v/>
      </c>
      <c r="AB109" t="str">
        <f>IF(S109= "", "", IF(J109="Picklist", "Y", "N"))</f>
        <v>N</v>
      </c>
      <c r="AC109" t="str">
        <f>IF(OR(W109="CreatedDate",W109="CreatedById"),"Must be populated when changeType = CREATE","")</f>
        <v/>
      </c>
      <c r="AD109" t="str">
        <f>V109</f>
        <v>Account</v>
      </c>
      <c r="AE109" t="str">
        <f>W109</f>
        <v>CCS_Total_Gross_Value_Amount__c</v>
      </c>
      <c r="AF109" t="str">
        <f>X109</f>
        <v>BIGDECIMAL</v>
      </c>
      <c r="AG109" t="str">
        <f>IF(Y109="","",Y109)</f>
        <v/>
      </c>
      <c r="AH109" t="str">
        <f>Z109</f>
        <v>Y</v>
      </c>
      <c r="AI109" t="str">
        <f>O109</f>
        <v/>
      </c>
      <c r="AJ109" t="str">
        <f>IF(AE109="LastModifiedDate","Must be latest date for the record id in Staging, and date must be t-1", "")</f>
        <v/>
      </c>
    </row>
    <row r="110" spans="1:45" ht="15">
      <c r="A110" t="str">
        <f>D110&amp;F110</f>
        <v>LLC_BI__Connection__cId</v>
      </c>
      <c r="B110" t="str">
        <f>VLOOKUP($A110,nCino_DMW!$A$1:$AM$187,38,0)</f>
        <v>N</v>
      </c>
      <c r="C110" t="str">
        <f>VLOOKUP($A110,nCino_DMW!$A$1:$AM$187,39,0)</f>
        <v>N</v>
      </c>
      <c r="D110" t="s">
        <v>69</v>
      </c>
      <c r="E110" t="str">
        <f>_xlfn.IFNA(VLOOKUP($A110,nCino_DevPoc!$A$2:$S$384,4,0),"")</f>
        <v>Connection</v>
      </c>
      <c r="F110" t="s">
        <v>238</v>
      </c>
      <c r="G110" t="str">
        <f>_xlfn.IFNA(VLOOKUP($A110,nCino_DMW!$A$1:$L$188,9,0),"")</f>
        <v>Id</v>
      </c>
      <c r="H110" t="str">
        <f>_xlfn.IFNA(VLOOKUP($A110,nCino_DMW!$A$1:$AH$187,12,0),"")</f>
        <v>Id</v>
      </c>
      <c r="I110" t="str">
        <f>_xlfn.IFNA(IF(VLOOKUP($A110,nCino_DMW!$A$1:$AH$187,13,0)=0,"", VLOOKUP($A110,nCino_DMW!$A$1:$AH$187,13,0)),"")</f>
        <v>Id</v>
      </c>
      <c r="J110" t="str">
        <f>_xlfn.IFNA(IF(VLOOKUP($A110,nCino_DevPoc!$A$2:$S$384,8,0)=0,"", VLOOKUP($A110,nCino_DevPoc!$A$2:$S$384,8,0)),"")</f>
        <v>id</v>
      </c>
      <c r="K110">
        <f>_xlfn.IFNA(IF(VLOOKUP($A110,nCino_DMW!$A$1:$AH$187,2,0)=0,"", VLOOKUP($A110,nCino_DMW!$A$1:$AH$187,2,0)),"")</f>
        <v>18</v>
      </c>
      <c r="L110">
        <f>IF(OR(F110=0, IFERROR(VLOOKUP($A110,nCino_DevPoc!$A$2:$S$384,2,0),0)=0),"", VLOOKUP($A110,nCino_DevPoc!$A$2:$S$384,2,0))</f>
        <v>18</v>
      </c>
      <c r="M110" t="str">
        <f>IFERROR(IF(VLOOKUP($A110,nCino_DMW!$A$1:$AH$187,26,0)="Y", "N", IF(VLOOKUP($A110,nCino_DMW!$A$1:$AH$187,26,0)="N",  "Y", "")),"")</f>
        <v>Y</v>
      </c>
      <c r="N110" t="str">
        <f>_xlfn.IFNA(IF(VLOOKUP($A110,nCino_DevPoc!$A$2:$S$384,8,0)=TRUE, "Y", "N"),"")</f>
        <v>N</v>
      </c>
      <c r="O110" t="str">
        <f>IFERROR(IF(VLOOKUP($A110,nCino_DevPoc!$A$2:$S$384,18,0)=TRUE, "E", IF(F110="Id", "P", IF(OR(LEFT(I110, 6) = "Lookup", LEFT(I110, 6) ="Master"), "F",""))),"")</f>
        <v>P</v>
      </c>
      <c r="P110" t="str">
        <f>_xlfn.IFNA(IF(VLOOKUP($A110,nCino_DMW!$A$1:$AH$187,4,0)="System generated", "Y", "N"),"")</f>
        <v>Y</v>
      </c>
      <c r="Q110" t="str">
        <f>IF(LEFT(I110,6)="lookup", I110,IF(OR(F110=0, IFERROR(VLOOKUP($A110,nCino_DevPoc!$A$2:$S$384,18,0),0)=0),"", VLOOKUP($A110,nCino_DevPoc!$A$2:$S$384,18,0)))</f>
        <v/>
      </c>
      <c r="R110" t="str">
        <f>IF(D110="","",D110)</f>
        <v>LLC_BI__Connection__c</v>
      </c>
      <c r="S110" t="str">
        <f>IF(F110="","",F110)</f>
        <v>Id</v>
      </c>
      <c r="T110" t="s">
        <v>253</v>
      </c>
      <c r="U110" t="str">
        <f>IF(OR(S110 ="transactionKey", S110="sequenceNumber", S110 = "commitTimestamp", S110 = "commitUser",S110 = "commitNumber", S110="changetype",S110="entityName",S110="ID", LEFT(S110,12)="LastModified"), "N","Y")</f>
        <v>N</v>
      </c>
      <c r="V110" t="str">
        <f>R110</f>
        <v>LLC_BI__Connection__c</v>
      </c>
      <c r="W110" t="str">
        <f>S110</f>
        <v>Id</v>
      </c>
      <c r="X110" t="str">
        <f>IF(OR(LEFT(J110,9)="reference", F110=""),"STRING",VLOOKUP($J110,'DataType Conversion'!$A$8:$I$37,3,0))</f>
        <v>STRING</v>
      </c>
      <c r="Y110">
        <f>IF(L110="", "",L110)</f>
        <v>18</v>
      </c>
      <c r="Z110" t="str">
        <f>U110</f>
        <v>N</v>
      </c>
      <c r="AA110" t="str">
        <f>IF(OR($W110="Id",$W110="LastModifiedDate"), "C","")</f>
        <v>C</v>
      </c>
      <c r="AB110" t="str">
        <f>IF(S110= "", "", IF(J110="Picklist", "Y", "N"))</f>
        <v>N</v>
      </c>
      <c r="AC110" t="str">
        <f>IF(OR(W110="CreatedDate",W110="CreatedById"),"Must be populated when changeType = CREATE","")</f>
        <v/>
      </c>
      <c r="AD110" t="str">
        <f>V110</f>
        <v>LLC_BI__Connection__c</v>
      </c>
      <c r="AE110" t="str">
        <f>W110</f>
        <v>Id</v>
      </c>
      <c r="AF110" t="str">
        <f>X110</f>
        <v>STRING</v>
      </c>
      <c r="AG110">
        <f>IF(Y110="","",Y110)</f>
        <v>18</v>
      </c>
      <c r="AH110" t="str">
        <f>Z110</f>
        <v>N</v>
      </c>
      <c r="AI110" t="str">
        <f>O110</f>
        <v>P</v>
      </c>
      <c r="AJ110" t="str">
        <f>IF(AE110="LastModifiedDate","Must be latest date for the record id in Staging, and date must be t-1", "")</f>
        <v/>
      </c>
    </row>
    <row r="111" spans="1:45" ht="15">
      <c r="A111" t="str">
        <f>D111&amp;F111</f>
        <v>LLC_BI__Connection__cCreatedDate</v>
      </c>
      <c r="B111" t="str">
        <f>VLOOKUP($A111,nCino_DMW!$A$1:$AM$187,38,0)</f>
        <v>N</v>
      </c>
      <c r="C111" t="str">
        <f>VLOOKUP($A111,nCino_DMW!$A$1:$AM$187,39,0)</f>
        <v>N</v>
      </c>
      <c r="D111" t="s">
        <v>69</v>
      </c>
      <c r="E111" t="str">
        <f>_xlfn.IFNA(VLOOKUP($A111,nCino_DevPoc!$A$2:$S$384,4,0),"")</f>
        <v>Connection</v>
      </c>
      <c r="F111" t="s">
        <v>372</v>
      </c>
      <c r="G111" t="str">
        <f>_xlfn.IFNA(VLOOKUP($A111,nCino_DMW!$A$1:$L$188,9,0),"")</f>
        <v>Created Date</v>
      </c>
      <c r="H111" t="str">
        <f>_xlfn.IFNA(VLOOKUP($A111,nCino_DMW!$A$1:$AH$187,12,0),"")</f>
        <v>Record created date.</v>
      </c>
      <c r="I111" t="str">
        <f>_xlfn.IFNA(IF(VLOOKUP($A111,nCino_DMW!$A$1:$AH$187,13,0)=0,"", VLOOKUP($A111,nCino_DMW!$A$1:$AH$187,13,0)),"")</f>
        <v>Date Time</v>
      </c>
      <c r="J111" t="str">
        <f>_xlfn.IFNA(IF(VLOOKUP($A111,nCino_DevPoc!$A$2:$S$384,8,0)=0,"", VLOOKUP($A111,nCino_DevPoc!$A$2:$S$384,8,0)),"")</f>
        <v>datetime</v>
      </c>
      <c r="K111" t="str">
        <f>_xlfn.IFNA(IF(VLOOKUP($A111,nCino_DMW!$A$1:$AH$187,2,0)=0,"", VLOOKUP($A111,nCino_DMW!$A$1:$AH$187,2,0)),"")</f>
        <v/>
      </c>
      <c r="L111" t="str">
        <f>IF(OR(F111=0, IFERROR(VLOOKUP($A111,nCino_DevPoc!$A$2:$S$384,2,0),0)=0),"", VLOOKUP($A111,nCino_DevPoc!$A$2:$S$384,2,0))</f>
        <v/>
      </c>
      <c r="M111" t="str">
        <f>IFERROR(IF(VLOOKUP($A111,nCino_DMW!$A$1:$AH$187,26,0)="Y", "N", IF(VLOOKUP($A111,nCino_DMW!$A$1:$AH$187,26,0)="N",  "Y", "")),"")</f>
        <v>Y</v>
      </c>
      <c r="N111" t="str">
        <f>_xlfn.IFNA(IF(VLOOKUP($A111,nCino_DevPoc!$A$2:$S$384,8,0)=TRUE, "Y", "N"),"")</f>
        <v>N</v>
      </c>
      <c r="O111" t="str">
        <f>IFERROR(IF(VLOOKUP($A111,nCino_DevPoc!$A$2:$S$384,18,0)=TRUE, "E", IF(F111="Id", "P", IF(OR(LEFT(I111, 6) = "Lookup", LEFT(I111, 6) ="Master"), "F",""))),"")</f>
        <v/>
      </c>
      <c r="P111" t="str">
        <f>_xlfn.IFNA(IF(VLOOKUP($A111,nCino_DMW!$A$1:$AH$187,4,0)="System generated", "Y", "N"),"")</f>
        <v>Y</v>
      </c>
      <c r="Q111" t="str">
        <f>IF(LEFT(I111,6)="lookup", I111,IF(OR(F111=0, IFERROR(VLOOKUP($A111,nCino_DevPoc!$A$2:$S$384,18,0),0)=0),"", VLOOKUP($A111,nCino_DevPoc!$A$2:$S$384,18,0)))</f>
        <v/>
      </c>
      <c r="R111" t="str">
        <f>IF(D111="","",D111)</f>
        <v>LLC_BI__Connection__c</v>
      </c>
      <c r="S111" t="str">
        <f>IF(F111="","",F111)</f>
        <v>CreatedDate</v>
      </c>
      <c r="T111" t="s">
        <v>253</v>
      </c>
      <c r="U111" t="str">
        <f>IF(OR(S111 ="transactionKey", S111="sequenceNumber", S111 = "commitTimestamp", S111 = "commitUser",S111 = "commitNumber", S111="changetype",S111="entityName",S111="ID", LEFT(S111,12)="LastModified"), "N","Y")</f>
        <v>Y</v>
      </c>
      <c r="V111" t="str">
        <f>R111</f>
        <v>LLC_BI__Connection__c</v>
      </c>
      <c r="W111" t="str">
        <f>S111</f>
        <v>CreatedDate</v>
      </c>
      <c r="X111" t="str">
        <f>IF(OR(LEFT(J111,9)="reference", F111=""),"STRING",VLOOKUP($J111,'DataType Conversion'!$A$8:$I$37,3,0))</f>
        <v>DATETIME</v>
      </c>
      <c r="Y111" t="str">
        <f>IF(L111="", "",L111)</f>
        <v/>
      </c>
      <c r="Z111" t="str">
        <f>U111</f>
        <v>Y</v>
      </c>
      <c r="AA111" t="str">
        <f>IF(OR($W111="Id",$W111="LastModifiedDate"), "C","")</f>
        <v/>
      </c>
      <c r="AB111" t="str">
        <f>IF(S111= "", "", IF(J111="Picklist", "Y", "N"))</f>
        <v>N</v>
      </c>
      <c r="AC111" t="str">
        <f>IF(OR(W111="CreatedDate",W111="CreatedById"),"Must be populated when changeType = CREATE","")</f>
        <v>Must be populated when changeType = CREATE</v>
      </c>
      <c r="AD111" t="str">
        <f>V111</f>
        <v>LLC_BI__Connection__c</v>
      </c>
      <c r="AE111" t="str">
        <f>W111</f>
        <v>CreatedDate</v>
      </c>
      <c r="AF111" t="str">
        <f>X111</f>
        <v>DATETIME</v>
      </c>
      <c r="AG111" t="str">
        <f>IF(Y111="","",Y111)</f>
        <v/>
      </c>
      <c r="AH111" t="str">
        <f>Z111</f>
        <v>Y</v>
      </c>
      <c r="AI111" t="str">
        <f>O111</f>
        <v/>
      </c>
      <c r="AJ111" t="str">
        <f>IF(AE111="LastModifiedDate","Must be latest date for the record id in Staging, and date must be t-1", "")</f>
        <v/>
      </c>
    </row>
    <row r="112" spans="1:45" ht="15">
      <c r="A112" t="str">
        <f>D112&amp;F112</f>
        <v>LLC_BI__Connection__cCreatedById</v>
      </c>
      <c r="B112" t="str">
        <f>VLOOKUP($A112,nCino_DMW!$A$1:$AM$187,38,0)</f>
        <v>N</v>
      </c>
      <c r="C112" t="str">
        <f>VLOOKUP($A112,nCino_DMW!$A$1:$AM$187,39,0)</f>
        <v>N</v>
      </c>
      <c r="D112" t="s">
        <v>69</v>
      </c>
      <c r="E112" t="str">
        <f>_xlfn.IFNA(VLOOKUP($A112,nCino_DevPoc!$A$2:$S$384,4,0),"")</f>
        <v>Connection</v>
      </c>
      <c r="F112" t="s">
        <v>376</v>
      </c>
      <c r="G112" t="str">
        <f>_xlfn.IFNA(VLOOKUP($A112,nCino_DMW!$A$1:$L$188,9,0),"")</f>
        <v>Created By</v>
      </c>
      <c r="H112" t="str">
        <f>_xlfn.IFNA(VLOOKUP($A112,nCino_DMW!$A$1:$AH$187,12,0),"")</f>
        <v>Record created by user.</v>
      </c>
      <c r="I112" t="str">
        <f>_xlfn.IFNA(IF(VLOOKUP($A112,nCino_DMW!$A$1:$AH$187,13,0)=0,"", VLOOKUP($A112,nCino_DMW!$A$1:$AH$187,13,0)),"")</f>
        <v>Lookup(User)</v>
      </c>
      <c r="J112" t="str">
        <f>_xlfn.IFNA(IF(VLOOKUP($A112,nCino_DevPoc!$A$2:$S$384,8,0)=0,"", VLOOKUP($A112,nCino_DevPoc!$A$2:$S$384,8,0)),"")</f>
        <v>reference(User)</v>
      </c>
      <c r="K112">
        <f>_xlfn.IFNA(IF(VLOOKUP($A112,nCino_DMW!$A$1:$AH$187,2,0)=0,"", VLOOKUP($A112,nCino_DMW!$A$1:$AH$187,2,0)),"")</f>
        <v>18</v>
      </c>
      <c r="L112">
        <f>IF(OR(F112=0, IFERROR(VLOOKUP($A112,nCino_DevPoc!$A$2:$S$384,2,0),0)=0),"", VLOOKUP($A112,nCino_DevPoc!$A$2:$S$384,2,0))</f>
        <v>18</v>
      </c>
      <c r="M112" t="str">
        <f>IFERROR(IF(VLOOKUP($A112,nCino_DMW!$A$1:$AH$187,26,0)="Y", "N", IF(VLOOKUP($A112,nCino_DMW!$A$1:$AH$187,26,0)="N",  "Y", "")),"")</f>
        <v>Y</v>
      </c>
      <c r="N112" t="str">
        <f>_xlfn.IFNA(IF(VLOOKUP($A112,nCino_DevPoc!$A$2:$S$384,8,0)=TRUE, "Y", "N"),"")</f>
        <v>N</v>
      </c>
      <c r="O112" t="str">
        <f>IFERROR(IF(VLOOKUP($A112,nCino_DevPoc!$A$2:$S$384,18,0)=TRUE, "E", IF(F112="Id", "P", IF(OR(LEFT(I112, 6) = "Lookup", LEFT(I112, 6) ="Master"), "F",""))),"")</f>
        <v>F</v>
      </c>
      <c r="P112" t="str">
        <f>_xlfn.IFNA(IF(VLOOKUP($A112,nCino_DMW!$A$1:$AH$187,4,0)="System generated", "Y", "N"),"")</f>
        <v>Y</v>
      </c>
      <c r="Q112" t="str">
        <f>IF(LEFT(I112,6)="lookup", I112,IF(OR(F112=0, IFERROR(VLOOKUP($A112,nCino_DevPoc!$A$2:$S$384,18,0),0)=0),"", VLOOKUP($A112,nCino_DevPoc!$A$2:$S$384,18,0)))</f>
        <v>Lookup(User)</v>
      </c>
      <c r="R112" t="str">
        <f>IF(D112="","",D112)</f>
        <v>LLC_BI__Connection__c</v>
      </c>
      <c r="S112" t="str">
        <f>IF(F112="","",F112)</f>
        <v>CreatedById</v>
      </c>
      <c r="T112" t="s">
        <v>253</v>
      </c>
      <c r="U112" t="str">
        <f>IF(OR(S112 ="transactionKey", S112="sequenceNumber", S112 = "commitTimestamp", S112 = "commitUser",S112 = "commitNumber", S112="changetype",S112="entityName",S112="ID", LEFT(S112,12)="LastModified"), "N","Y")</f>
        <v>Y</v>
      </c>
      <c r="V112" t="str">
        <f>R112</f>
        <v>LLC_BI__Connection__c</v>
      </c>
      <c r="W112" t="str">
        <f>S112</f>
        <v>CreatedById</v>
      </c>
      <c r="X112" t="str">
        <f>IF(OR(LEFT(J112,9)="reference", F112=""),"STRING",VLOOKUP($J112,'DataType Conversion'!$A$8:$I$37,3,0))</f>
        <v>STRING</v>
      </c>
      <c r="Y112">
        <f>IF(L112="", "",L112)</f>
        <v>18</v>
      </c>
      <c r="Z112" t="str">
        <f>U112</f>
        <v>Y</v>
      </c>
      <c r="AA112" t="str">
        <f>IF(OR($W112="Id",$W112="LastModifiedDate"), "C","")</f>
        <v/>
      </c>
      <c r="AB112" t="str">
        <f>IF(S112= "", "", IF(J112="Picklist", "Y", "N"))</f>
        <v>N</v>
      </c>
      <c r="AC112" t="str">
        <f>IF(OR(W112="CreatedDate",W112="CreatedById"),"Must be populated when changeType = CREATE","")</f>
        <v>Must be populated when changeType = CREATE</v>
      </c>
      <c r="AD112" t="str">
        <f>V112</f>
        <v>LLC_BI__Connection__c</v>
      </c>
      <c r="AE112" t="str">
        <f>W112</f>
        <v>CreatedById</v>
      </c>
      <c r="AF112" t="str">
        <f>X112</f>
        <v>STRING</v>
      </c>
      <c r="AG112">
        <f>IF(Y112="","",Y112)</f>
        <v>18</v>
      </c>
      <c r="AH112" t="str">
        <f>Z112</f>
        <v>Y</v>
      </c>
      <c r="AI112" t="str">
        <f>O112</f>
        <v>F</v>
      </c>
      <c r="AJ112" t="str">
        <f>IF(AE112="LastModifiedDate","Must be latest date for the record id in Staging, and date must be t-1", "")</f>
        <v/>
      </c>
    </row>
    <row r="113" spans="1:36" ht="15">
      <c r="A113" t="str">
        <f>D113&amp;F113</f>
        <v>LLC_BI__Connection__cLastModifiedDate</v>
      </c>
      <c r="B113" t="str">
        <f>VLOOKUP($A113,nCino_DMW!$A$1:$AM$187,38,0)</f>
        <v>N</v>
      </c>
      <c r="C113" t="str">
        <f>VLOOKUP($A113,nCino_DMW!$A$1:$AM$187,39,0)</f>
        <v>N</v>
      </c>
      <c r="D113" t="s">
        <v>69</v>
      </c>
      <c r="E113" t="str">
        <f>_xlfn.IFNA(VLOOKUP($A113,nCino_DevPoc!$A$2:$S$384,4,0),"")</f>
        <v>Connection</v>
      </c>
      <c r="F113" t="s">
        <v>379</v>
      </c>
      <c r="G113" t="str">
        <f>_xlfn.IFNA(VLOOKUP($A113,nCino_DMW!$A$1:$L$188,9,0),"")</f>
        <v>Last Modified Date</v>
      </c>
      <c r="H113" t="str">
        <f>_xlfn.IFNA(VLOOKUP($A113,nCino_DMW!$A$1:$AH$187,12,0),"")</f>
        <v>Last modified date.</v>
      </c>
      <c r="I113" t="str">
        <f>_xlfn.IFNA(IF(VLOOKUP($A113,nCino_DMW!$A$1:$AH$187,13,0)=0,"", VLOOKUP($A113,nCino_DMW!$A$1:$AH$187,13,0)),"")</f>
        <v>Date Time</v>
      </c>
      <c r="J113" t="str">
        <f>_xlfn.IFNA(IF(VLOOKUP($A113,nCino_DevPoc!$A$2:$S$384,8,0)=0,"", VLOOKUP($A113,nCino_DevPoc!$A$2:$S$384,8,0)),"")</f>
        <v>datetime</v>
      </c>
      <c r="K113" t="str">
        <f>_xlfn.IFNA(IF(VLOOKUP($A113,nCino_DMW!$A$1:$AH$187,2,0)=0,"", VLOOKUP($A113,nCino_DMW!$A$1:$AH$187,2,0)),"")</f>
        <v/>
      </c>
      <c r="L113" t="str">
        <f>IF(OR(F113=0, IFERROR(VLOOKUP($A113,nCino_DevPoc!$A$2:$S$384,2,0),0)=0),"", VLOOKUP($A113,nCino_DevPoc!$A$2:$S$384,2,0))</f>
        <v/>
      </c>
      <c r="M113" t="str">
        <f>IFERROR(IF(VLOOKUP($A113,nCino_DMW!$A$1:$AH$187,26,0)="Y", "N", IF(VLOOKUP($A113,nCino_DMW!$A$1:$AH$187,26,0)="N",  "Y", "")),"")</f>
        <v>Y</v>
      </c>
      <c r="N113" t="str">
        <f>_xlfn.IFNA(IF(VLOOKUP($A113,nCino_DevPoc!$A$2:$S$384,8,0)=TRUE, "Y", "N"),"")</f>
        <v>N</v>
      </c>
      <c r="O113" t="str">
        <f>IFERROR(IF(VLOOKUP($A113,nCino_DevPoc!$A$2:$S$384,18,0)=TRUE, "E", IF(F113="Id", "P", IF(OR(LEFT(I113, 6) = "Lookup", LEFT(I113, 6) ="Master"), "F",""))),"")</f>
        <v/>
      </c>
      <c r="P113" t="str">
        <f>_xlfn.IFNA(IF(VLOOKUP($A113,nCino_DMW!$A$1:$AH$187,4,0)="System generated", "Y", "N"),"")</f>
        <v>Y</v>
      </c>
      <c r="Q113" t="str">
        <f>IF(LEFT(I113,6)="lookup", I113,IF(OR(F113=0, IFERROR(VLOOKUP($A113,nCino_DevPoc!$A$2:$S$384,18,0),0)=0),"", VLOOKUP($A113,nCino_DevPoc!$A$2:$S$384,18,0)))</f>
        <v/>
      </c>
      <c r="R113" t="str">
        <f>IF(D113="","",D113)</f>
        <v>LLC_BI__Connection__c</v>
      </c>
      <c r="S113" t="str">
        <f>IF(F113="","",F113)</f>
        <v>LastModifiedDate</v>
      </c>
      <c r="T113" t="s">
        <v>253</v>
      </c>
      <c r="U113" t="str">
        <f>IF(OR(S113 ="transactionKey", S113="sequenceNumber", S113 = "commitTimestamp", S113 = "commitUser",S113 = "commitNumber", S113="changetype",S113="entityName",S113="ID", LEFT(S113,12)="LastModified"), "N","Y")</f>
        <v>N</v>
      </c>
      <c r="V113" t="str">
        <f>R113</f>
        <v>LLC_BI__Connection__c</v>
      </c>
      <c r="W113" t="str">
        <f>S113</f>
        <v>LastModifiedDate</v>
      </c>
      <c r="X113" t="str">
        <f>IF(OR(LEFT(J113,9)="reference", F113=""),"STRING",VLOOKUP($J113,'DataType Conversion'!$A$8:$I$37,3,0))</f>
        <v>DATETIME</v>
      </c>
      <c r="Y113" t="str">
        <f>IF(L113="", "",L113)</f>
        <v/>
      </c>
      <c r="Z113" t="str">
        <f>U113</f>
        <v>N</v>
      </c>
      <c r="AA113" t="str">
        <f>IF(OR($W113="Id",$W113="LastModifiedDate"), "C","")</f>
        <v>C</v>
      </c>
      <c r="AB113" t="str">
        <f>IF(S113= "", "", IF(J113="Picklist", "Y", "N"))</f>
        <v>N</v>
      </c>
      <c r="AC113" t="str">
        <f>IF(OR(W113="CreatedDate",W113="CreatedById"),"Must be populated when changeType = CREATE","")</f>
        <v/>
      </c>
      <c r="AD113" t="str">
        <f>V113</f>
        <v>LLC_BI__Connection__c</v>
      </c>
      <c r="AE113" t="str">
        <f>W113</f>
        <v>LastModifiedDate</v>
      </c>
      <c r="AF113" t="str">
        <f>X113</f>
        <v>DATETIME</v>
      </c>
      <c r="AG113" t="str">
        <f>IF(Y113="","",Y113)</f>
        <v/>
      </c>
      <c r="AH113" t="str">
        <f>Z113</f>
        <v>N</v>
      </c>
      <c r="AI113" t="str">
        <f>O113</f>
        <v/>
      </c>
      <c r="AJ113" t="str">
        <f>IF(AE113="LastModifiedDate","Must be latest date for the record id in Staging, and date must be t-1", "")</f>
        <v>Must be latest date for the record id in Staging, and date must be t-1</v>
      </c>
    </row>
    <row r="114" spans="1:36" ht="15">
      <c r="A114" t="str">
        <f>D114&amp;F114</f>
        <v>LLC_BI__Connection__cLastModifiedById</v>
      </c>
      <c r="B114" t="str">
        <f>VLOOKUP($A114,nCino_DMW!$A$1:$AM$187,38,0)</f>
        <v>N</v>
      </c>
      <c r="C114" t="str">
        <f>VLOOKUP($A114,nCino_DMW!$A$1:$AM$187,39,0)</f>
        <v>N</v>
      </c>
      <c r="D114" t="s">
        <v>69</v>
      </c>
      <c r="E114" t="str">
        <f>_xlfn.IFNA(VLOOKUP($A114,nCino_DevPoc!$A$2:$S$384,4,0),"")</f>
        <v>Connection</v>
      </c>
      <c r="F114" t="s">
        <v>382</v>
      </c>
      <c r="G114" t="str">
        <f>_xlfn.IFNA(VLOOKUP($A114,nCino_DMW!$A$1:$L$188,9,0),"")</f>
        <v>Last Modified By</v>
      </c>
      <c r="H114" t="str">
        <f>_xlfn.IFNA(VLOOKUP($A114,nCino_DMW!$A$1:$AH$187,12,0),"")</f>
        <v>Last modified by user.</v>
      </c>
      <c r="I114" t="str">
        <f>_xlfn.IFNA(IF(VLOOKUP($A114,nCino_DMW!$A$1:$AH$187,13,0)=0,"", VLOOKUP($A114,nCino_DMW!$A$1:$AH$187,13,0)),"")</f>
        <v>Lookup(User)</v>
      </c>
      <c r="J114" t="str">
        <f>_xlfn.IFNA(IF(VLOOKUP($A114,nCino_DevPoc!$A$2:$S$384,8,0)=0,"", VLOOKUP($A114,nCino_DevPoc!$A$2:$S$384,8,0)),"")</f>
        <v>reference(User)</v>
      </c>
      <c r="K114">
        <f>_xlfn.IFNA(IF(VLOOKUP($A114,nCino_DMW!$A$1:$AH$187,2,0)=0,"", VLOOKUP($A114,nCino_DMW!$A$1:$AH$187,2,0)),"")</f>
        <v>18</v>
      </c>
      <c r="L114">
        <f>IF(OR(F114=0, IFERROR(VLOOKUP($A114,nCino_DevPoc!$A$2:$S$384,2,0),0)=0),"", VLOOKUP($A114,nCino_DevPoc!$A$2:$S$384,2,0))</f>
        <v>18</v>
      </c>
      <c r="M114" t="str">
        <f>IFERROR(IF(VLOOKUP($A114,nCino_DMW!$A$1:$AH$187,26,0)="Y", "N", IF(VLOOKUP($A114,nCino_DMW!$A$1:$AH$187,26,0)="N",  "Y", "")),"")</f>
        <v>Y</v>
      </c>
      <c r="N114" t="str">
        <f>_xlfn.IFNA(IF(VLOOKUP($A114,nCino_DevPoc!$A$2:$S$384,8,0)=TRUE, "Y", "N"),"")</f>
        <v>N</v>
      </c>
      <c r="O114" t="str">
        <f>IFERROR(IF(VLOOKUP($A114,nCino_DevPoc!$A$2:$S$384,18,0)=TRUE, "E", IF(F114="Id", "P", IF(OR(LEFT(I114, 6) = "Lookup", LEFT(I114, 6) ="Master"), "F",""))),"")</f>
        <v>F</v>
      </c>
      <c r="P114" t="str">
        <f>_xlfn.IFNA(IF(VLOOKUP($A114,nCino_DMW!$A$1:$AH$187,4,0)="System generated", "Y", "N"),"")</f>
        <v>Y</v>
      </c>
      <c r="Q114" t="str">
        <f>IF(LEFT(I114,6)="lookup", I114,IF(OR(F114=0, IFERROR(VLOOKUP($A114,nCino_DevPoc!$A$2:$S$384,18,0),0)=0),"", VLOOKUP($A114,nCino_DevPoc!$A$2:$S$384,18,0)))</f>
        <v>Lookup(User)</v>
      </c>
      <c r="R114" t="str">
        <f>IF(D114="","",D114)</f>
        <v>LLC_BI__Connection__c</v>
      </c>
      <c r="S114" t="str">
        <f>IF(F114="","",F114)</f>
        <v>LastModifiedById</v>
      </c>
      <c r="T114" t="s">
        <v>253</v>
      </c>
      <c r="U114" t="str">
        <f>IF(OR(S114 ="transactionKey", S114="sequenceNumber", S114 = "commitTimestamp", S114 = "commitUser",S114 = "commitNumber", S114="changetype",S114="entityName",S114="ID", LEFT(S114,12)="LastModified"), "N","Y")</f>
        <v>N</v>
      </c>
      <c r="V114" t="str">
        <f>R114</f>
        <v>LLC_BI__Connection__c</v>
      </c>
      <c r="W114" t="str">
        <f>S114</f>
        <v>LastModifiedById</v>
      </c>
      <c r="X114" t="str">
        <f>IF(OR(LEFT(J114,9)="reference", F114=""),"STRING",VLOOKUP($J114,'DataType Conversion'!$A$8:$I$37,3,0))</f>
        <v>STRING</v>
      </c>
      <c r="Y114">
        <f>IF(L114="", "",L114)</f>
        <v>18</v>
      </c>
      <c r="Z114" t="str">
        <f>U114</f>
        <v>N</v>
      </c>
      <c r="AA114" t="str">
        <f>IF(OR($W114="Id",$W114="LastModifiedDate"), "C","")</f>
        <v/>
      </c>
      <c r="AB114" t="str">
        <f>IF(S114= "", "", IF(J114="Picklist", "Y", "N"))</f>
        <v>N</v>
      </c>
      <c r="AC114" t="str">
        <f>IF(OR(W114="CreatedDate",W114="CreatedById"),"Must be populated when changeType = CREATE","")</f>
        <v/>
      </c>
      <c r="AD114" t="str">
        <f>V114</f>
        <v>LLC_BI__Connection__c</v>
      </c>
      <c r="AE114" t="str">
        <f>W114</f>
        <v>LastModifiedById</v>
      </c>
      <c r="AF114" t="str">
        <f>X114</f>
        <v>STRING</v>
      </c>
      <c r="AG114">
        <f>IF(Y114="","",Y114)</f>
        <v>18</v>
      </c>
      <c r="AH114" t="str">
        <f>Z114</f>
        <v>N</v>
      </c>
      <c r="AI114" t="str">
        <f>O114</f>
        <v>F</v>
      </c>
      <c r="AJ114" t="str">
        <f>IF(AE114="LastModifiedDate","Must be latest date for the record id in Staging, and date must be t-1", "")</f>
        <v/>
      </c>
    </row>
    <row r="115" spans="1:36" ht="15">
      <c r="A115" t="str">
        <f>D115&amp;F115</f>
        <v>LLC_BI__Connection__cCurrencyIsoCode</v>
      </c>
      <c r="B115" t="str">
        <f>VLOOKUP($A115,nCino_DMW!$A$1:$AM$187,38,0)</f>
        <v>N</v>
      </c>
      <c r="C115" t="str">
        <f>VLOOKUP($A115,nCino_DMW!$A$1:$AM$187,39,0)</f>
        <v>N</v>
      </c>
      <c r="D115" t="s">
        <v>69</v>
      </c>
      <c r="E115" t="str">
        <f>_xlfn.IFNA(VLOOKUP($A115,nCino_DevPoc!$A$2:$S$384,4,0),"")</f>
        <v>Connection</v>
      </c>
      <c r="F115" t="s">
        <v>365</v>
      </c>
      <c r="G115" t="str">
        <f>_xlfn.IFNA(VLOOKUP($A115,nCino_DMW!$A$1:$L$188,9,0),"")</f>
        <v>Currency</v>
      </c>
      <c r="H115" t="str">
        <f>_xlfn.IFNA(VLOOKUP($A115,nCino_DMW!$A$1:$AH$187,12,0),"")</f>
        <v>This is a picklist field that allows the user to select the applicable currency (e.g. GBP, EU, etc.)</v>
      </c>
      <c r="I115" t="str">
        <f>_xlfn.IFNA(IF(VLOOKUP($A115,nCino_DMW!$A$1:$AH$187,13,0)=0,"", VLOOKUP($A115,nCino_DMW!$A$1:$AH$187,13,0)),"")</f>
        <v>Picklist</v>
      </c>
      <c r="J115" t="str">
        <f>_xlfn.IFNA(IF(VLOOKUP($A115,nCino_DevPoc!$A$2:$S$384,8,0)=0,"", VLOOKUP($A115,nCino_DevPoc!$A$2:$S$384,8,0)),"")</f>
        <v>picklist</v>
      </c>
      <c r="K115" t="str">
        <f>_xlfn.IFNA(IF(VLOOKUP($A115,nCino_DMW!$A$1:$AH$187,2,0)=0,"", VLOOKUP($A115,nCino_DMW!$A$1:$AH$187,2,0)),"")</f>
        <v>See picklist options for lengths</v>
      </c>
      <c r="L115">
        <f>IF(OR(F115=0, IFERROR(VLOOKUP($A115,nCino_DevPoc!$A$2:$S$384,2,0),0)=0),"", VLOOKUP($A115,nCino_DevPoc!$A$2:$S$384,2,0))</f>
        <v>3</v>
      </c>
      <c r="M115" t="str">
        <f>IFERROR(IF(VLOOKUP($A115,nCino_DMW!$A$1:$AH$187,26,0)="Y", "N", IF(VLOOKUP($A115,nCino_DMW!$A$1:$AH$187,26,0)="N",  "Y", "")),"")</f>
        <v>Y</v>
      </c>
      <c r="N115" t="str">
        <f>_xlfn.IFNA(IF(VLOOKUP($A115,nCino_DevPoc!$A$2:$S$384,8,0)=TRUE, "Y", "N"),"")</f>
        <v>N</v>
      </c>
      <c r="O115" t="str">
        <f>IFERROR(IF(VLOOKUP($A115,nCino_DevPoc!$A$2:$S$384,18,0)=TRUE, "E", IF(F115="Id", "P", IF(OR(LEFT(I115, 6) = "Lookup", LEFT(I115, 6) ="Master"), "F",""))),"")</f>
        <v/>
      </c>
      <c r="P115" t="str">
        <f>_xlfn.IFNA(IF(VLOOKUP($A115,nCino_DMW!$A$1:$AH$187,4,0)="System generated", "Y", "N"),"")</f>
        <v>Y</v>
      </c>
      <c r="Q115" t="str">
        <f>IF(LEFT(I115,6)="lookup", I115,IF(OR(F115=0, IFERROR(VLOOKUP($A115,nCino_DevPoc!$A$2:$S$384,18,0),0)=0),"", VLOOKUP($A115,nCino_DevPoc!$A$2:$S$384,18,0)))</f>
        <v/>
      </c>
      <c r="R115" t="str">
        <f>IF(D115="","",D115)</f>
        <v>LLC_BI__Connection__c</v>
      </c>
      <c r="S115" t="str">
        <f>IF(F115="","",F115)</f>
        <v>CurrencyIsoCode</v>
      </c>
      <c r="T115" t="s">
        <v>253</v>
      </c>
      <c r="U115" t="str">
        <f>IF(OR(S115 ="transactionKey", S115="sequenceNumber", S115 = "commitTimestamp", S115 = "commitUser",S115 = "commitNumber", S115="changetype",S115="entityName",S115="ID", LEFT(S115,12)="LastModified"), "N","Y")</f>
        <v>Y</v>
      </c>
      <c r="V115" t="str">
        <f>R115</f>
        <v>LLC_BI__Connection__c</v>
      </c>
      <c r="W115" t="str">
        <f>S115</f>
        <v>CurrencyIsoCode</v>
      </c>
      <c r="X115" t="str">
        <f>IF(OR(LEFT(J115,9)="reference", F115=""),"STRING",VLOOKUP($J115,'DataType Conversion'!$A$8:$I$37,3,0))</f>
        <v>STRING</v>
      </c>
      <c r="Y115">
        <f>IF(L115="", "",L115)</f>
        <v>3</v>
      </c>
      <c r="Z115" t="str">
        <f>U115</f>
        <v>Y</v>
      </c>
      <c r="AA115" t="str">
        <f>IF(OR($W115="Id",$W115="LastModifiedDate"), "C","")</f>
        <v/>
      </c>
      <c r="AB115" t="str">
        <f>IF(S115= "", "", IF(J115="Picklist", "Y", "N"))</f>
        <v>Y</v>
      </c>
      <c r="AC115" t="str">
        <f>IF(OR(W115="CreatedDate",W115="CreatedById"),"Must be populated when changeType = CREATE","")</f>
        <v/>
      </c>
      <c r="AD115" t="str">
        <f>V115</f>
        <v>LLC_BI__Connection__c</v>
      </c>
      <c r="AE115" t="str">
        <f>W115</f>
        <v>CurrencyIsoCode</v>
      </c>
      <c r="AF115" t="str">
        <f>X115</f>
        <v>STRING</v>
      </c>
      <c r="AG115">
        <f>IF(Y115="","",Y115)</f>
        <v>3</v>
      </c>
      <c r="AH115" t="str">
        <f>Z115</f>
        <v>Y</v>
      </c>
      <c r="AI115" t="str">
        <f>O115</f>
        <v/>
      </c>
      <c r="AJ115" t="str">
        <f>IF(AE115="LastModifiedDate","Must be latest date for the record id in Staging, and date must be t-1", "")</f>
        <v/>
      </c>
    </row>
    <row r="116" spans="1:36" ht="15">
      <c r="A116" t="str">
        <f>D116&amp;F116</f>
        <v>LLC_BI__Connection__cCCS_Relationship_Name__c</v>
      </c>
      <c r="B116" t="str">
        <f>VLOOKUP($A116,nCino_DMW!$A$1:$AM$187,38,0)</f>
        <v>N</v>
      </c>
      <c r="C116" t="str">
        <f>VLOOKUP($A116,nCino_DMW!$A$1:$AM$187,39,0)</f>
        <v>N</v>
      </c>
      <c r="D116" t="s">
        <v>69</v>
      </c>
      <c r="E116" t="str">
        <f>_xlfn.IFNA(VLOOKUP($A116,nCino_DevPoc!$A$2:$S$384,4,0),"")</f>
        <v>Connection</v>
      </c>
      <c r="F116" t="s">
        <v>1379</v>
      </c>
      <c r="G116" t="str">
        <f>_xlfn.IFNA(VLOOKUP($A116,nCino_DMW!$A$1:$L$188,9,0),"")</f>
        <v>Relationship Name</v>
      </c>
      <c r="H116" t="str">
        <f>_xlfn.IFNA(VLOOKUP($A116,nCino_DMW!$A$1:$AH$187,12,0),"")</f>
        <v>This field shows the name of the relationship in New Facility</v>
      </c>
      <c r="I116" t="str">
        <f>_xlfn.IFNA(IF(VLOOKUP($A116,nCino_DMW!$A$1:$AH$187,13,0)=0,"", VLOOKUP($A116,nCino_DMW!$A$1:$AH$187,13,0)),"")</f>
        <v>Formula(Text)</v>
      </c>
      <c r="J116" t="str">
        <f>_xlfn.IFNA(IF(VLOOKUP($A116,nCino_DevPoc!$A$2:$S$384,8,0)=0,"", VLOOKUP($A116,nCino_DevPoc!$A$2:$S$384,8,0)),"")</f>
        <v>string</v>
      </c>
      <c r="K116">
        <f>_xlfn.IFNA(IF(VLOOKUP($A116,nCino_DMW!$A$1:$AH$187,2,0)=0,"", VLOOKUP($A116,nCino_DMW!$A$1:$AH$187,2,0)),"")</f>
        <v>1300</v>
      </c>
      <c r="L116">
        <f>IF(OR(F116=0, IFERROR(VLOOKUP($A116,nCino_DevPoc!$A$2:$S$384,2,0),0)=0),"", VLOOKUP($A116,nCino_DevPoc!$A$2:$S$384,2,0))</f>
        <v>1300</v>
      </c>
      <c r="M116" t="str">
        <f>IFERROR(IF(VLOOKUP($A116,nCino_DMW!$A$1:$AH$187,26,0)="Y", "N", IF(VLOOKUP($A116,nCino_DMW!$A$1:$AH$187,26,0)="N",  "Y", "")),"")</f>
        <v>Y</v>
      </c>
      <c r="N116" t="str">
        <f>_xlfn.IFNA(IF(VLOOKUP($A116,nCino_DevPoc!$A$2:$S$384,8,0)=TRUE, "Y", "N"),"")</f>
        <v>N</v>
      </c>
      <c r="O116" t="str">
        <f>IFERROR(IF(VLOOKUP($A116,nCino_DevPoc!$A$2:$S$384,18,0)=TRUE, "E", IF(F116="Id", "P", IF(OR(LEFT(I116, 6) = "Lookup", LEFT(I116, 6) ="Master"), "F",""))),"")</f>
        <v/>
      </c>
      <c r="P116" t="str">
        <f>_xlfn.IFNA(IF(VLOOKUP($A116,nCino_DMW!$A$1:$AH$187,4,0)="System generated", "Y", "N"),"")</f>
        <v>Y</v>
      </c>
      <c r="Q116" t="str">
        <f>IF(LEFT(I116,6)="lookup", I116,IF(OR(F116=0, IFERROR(VLOOKUP($A116,nCino_DevPoc!$A$2:$S$384,18,0),0)=0),"", VLOOKUP($A116,nCino_DevPoc!$A$2:$S$384,18,0)))</f>
        <v>LLC_BI__Connected_To__r.Name</v>
      </c>
      <c r="R116" t="str">
        <f>IF(D116="","",D116)</f>
        <v>LLC_BI__Connection__c</v>
      </c>
      <c r="S116" t="str">
        <f>IF(F116="","",F116)</f>
        <v>CCS_Relationship_Name__c</v>
      </c>
      <c r="T116" t="s">
        <v>253</v>
      </c>
      <c r="U116" t="str">
        <f>IF(OR(S116 ="transactionKey", S116="sequenceNumber", S116 = "commitTimestamp", S116 = "commitUser",S116 = "commitNumber", S116="changetype",S116="entityName",S116="ID", LEFT(S116,12)="LastModified"), "N","Y")</f>
        <v>Y</v>
      </c>
      <c r="V116" t="str">
        <f>R116</f>
        <v>LLC_BI__Connection__c</v>
      </c>
      <c r="W116" t="str">
        <f>S116</f>
        <v>CCS_Relationship_Name__c</v>
      </c>
      <c r="X116" t="str">
        <f>IF(OR(LEFT(J116,9)="reference", F116=""),"STRING",VLOOKUP($J116,'DataType Conversion'!$A$8:$I$37,3,0))</f>
        <v>STRING</v>
      </c>
      <c r="Y116">
        <f>IF(L116="", "",L116)</f>
        <v>1300</v>
      </c>
      <c r="Z116" t="str">
        <f>U116</f>
        <v>Y</v>
      </c>
      <c r="AA116" t="str">
        <f>IF(OR($W116="Id",$W116="LastModifiedDate"), "C","")</f>
        <v/>
      </c>
      <c r="AB116" t="str">
        <f>IF(S116= "", "", IF(J116="Picklist", "Y", "N"))</f>
        <v>N</v>
      </c>
      <c r="AC116" t="str">
        <f>IF(OR(W116="CreatedDate",W116="CreatedById"),"Must be populated when changeType = CREATE","")</f>
        <v/>
      </c>
      <c r="AD116" t="str">
        <f>V116</f>
        <v>LLC_BI__Connection__c</v>
      </c>
      <c r="AE116" t="str">
        <f>W116</f>
        <v>CCS_Relationship_Name__c</v>
      </c>
      <c r="AF116" t="str">
        <f>X116</f>
        <v>STRING</v>
      </c>
      <c r="AG116">
        <f>IF(Y116="","",Y116)</f>
        <v>1300</v>
      </c>
      <c r="AH116" t="str">
        <f>Z116</f>
        <v>Y</v>
      </c>
      <c r="AI116" t="str">
        <f>O116</f>
        <v/>
      </c>
      <c r="AJ116" t="str">
        <f>IF(AE116="LastModifiedDate","Must be latest date for the record id in Staging, and date must be t-1", "")</f>
        <v/>
      </c>
    </row>
    <row r="117" spans="1:36" ht="15">
      <c r="A117" t="str">
        <f>D117&amp;F117</f>
        <v>LLC_BI__Connection__cLLC_BI__Connected_To__c</v>
      </c>
      <c r="B117" t="str">
        <f>VLOOKUP($A117,nCino_DMW!$A$1:$AM$187,38,0)</f>
        <v>N</v>
      </c>
      <c r="C117" t="str">
        <f>VLOOKUP($A117,nCino_DMW!$A$1:$AM$187,39,0)</f>
        <v>N</v>
      </c>
      <c r="D117" t="s">
        <v>69</v>
      </c>
      <c r="E117" t="str">
        <f>_xlfn.IFNA(VLOOKUP($A117,nCino_DevPoc!$A$2:$S$384,4,0),"")</f>
        <v>Connection</v>
      </c>
      <c r="F117" t="s">
        <v>1329</v>
      </c>
      <c r="G117" t="str">
        <f>_xlfn.IFNA(VLOOKUP($A117,nCino_DMW!$A$1:$L$188,9,0),"")</f>
        <v>Relationship Name</v>
      </c>
      <c r="H117" t="str">
        <f>_xlfn.IFNA(VLOOKUP($A117,nCino_DMW!$A$1:$AH$187,12,0),"")</f>
        <v>This is a lookup field to relationships that serve as the 'the connected to' relationship</v>
      </c>
      <c r="I117" t="str">
        <f>_xlfn.IFNA(IF(VLOOKUP($A117,nCino_DMW!$A$1:$AH$187,13,0)=0,"", VLOOKUP($A117,nCino_DMW!$A$1:$AH$187,13,0)),"")</f>
        <v>Lookup(Relationship)</v>
      </c>
      <c r="J117" t="str">
        <f>_xlfn.IFNA(IF(VLOOKUP($A117,nCino_DevPoc!$A$2:$S$384,8,0)=0,"", VLOOKUP($A117,nCino_DevPoc!$A$2:$S$384,8,0)),"")</f>
        <v>reference(Account)</v>
      </c>
      <c r="K117">
        <f>_xlfn.IFNA(IF(VLOOKUP($A117,nCino_DMW!$A$1:$AH$187,2,0)=0,"", VLOOKUP($A117,nCino_DMW!$A$1:$AH$187,2,0)),"")</f>
        <v>18</v>
      </c>
      <c r="L117">
        <f>IF(OR(F117=0, IFERROR(VLOOKUP($A117,nCino_DevPoc!$A$2:$S$384,2,0),0)=0),"", VLOOKUP($A117,nCino_DevPoc!$A$2:$S$384,2,0))</f>
        <v>18</v>
      </c>
      <c r="M117" t="str">
        <f>IFERROR(IF(VLOOKUP($A117,nCino_DMW!$A$1:$AH$187,26,0)="Y", "N", IF(VLOOKUP($A117,nCino_DMW!$A$1:$AH$187,26,0)="N",  "Y", "")),"")</f>
        <v>N</v>
      </c>
      <c r="N117" t="str">
        <f>_xlfn.IFNA(IF(VLOOKUP($A117,nCino_DevPoc!$A$2:$S$384,8,0)=TRUE, "Y", "N"),"")</f>
        <v>N</v>
      </c>
      <c r="O117" t="str">
        <f>IFERROR(IF(VLOOKUP($A117,nCino_DevPoc!$A$2:$S$384,18,0)=TRUE, "E", IF(F117="Id", "P", IF(OR(LEFT(I117, 6) = "Lookup", LEFT(I117, 6) ="Master"), "F",""))),"")</f>
        <v>F</v>
      </c>
      <c r="P117" t="str">
        <f>_xlfn.IFNA(IF(VLOOKUP($A117,nCino_DMW!$A$1:$AH$187,4,0)="System generated", "Y", "N"),"")</f>
        <v>N</v>
      </c>
      <c r="Q117" t="str">
        <f>IF(LEFT(I117,6)="lookup", I117,IF(OR(F117=0, IFERROR(VLOOKUP($A117,nCino_DevPoc!$A$2:$S$384,18,0),0)=0),"", VLOOKUP($A117,nCino_DevPoc!$A$2:$S$384,18,0)))</f>
        <v>Lookup(Relationship)</v>
      </c>
      <c r="R117" t="str">
        <f>IF(D117="","",D117)</f>
        <v>LLC_BI__Connection__c</v>
      </c>
      <c r="S117" t="str">
        <f>IF(F117="","",F117)</f>
        <v>LLC_BI__Connected_To__c</v>
      </c>
      <c r="T117" t="s">
        <v>253</v>
      </c>
      <c r="U117" t="str">
        <f>IF(OR(S117 ="transactionKey", S117="sequenceNumber", S117 = "commitTimestamp", S117 = "commitUser",S117 = "commitNumber", S117="changetype",S117="entityName",S117="ID", LEFT(S117,12)="LastModified"), "N","Y")</f>
        <v>Y</v>
      </c>
      <c r="V117" t="str">
        <f>R117</f>
        <v>LLC_BI__Connection__c</v>
      </c>
      <c r="W117" t="str">
        <f>S117</f>
        <v>LLC_BI__Connected_To__c</v>
      </c>
      <c r="X117" t="str">
        <f>IF(OR(LEFT(J117,9)="reference", F117=""),"STRING",VLOOKUP($J117,'DataType Conversion'!$A$8:$I$37,3,0))</f>
        <v>STRING</v>
      </c>
      <c r="Y117">
        <f>IF(L117="", "",L117)</f>
        <v>18</v>
      </c>
      <c r="Z117" t="str">
        <f>U117</f>
        <v>Y</v>
      </c>
      <c r="AA117" t="str">
        <f>IF(OR($W117="Id",$W117="LastModifiedDate"), "C","")</f>
        <v/>
      </c>
      <c r="AB117" t="str">
        <f>IF(S117= "", "", IF(J117="Picklist", "Y", "N"))</f>
        <v>N</v>
      </c>
      <c r="AC117" t="str">
        <f>IF(OR(W117="CreatedDate",W117="CreatedById"),"Must be populated when changeType = CREATE","")</f>
        <v/>
      </c>
      <c r="AD117" t="str">
        <f>V117</f>
        <v>LLC_BI__Connection__c</v>
      </c>
      <c r="AE117" t="str">
        <f>W117</f>
        <v>LLC_BI__Connected_To__c</v>
      </c>
      <c r="AF117" t="str">
        <f>X117</f>
        <v>STRING</v>
      </c>
      <c r="AG117">
        <f>IF(Y117="","",Y117)</f>
        <v>18</v>
      </c>
      <c r="AH117" t="str">
        <f>Z117</f>
        <v>Y</v>
      </c>
      <c r="AI117" t="str">
        <f>O117</f>
        <v>F</v>
      </c>
      <c r="AJ117" t="str">
        <f>IF(AE117="LastModifiedDate","Must be latest date for the record id in Staging, and date must be t-1", "")</f>
        <v/>
      </c>
    </row>
    <row r="118" spans="1:36" ht="15">
      <c r="A118" t="str">
        <f>D118&amp;F118</f>
        <v>LLC_BI__Connection__cLLC_BI__Ownership_Percent__c</v>
      </c>
      <c r="B118" t="str">
        <f>VLOOKUP($A118,nCino_DMW!$A$1:$AM$187,38,0)</f>
        <v>N</v>
      </c>
      <c r="C118" t="str">
        <f>VLOOKUP($A118,nCino_DMW!$A$1:$AM$187,39,0)</f>
        <v>N</v>
      </c>
      <c r="D118" t="s">
        <v>69</v>
      </c>
      <c r="E118" t="str">
        <f>_xlfn.IFNA(VLOOKUP($A118,nCino_DevPoc!$A$2:$S$384,4,0),"")</f>
        <v>Connection</v>
      </c>
      <c r="F118" t="s">
        <v>1352</v>
      </c>
      <c r="G118" t="str">
        <f>_xlfn.IFNA(VLOOKUP($A118,nCino_DMW!$A$1:$L$188,9,0),"")</f>
        <v xml:space="preserve">Ownership Percent </v>
      </c>
      <c r="H118" t="str">
        <f>_xlfn.IFNA(VLOOKUP($A118,nCino_DMW!$A$1:$AH$187,12,0),"")</f>
        <v>This field captures the percentage of ownership by an account party</v>
      </c>
      <c r="I118" t="str">
        <f>_xlfn.IFNA(IF(VLOOKUP($A118,nCino_DMW!$A$1:$AH$187,13,0)=0,"", VLOOKUP($A118,nCino_DMW!$A$1:$AH$187,13,0)),"")</f>
        <v>Percent</v>
      </c>
      <c r="J118" t="str">
        <f>_xlfn.IFNA(IF(VLOOKUP($A118,nCino_DevPoc!$A$2:$S$384,8,0)=0,"", VLOOKUP($A118,nCino_DevPoc!$A$2:$S$384,8,0)),"")</f>
        <v>percent</v>
      </c>
      <c r="K118" t="str">
        <f>_xlfn.IFNA(IF(VLOOKUP($A118,nCino_DMW!$A$1:$AH$187,2,0)=0,"", VLOOKUP($A118,nCino_DMW!$A$1:$AH$187,2,0)),"")</f>
        <v>3, 3</v>
      </c>
      <c r="L118" t="str">
        <f>IF(OR(F118=0, IFERROR(VLOOKUP($A118,nCino_DevPoc!$A$2:$S$384,2,0),0)=0),"", VLOOKUP($A118,nCino_DevPoc!$A$2:$S$384,2,0))</f>
        <v/>
      </c>
      <c r="M118" t="str">
        <f>IFERROR(IF(VLOOKUP($A118,nCino_DMW!$A$1:$AH$187,26,0)="Y", "N", IF(VLOOKUP($A118,nCino_DMW!$A$1:$AH$187,26,0)="N",  "Y", "")),"")</f>
        <v>Y</v>
      </c>
      <c r="N118" t="str">
        <f>_xlfn.IFNA(IF(VLOOKUP($A118,nCino_DevPoc!$A$2:$S$384,8,0)=TRUE, "Y", "N"),"")</f>
        <v>N</v>
      </c>
      <c r="O118" t="str">
        <f>IFERROR(IF(VLOOKUP($A118,nCino_DevPoc!$A$2:$S$384,18,0)=TRUE, "E", IF(F118="Id", "P", IF(OR(LEFT(I118, 6) = "Lookup", LEFT(I118, 6) ="Master"), "F",""))),"")</f>
        <v/>
      </c>
      <c r="P118" t="str">
        <f>_xlfn.IFNA(IF(VLOOKUP($A118,nCino_DMW!$A$1:$AH$187,4,0)="System generated", "Y", "N"),"")</f>
        <v>N</v>
      </c>
      <c r="Q118" t="str">
        <f>IF(LEFT(I118,6)="lookup", I118,IF(OR(F118=0, IFERROR(VLOOKUP($A118,nCino_DevPoc!$A$2:$S$384,18,0),0)=0),"", VLOOKUP($A118,nCino_DevPoc!$A$2:$S$384,18,0)))</f>
        <v/>
      </c>
      <c r="R118" t="str">
        <f>IF(D118="","",D118)</f>
        <v>LLC_BI__Connection__c</v>
      </c>
      <c r="S118" t="str">
        <f>IF(F118="","",F118)</f>
        <v>LLC_BI__Ownership_Percent__c</v>
      </c>
      <c r="T118" t="s">
        <v>253</v>
      </c>
      <c r="U118" t="str">
        <f>IF(OR(S118 ="transactionKey", S118="sequenceNumber", S118 = "commitTimestamp", S118 = "commitUser",S118 = "commitNumber", S118="changetype",S118="entityName",S118="ID", LEFT(S118,12)="LastModified"), "N","Y")</f>
        <v>Y</v>
      </c>
      <c r="V118" t="str">
        <f>R118</f>
        <v>LLC_BI__Connection__c</v>
      </c>
      <c r="W118" t="str">
        <f>S118</f>
        <v>LLC_BI__Ownership_Percent__c</v>
      </c>
      <c r="X118" t="str">
        <f>IF(OR(LEFT(J118,9)="reference", F118=""),"STRING",VLOOKUP($J118,'DataType Conversion'!$A$8:$I$37,3,0))</f>
        <v>DECIMAL</v>
      </c>
      <c r="Y118" t="str">
        <f>IF(L118="", "",L118)</f>
        <v/>
      </c>
      <c r="Z118" t="str">
        <f>U118</f>
        <v>Y</v>
      </c>
      <c r="AA118" t="str">
        <f>IF(OR($W118="Id",$W118="LastModifiedDate"), "C","")</f>
        <v/>
      </c>
      <c r="AB118" t="str">
        <f>IF(S118= "", "", IF(J118="Picklist", "Y", "N"))</f>
        <v>N</v>
      </c>
      <c r="AC118" t="str">
        <f>IF(OR(W118="CreatedDate",W118="CreatedById"),"Must be populated when changeType = CREATE","")</f>
        <v/>
      </c>
      <c r="AD118" t="str">
        <f>V118</f>
        <v>LLC_BI__Connection__c</v>
      </c>
      <c r="AE118" t="str">
        <f>W118</f>
        <v>LLC_BI__Ownership_Percent__c</v>
      </c>
      <c r="AF118" t="str">
        <f>X118</f>
        <v>DECIMAL</v>
      </c>
      <c r="AG118" t="str">
        <f>IF(Y118="","",Y118)</f>
        <v/>
      </c>
      <c r="AH118" t="str">
        <f>Z118</f>
        <v>Y</v>
      </c>
      <c r="AI118" t="str">
        <f>O118</f>
        <v/>
      </c>
      <c r="AJ118" t="str">
        <f>IF(AE118="LastModifiedDate","Must be latest date for the record id in Staging, and date must be t-1", "")</f>
        <v/>
      </c>
    </row>
    <row r="119" spans="1:36" ht="15">
      <c r="A119" t="str">
        <f>D119&amp;F119</f>
        <v>LLC_BI__Connection__cCCS_Roles__c</v>
      </c>
      <c r="B119" t="str">
        <f>VLOOKUP($A119,nCino_DMW!$A$1:$AM$187,38,0)</f>
        <v>N</v>
      </c>
      <c r="C119" t="str">
        <f>VLOOKUP($A119,nCino_DMW!$A$1:$AM$187,39,0)</f>
        <v>N</v>
      </c>
      <c r="D119" t="s">
        <v>69</v>
      </c>
      <c r="E119" t="str">
        <f>_xlfn.IFNA(VLOOKUP($A119,nCino_DevPoc!$A$2:$S$384,4,0),"")</f>
        <v>Connection</v>
      </c>
      <c r="F119" t="s">
        <v>1382</v>
      </c>
      <c r="G119" t="str">
        <f>_xlfn.IFNA(VLOOKUP($A119,nCino_DMW!$A$1:$L$188,9,0),"")</f>
        <v>Role(s)</v>
      </c>
      <c r="H119" t="str">
        <f>_xlfn.IFNA(VLOOKUP($A119,nCino_DMW!$A$1:$AH$187,12,0),"")</f>
        <v>This field captures the roles for an account party relationship. These are fed in through OCIS and are read-only for business users</v>
      </c>
      <c r="I119" t="str">
        <f>_xlfn.IFNA(IF(VLOOKUP($A119,nCino_DMW!$A$1:$AH$187,13,0)=0,"", VLOOKUP($A119,nCino_DMW!$A$1:$AH$187,13,0)),"")</f>
        <v>Textarea</v>
      </c>
      <c r="J119" t="str">
        <f>_xlfn.IFNA(IF(VLOOKUP($A119,nCino_DevPoc!$A$2:$S$384,8,0)=0,"", VLOOKUP($A119,nCino_DevPoc!$A$2:$S$384,8,0)),"")</f>
        <v>textarea</v>
      </c>
      <c r="K119">
        <f>_xlfn.IFNA(IF(VLOOKUP($A119,nCino_DMW!$A$1:$AH$187,2,0)=0,"", VLOOKUP($A119,nCino_DMW!$A$1:$AH$187,2,0)),"")</f>
        <v>255</v>
      </c>
      <c r="L119">
        <f>IF(OR(F119=0, IFERROR(VLOOKUP($A119,nCino_DevPoc!$A$2:$S$384,2,0),0)=0),"", VLOOKUP($A119,nCino_DevPoc!$A$2:$S$384,2,0))</f>
        <v>255</v>
      </c>
      <c r="M119" t="str">
        <f>IFERROR(IF(VLOOKUP($A119,nCino_DMW!$A$1:$AH$187,26,0)="Y", "N", IF(VLOOKUP($A119,nCino_DMW!$A$1:$AH$187,26,0)="N",  "Y", "")),"")</f>
        <v>Y</v>
      </c>
      <c r="N119" t="str">
        <f>_xlfn.IFNA(IF(VLOOKUP($A119,nCino_DevPoc!$A$2:$S$384,8,0)=TRUE, "Y", "N"),"")</f>
        <v>N</v>
      </c>
      <c r="O119" t="str">
        <f>IFERROR(IF(VLOOKUP($A119,nCino_DevPoc!$A$2:$S$384,18,0)=TRUE, "E", IF(F119="Id", "P", IF(OR(LEFT(I119, 6) = "Lookup", LEFT(I119, 6) ="Master"), "F",""))),"")</f>
        <v/>
      </c>
      <c r="P119" t="str">
        <f>_xlfn.IFNA(IF(VLOOKUP($A119,nCino_DMW!$A$1:$AH$187,4,0)="System generated", "Y", "N"),"")</f>
        <v>N</v>
      </c>
      <c r="Q119" t="str">
        <f>IF(LEFT(I119,6)="lookup", I119,IF(OR(F119=0, IFERROR(VLOOKUP($A119,nCino_DevPoc!$A$2:$S$384,18,0),0)=0),"", VLOOKUP($A119,nCino_DevPoc!$A$2:$S$384,18,0)))</f>
        <v/>
      </c>
      <c r="R119" t="str">
        <f>IF(D119="","",D119)</f>
        <v>LLC_BI__Connection__c</v>
      </c>
      <c r="S119" t="str">
        <f>IF(F119="","",F119)</f>
        <v>CCS_Roles__c</v>
      </c>
      <c r="T119" t="s">
        <v>253</v>
      </c>
      <c r="U119" t="str">
        <f>IF(OR(S119 ="transactionKey", S119="sequenceNumber", S119 = "commitTimestamp", S119 = "commitUser",S119 = "commitNumber", S119="changetype",S119="entityName",S119="ID", LEFT(S119,12)="LastModified"), "N","Y")</f>
        <v>Y</v>
      </c>
      <c r="V119" t="str">
        <f>R119</f>
        <v>LLC_BI__Connection__c</v>
      </c>
      <c r="W119" t="str">
        <f>S119</f>
        <v>CCS_Roles__c</v>
      </c>
      <c r="X119" t="str">
        <f>IF(OR(LEFT(J119,9)="reference", F119=""),"STRING",VLOOKUP($J119,'DataType Conversion'!$A$8:$I$37,3,0))</f>
        <v>STRING</v>
      </c>
      <c r="Y119">
        <f>IF(L119="", "",L119)</f>
        <v>255</v>
      </c>
      <c r="Z119" t="str">
        <f>U119</f>
        <v>Y</v>
      </c>
      <c r="AA119" t="str">
        <f>IF(OR($W119="Id",$W119="LastModifiedDate"), "C","")</f>
        <v/>
      </c>
      <c r="AB119" t="str">
        <f>IF(S119= "", "", IF(J119="Picklist", "Y", "N"))</f>
        <v>N</v>
      </c>
      <c r="AC119" t="str">
        <f>IF(OR(W119="CreatedDate",W119="CreatedById"),"Must be populated when changeType = CREATE","")</f>
        <v/>
      </c>
      <c r="AD119" t="str">
        <f>V119</f>
        <v>LLC_BI__Connection__c</v>
      </c>
      <c r="AE119" t="str">
        <f>W119</f>
        <v>CCS_Roles__c</v>
      </c>
      <c r="AF119" t="str">
        <f>X119</f>
        <v>STRING</v>
      </c>
      <c r="AG119">
        <f>IF(Y119="","",Y119)</f>
        <v>255</v>
      </c>
      <c r="AH119" t="str">
        <f>Z119</f>
        <v>Y</v>
      </c>
      <c r="AI119" t="str">
        <f>O119</f>
        <v/>
      </c>
      <c r="AJ119" t="str">
        <f>IF(AE119="LastModifiedDate","Must be latest date for the record id in Staging, and date must be t-1", "")</f>
        <v/>
      </c>
    </row>
    <row r="120" spans="1:36" ht="15">
      <c r="A120" t="str">
        <f>D120&amp;F120</f>
        <v>LLC_BI__Connection__cCCS_is_Key_Account_Party__c</v>
      </c>
      <c r="B120" t="str">
        <f>VLOOKUP($A120,nCino_DMW!$A$1:$AM$187,38,0)</f>
        <v>N</v>
      </c>
      <c r="C120" t="str">
        <f>VLOOKUP($A120,nCino_DMW!$A$1:$AM$187,39,0)</f>
        <v>N</v>
      </c>
      <c r="D120" t="s">
        <v>69</v>
      </c>
      <c r="E120" t="str">
        <f>_xlfn.IFNA(VLOOKUP($A120,nCino_DevPoc!$A$2:$S$384,4,0),"")</f>
        <v>Connection</v>
      </c>
      <c r="F120" t="s">
        <v>1385</v>
      </c>
      <c r="G120" t="str">
        <f>_xlfn.IFNA(VLOOKUP($A120,nCino_DMW!$A$1:$L$188,9,0),"")</f>
        <v>Key Account Party</v>
      </c>
      <c r="H120" t="str">
        <f>_xlfn.IFNA(VLOOKUP($A120,nCino_DMW!$A$1:$AH$187,12,0),"")</f>
        <v>This is a checkbox field to indicate if the said individual is a Key Account Party</v>
      </c>
      <c r="I120" t="str">
        <f>_xlfn.IFNA(IF(VLOOKUP($A120,nCino_DMW!$A$1:$AH$187,13,0)=0,"", VLOOKUP($A120,nCino_DMW!$A$1:$AH$187,13,0)),"")</f>
        <v>Checkbox</v>
      </c>
      <c r="J120" t="str">
        <f>_xlfn.IFNA(IF(VLOOKUP($A120,nCino_DevPoc!$A$2:$S$384,8,0)=0,"", VLOOKUP($A120,nCino_DevPoc!$A$2:$S$384,8,0)),"")</f>
        <v>boolean</v>
      </c>
      <c r="K120" t="str">
        <f>_xlfn.IFNA(IF(VLOOKUP($A120,nCino_DMW!$A$1:$AH$187,2,0)=0,"", VLOOKUP($A120,nCino_DMW!$A$1:$AH$187,2,0)),"")</f>
        <v>Boolean (True/False)</v>
      </c>
      <c r="L120" t="str">
        <f>IF(OR(F120=0, IFERROR(VLOOKUP($A120,nCino_DevPoc!$A$2:$S$384,2,0),0)=0),"", VLOOKUP($A120,nCino_DevPoc!$A$2:$S$384,2,0))</f>
        <v/>
      </c>
      <c r="M120" t="str">
        <f>IFERROR(IF(VLOOKUP($A120,nCino_DMW!$A$1:$AH$187,26,0)="Y", "N", IF(VLOOKUP($A120,nCino_DMW!$A$1:$AH$187,26,0)="N",  "Y", "")),"")</f>
        <v>Y</v>
      </c>
      <c r="N120" t="str">
        <f>_xlfn.IFNA(IF(VLOOKUP($A120,nCino_DevPoc!$A$2:$S$384,8,0)=TRUE, "Y", "N"),"")</f>
        <v>N</v>
      </c>
      <c r="O120" t="str">
        <f>IFERROR(IF(VLOOKUP($A120,nCino_DevPoc!$A$2:$S$384,18,0)=TRUE, "E", IF(F120="Id", "P", IF(OR(LEFT(I120, 6) = "Lookup", LEFT(I120, 6) ="Master"), "F",""))),"")</f>
        <v/>
      </c>
      <c r="P120" t="str">
        <f>_xlfn.IFNA(IF(VLOOKUP($A120,nCino_DMW!$A$1:$AH$187,4,0)="System generated", "Y", "N"),"")</f>
        <v>N</v>
      </c>
      <c r="Q120" t="str">
        <f>IF(LEFT(I120,6)="lookup", I120,IF(OR(F120=0, IFERROR(VLOOKUP($A120,nCino_DevPoc!$A$2:$S$384,18,0),0)=0),"", VLOOKUP($A120,nCino_DevPoc!$A$2:$S$384,18,0)))</f>
        <v/>
      </c>
      <c r="R120" t="str">
        <f>IF(D120="","",D120)</f>
        <v>LLC_BI__Connection__c</v>
      </c>
      <c r="S120" t="str">
        <f>IF(F120="","",F120)</f>
        <v>CCS_is_Key_Account_Party__c</v>
      </c>
      <c r="T120" t="s">
        <v>253</v>
      </c>
      <c r="U120" t="str">
        <f>IF(OR(S120 ="transactionKey", S120="sequenceNumber", S120 = "commitTimestamp", S120 = "commitUser",S120 = "commitNumber", S120="changetype",S120="entityName",S120="ID", LEFT(S120,12)="LastModified"), "N","Y")</f>
        <v>Y</v>
      </c>
      <c r="V120" t="str">
        <f>R120</f>
        <v>LLC_BI__Connection__c</v>
      </c>
      <c r="W120" t="str">
        <f>S120</f>
        <v>CCS_is_Key_Account_Party__c</v>
      </c>
      <c r="X120" t="str">
        <f>IF(OR(LEFT(J120,9)="reference", F120=""),"STRING",VLOOKUP($J120,'DataType Conversion'!$A$8:$I$37,3,0))</f>
        <v>BOOL</v>
      </c>
      <c r="Y120" t="str">
        <f>IF(L120="", "",L120)</f>
        <v/>
      </c>
      <c r="Z120" t="str">
        <f>U120</f>
        <v>Y</v>
      </c>
      <c r="AA120" t="str">
        <f>IF(OR($W120="Id",$W120="LastModifiedDate"), "C","")</f>
        <v/>
      </c>
      <c r="AB120" t="str">
        <f>IF(S120= "", "", IF(J120="Picklist", "Y", "N"))</f>
        <v>N</v>
      </c>
      <c r="AC120" t="str">
        <f>IF(OR(W120="CreatedDate",W120="CreatedById"),"Must be populated when changeType = CREATE","")</f>
        <v/>
      </c>
      <c r="AD120" t="str">
        <f>V120</f>
        <v>LLC_BI__Connection__c</v>
      </c>
      <c r="AE120" t="str">
        <f>W120</f>
        <v>CCS_is_Key_Account_Party__c</v>
      </c>
      <c r="AF120" t="str">
        <f>X120</f>
        <v>BOOL</v>
      </c>
      <c r="AG120" t="str">
        <f>IF(Y120="","",Y120)</f>
        <v/>
      </c>
      <c r="AH120" t="str">
        <f>Z120</f>
        <v>Y</v>
      </c>
      <c r="AI120" t="str">
        <f>O120</f>
        <v/>
      </c>
      <c r="AJ120" t="str">
        <f>IF(AE120="LastModifiedDate","Must be latest date for the record id in Staging, and date must be t-1", "")</f>
        <v/>
      </c>
    </row>
    <row r="121" spans="1:36" ht="15">
      <c r="A121" t="str">
        <f>D121&amp;F121</f>
        <v>LLC_BI__Connection__cCCS_is_Signatory__c</v>
      </c>
      <c r="B121" t="str">
        <f>VLOOKUP($A121,nCino_DMW!$A$1:$AM$187,38,0)</f>
        <v>N</v>
      </c>
      <c r="C121" t="str">
        <f>VLOOKUP($A121,nCino_DMW!$A$1:$AM$187,39,0)</f>
        <v>N</v>
      </c>
      <c r="D121" t="s">
        <v>69</v>
      </c>
      <c r="E121" t="str">
        <f>_xlfn.IFNA(VLOOKUP($A121,nCino_DevPoc!$A$2:$S$384,4,0),"")</f>
        <v>Connection</v>
      </c>
      <c r="F121" t="s">
        <v>1388</v>
      </c>
      <c r="G121" t="str">
        <f>_xlfn.IFNA(VLOOKUP($A121,nCino_DMW!$A$1:$L$188,9,0),"")</f>
        <v>Signatory</v>
      </c>
      <c r="H121" t="str">
        <f>_xlfn.IFNA(VLOOKUP($A121,nCino_DMW!$A$1:$AH$187,12,0),"")</f>
        <v>This is a checkbox field to indicate if the said Account Party is a signatory or not</v>
      </c>
      <c r="I121" t="str">
        <f>_xlfn.IFNA(IF(VLOOKUP($A121,nCino_DMW!$A$1:$AH$187,13,0)=0,"", VLOOKUP($A121,nCino_DMW!$A$1:$AH$187,13,0)),"")</f>
        <v>Checkbox</v>
      </c>
      <c r="J121" t="str">
        <f>_xlfn.IFNA(IF(VLOOKUP($A121,nCino_DevPoc!$A$2:$S$384,8,0)=0,"", VLOOKUP($A121,nCino_DevPoc!$A$2:$S$384,8,0)),"")</f>
        <v>boolean</v>
      </c>
      <c r="K121" t="str">
        <f>_xlfn.IFNA(IF(VLOOKUP($A121,nCino_DMW!$A$1:$AH$187,2,0)=0,"", VLOOKUP($A121,nCino_DMW!$A$1:$AH$187,2,0)),"")</f>
        <v>Boolean (True/False)</v>
      </c>
      <c r="L121" t="str">
        <f>IF(OR(F121=0, IFERROR(VLOOKUP($A121,nCino_DevPoc!$A$2:$S$384,2,0),0)=0),"", VLOOKUP($A121,nCino_DevPoc!$A$2:$S$384,2,0))</f>
        <v/>
      </c>
      <c r="M121" t="str">
        <f>IFERROR(IF(VLOOKUP($A121,nCino_DMW!$A$1:$AH$187,26,0)="Y", "N", IF(VLOOKUP($A121,nCino_DMW!$A$1:$AH$187,26,0)="N",  "Y", "")),"")</f>
        <v>Y</v>
      </c>
      <c r="N121" t="str">
        <f>_xlfn.IFNA(IF(VLOOKUP($A121,nCino_DevPoc!$A$2:$S$384,8,0)=TRUE, "Y", "N"),"")</f>
        <v>N</v>
      </c>
      <c r="O121" t="str">
        <f>IFERROR(IF(VLOOKUP($A121,nCino_DevPoc!$A$2:$S$384,18,0)=TRUE, "E", IF(F121="Id", "P", IF(OR(LEFT(I121, 6) = "Lookup", LEFT(I121, 6) ="Master"), "F",""))),"")</f>
        <v/>
      </c>
      <c r="P121" t="str">
        <f>_xlfn.IFNA(IF(VLOOKUP($A121,nCino_DMW!$A$1:$AH$187,4,0)="System generated", "Y", "N"),"")</f>
        <v>N</v>
      </c>
      <c r="Q121" t="str">
        <f>IF(LEFT(I121,6)="lookup", I121,IF(OR(F121=0, IFERROR(VLOOKUP($A121,nCino_DevPoc!$A$2:$S$384,18,0),0)=0),"", VLOOKUP($A121,nCino_DevPoc!$A$2:$S$384,18,0)))</f>
        <v/>
      </c>
      <c r="R121" t="str">
        <f>IF(D121="","",D121)</f>
        <v>LLC_BI__Connection__c</v>
      </c>
      <c r="S121" t="str">
        <f>IF(F121="","",F121)</f>
        <v>CCS_is_Signatory__c</v>
      </c>
      <c r="T121" t="s">
        <v>253</v>
      </c>
      <c r="U121" t="str">
        <f>IF(OR(S121 ="transactionKey", S121="sequenceNumber", S121 = "commitTimestamp", S121 = "commitUser",S121 = "commitNumber", S121="changetype",S121="entityName",S121="ID", LEFT(S121,12)="LastModified"), "N","Y")</f>
        <v>Y</v>
      </c>
      <c r="V121" t="str">
        <f>R121</f>
        <v>LLC_BI__Connection__c</v>
      </c>
      <c r="W121" t="str">
        <f>S121</f>
        <v>CCS_is_Signatory__c</v>
      </c>
      <c r="X121" t="str">
        <f>IF(OR(LEFT(J121,9)="reference", F121=""),"STRING",VLOOKUP($J121,'DataType Conversion'!$A$8:$I$37,3,0))</f>
        <v>BOOL</v>
      </c>
      <c r="Y121" t="str">
        <f>IF(L121="", "",L121)</f>
        <v/>
      </c>
      <c r="Z121" t="str">
        <f>U121</f>
        <v>Y</v>
      </c>
      <c r="AA121" t="str">
        <f>IF(OR($W121="Id",$W121="LastModifiedDate"), "C","")</f>
        <v/>
      </c>
      <c r="AB121" t="str">
        <f>IF(S121= "", "", IF(J121="Picklist", "Y", "N"))</f>
        <v>N</v>
      </c>
      <c r="AC121" t="str">
        <f>IF(OR(W121="CreatedDate",W121="CreatedById"),"Must be populated when changeType = CREATE","")</f>
        <v/>
      </c>
      <c r="AD121" t="str">
        <f>V121</f>
        <v>LLC_BI__Connection__c</v>
      </c>
      <c r="AE121" t="str">
        <f>W121</f>
        <v>CCS_is_Signatory__c</v>
      </c>
      <c r="AF121" t="str">
        <f>X121</f>
        <v>BOOL</v>
      </c>
      <c r="AG121" t="str">
        <f>IF(Y121="","",Y121)</f>
        <v/>
      </c>
      <c r="AH121" t="str">
        <f>Z121</f>
        <v>Y</v>
      </c>
      <c r="AI121" t="str">
        <f>O121</f>
        <v/>
      </c>
      <c r="AJ121" t="str">
        <f>IF(AE121="LastModifiedDate","Must be latest date for the record id in Staging, and date must be t-1", "")</f>
        <v/>
      </c>
    </row>
    <row r="122" spans="1:36" ht="15">
      <c r="A122" t="str">
        <f>D122&amp;F122</f>
        <v>LLC_BI__Connection__cCCS_KYC_Status__c</v>
      </c>
      <c r="B122" t="str">
        <f>VLOOKUP($A122,nCino_DMW!$A$1:$AM$187,38,0)</f>
        <v>N</v>
      </c>
      <c r="C122" t="str">
        <f>VLOOKUP($A122,nCino_DMW!$A$1:$AM$187,39,0)</f>
        <v>N</v>
      </c>
      <c r="D122" t="s">
        <v>69</v>
      </c>
      <c r="E122" t="str">
        <f>_xlfn.IFNA(VLOOKUP($A122,nCino_DevPoc!$A$2:$S$384,4,0),"")</f>
        <v>Connection</v>
      </c>
      <c r="F122" t="s">
        <v>1005</v>
      </c>
      <c r="G122" t="str">
        <f>_xlfn.IFNA(VLOOKUP($A122,nCino_DMW!$A$1:$L$188,9,0),"")</f>
        <v>KYC Status</v>
      </c>
      <c r="H122" t="str">
        <f>_xlfn.IFNA(VLOOKUP($A122,nCino_DMW!$A$1:$AH$187,12,0),"")</f>
        <v>This field is used to display the KYC status for individuals on account party relationship records</v>
      </c>
      <c r="I122" t="str">
        <f>_xlfn.IFNA(IF(VLOOKUP($A122,nCino_DMW!$A$1:$AH$187,13,0)=0,"", VLOOKUP($A122,nCino_DMW!$A$1:$AH$187,13,0)),"")</f>
        <v>Formula(Text)</v>
      </c>
      <c r="J122" t="str">
        <f>_xlfn.IFNA(IF(VLOOKUP($A122,nCino_DevPoc!$A$2:$S$384,8,0)=0,"", VLOOKUP($A122,nCino_DevPoc!$A$2:$S$384,8,0)),"")</f>
        <v>string</v>
      </c>
      <c r="K122">
        <f>_xlfn.IFNA(IF(VLOOKUP($A122,nCino_DMW!$A$1:$AH$187,2,0)=0,"", VLOOKUP($A122,nCino_DMW!$A$1:$AH$187,2,0)),"")</f>
        <v>1300</v>
      </c>
      <c r="L122">
        <f>IF(OR(F122=0, IFERROR(VLOOKUP($A122,nCino_DevPoc!$A$2:$S$384,2,0),0)=0),"", VLOOKUP($A122,nCino_DevPoc!$A$2:$S$384,2,0))</f>
        <v>1300</v>
      </c>
      <c r="M122" t="str">
        <f>IFERROR(IF(VLOOKUP($A122,nCino_DMW!$A$1:$AH$187,26,0)="Y", "N", IF(VLOOKUP($A122,nCino_DMW!$A$1:$AH$187,26,0)="N",  "Y", "")),"")</f>
        <v>Y</v>
      </c>
      <c r="N122" t="str">
        <f>_xlfn.IFNA(IF(VLOOKUP($A122,nCino_DevPoc!$A$2:$S$384,8,0)=TRUE, "Y", "N"),"")</f>
        <v>N</v>
      </c>
      <c r="O122" t="str">
        <f>IFERROR(IF(VLOOKUP($A122,nCino_DevPoc!$A$2:$S$384,18,0)=TRUE, "E", IF(F122="Id", "P", IF(OR(LEFT(I122, 6) = "Lookup", LEFT(I122, 6) ="Master"), "F",""))),"")</f>
        <v/>
      </c>
      <c r="P122" t="str">
        <f>_xlfn.IFNA(IF(VLOOKUP($A122,nCino_DMW!$A$1:$AH$187,4,0)="System generated", "Y", "N"),"")</f>
        <v>N</v>
      </c>
      <c r="Q122" t="str">
        <f>IF(LEFT(I122,6)="lookup", I122,IF(OR(F122=0, IFERROR(VLOOKUP($A122,nCino_DevPoc!$A$2:$S$384,18,0),0)=0),"", VLOOKUP($A122,nCino_DevPoc!$A$2:$S$384,18,0)))</f>
        <v>TEXT(LLC_BI__Connected_To__r.CCS_KYC_Status__c)</v>
      </c>
      <c r="R122" t="str">
        <f>IF(D122="","",D122)</f>
        <v>LLC_BI__Connection__c</v>
      </c>
      <c r="S122" t="str">
        <f>IF(F122="","",F122)</f>
        <v>CCS_KYC_Status__c</v>
      </c>
      <c r="T122" t="s">
        <v>253</v>
      </c>
      <c r="U122" t="str">
        <f>IF(OR(S122 ="transactionKey", S122="sequenceNumber", S122 = "commitTimestamp", S122 = "commitUser",S122 = "commitNumber", S122="changetype",S122="entityName",S122="ID", LEFT(S122,12)="LastModified"), "N","Y")</f>
        <v>Y</v>
      </c>
      <c r="V122" t="str">
        <f>R122</f>
        <v>LLC_BI__Connection__c</v>
      </c>
      <c r="W122" t="str">
        <f>S122</f>
        <v>CCS_KYC_Status__c</v>
      </c>
      <c r="X122" t="str">
        <f>IF(OR(LEFT(J122,9)="reference", F122=""),"STRING",VLOOKUP($J122,'DataType Conversion'!$A$8:$I$37,3,0))</f>
        <v>STRING</v>
      </c>
      <c r="Y122">
        <f>IF(L122="", "",L122)</f>
        <v>1300</v>
      </c>
      <c r="Z122" t="str">
        <f>U122</f>
        <v>Y</v>
      </c>
      <c r="AA122" t="str">
        <f>IF(OR($W122="Id",$W122="LastModifiedDate"), "C","")</f>
        <v/>
      </c>
      <c r="AB122" t="str">
        <f>IF(S122= "", "", IF(J122="Picklist", "Y", "N"))</f>
        <v>N</v>
      </c>
      <c r="AC122" t="str">
        <f>IF(OR(W122="CreatedDate",W122="CreatedById"),"Must be populated when changeType = CREATE","")</f>
        <v/>
      </c>
      <c r="AD122" t="str">
        <f>V122</f>
        <v>LLC_BI__Connection__c</v>
      </c>
      <c r="AE122" t="str">
        <f>W122</f>
        <v>CCS_KYC_Status__c</v>
      </c>
      <c r="AF122" t="str">
        <f>X122</f>
        <v>STRING</v>
      </c>
      <c r="AG122">
        <f>IF(Y122="","",Y122)</f>
        <v>1300</v>
      </c>
      <c r="AH122" t="str">
        <f>Z122</f>
        <v>Y</v>
      </c>
      <c r="AI122" t="str">
        <f>O122</f>
        <v/>
      </c>
      <c r="AJ122" t="str">
        <f>IF(AE122="LastModifiedDate","Must be latest date for the record id in Staging, and date must be t-1", "")</f>
        <v/>
      </c>
    </row>
    <row r="123" spans="1:36" ht="15">
      <c r="A123" t="str">
        <f>D123&amp;F123</f>
        <v>LLC_BI__Connection__cCCS_Support_Needed__c</v>
      </c>
      <c r="B123" t="str">
        <f>VLOOKUP($A123,nCino_DMW!$A$1:$AM$187,38,0)</f>
        <v>N</v>
      </c>
      <c r="C123" t="str">
        <f>VLOOKUP($A123,nCino_DMW!$A$1:$AM$187,39,0)</f>
        <v>N</v>
      </c>
      <c r="D123" t="s">
        <v>69</v>
      </c>
      <c r="E123" t="str">
        <f>_xlfn.IFNA(VLOOKUP($A123,nCino_DevPoc!$A$2:$S$384,4,0),"")</f>
        <v>Connection</v>
      </c>
      <c r="F123" t="s">
        <v>1061</v>
      </c>
      <c r="G123" t="str">
        <f>_xlfn.IFNA(VLOOKUP($A123,nCino_DMW!$A$1:$L$188,9,0),"")</f>
        <v>Support Needs</v>
      </c>
      <c r="H123" t="str">
        <f>_xlfn.IFNA(VLOOKUP($A123,nCino_DMW!$A$1:$AH$187,12,0),"")</f>
        <v>This is a checkbox field to indicate if a customer is vulnerable</v>
      </c>
      <c r="I123" t="str">
        <f>_xlfn.IFNA(IF(VLOOKUP($A123,nCino_DMW!$A$1:$AH$187,13,0)=0,"", VLOOKUP($A123,nCino_DMW!$A$1:$AH$187,13,0)),"")</f>
        <v>Formula(Checkbox)</v>
      </c>
      <c r="J123" t="str">
        <f>_xlfn.IFNA(IF(VLOOKUP($A123,nCino_DevPoc!$A$2:$S$384,8,0)=0,"", VLOOKUP($A123,nCino_DevPoc!$A$2:$S$384,8,0)),"")</f>
        <v>boolean</v>
      </c>
      <c r="K123" t="str">
        <f>_xlfn.IFNA(IF(VLOOKUP($A123,nCino_DMW!$A$1:$AH$187,2,0)=0,"", VLOOKUP($A123,nCino_DMW!$A$1:$AH$187,2,0)),"")</f>
        <v>Boolean (True/False)</v>
      </c>
      <c r="L123" t="str">
        <f>IF(OR(F123=0, IFERROR(VLOOKUP($A123,nCino_DevPoc!$A$2:$S$384,2,0),0)=0),"", VLOOKUP($A123,nCino_DevPoc!$A$2:$S$384,2,0))</f>
        <v/>
      </c>
      <c r="M123" t="str">
        <f>IFERROR(IF(VLOOKUP($A123,nCino_DMW!$A$1:$AH$187,26,0)="Y", "N", IF(VLOOKUP($A123,nCino_DMW!$A$1:$AH$187,26,0)="N",  "Y", "")),"")</f>
        <v>Y</v>
      </c>
      <c r="N123" t="str">
        <f>_xlfn.IFNA(IF(VLOOKUP($A123,nCino_DevPoc!$A$2:$S$384,8,0)=TRUE, "Y", "N"),"")</f>
        <v>N</v>
      </c>
      <c r="O123" t="str">
        <f>IFERROR(IF(VLOOKUP($A123,nCino_DevPoc!$A$2:$S$384,18,0)=TRUE, "E", IF(F123="Id", "P", IF(OR(LEFT(I123, 6) = "Lookup", LEFT(I123, 6) ="Master"), "F",""))),"")</f>
        <v/>
      </c>
      <c r="P123" t="str">
        <f>_xlfn.IFNA(IF(VLOOKUP($A123,nCino_DMW!$A$1:$AH$187,4,0)="System generated", "Y", "N"),"")</f>
        <v>N</v>
      </c>
      <c r="Q123" t="str">
        <f>IF(LEFT(I123,6)="lookup", I123,IF(OR(F123=0, IFERROR(VLOOKUP($A123,nCino_DevPoc!$A$2:$S$384,18,0),0)=0),"", VLOOKUP($A123,nCino_DevPoc!$A$2:$S$384,18,0)))</f>
        <v>LLC_BI__Connected_To__r.CCS_Support_Needed__c</v>
      </c>
      <c r="R123" t="str">
        <f>IF(D123="","",D123)</f>
        <v>LLC_BI__Connection__c</v>
      </c>
      <c r="S123" t="str">
        <f>IF(F123="","",F123)</f>
        <v>CCS_Support_Needed__c</v>
      </c>
      <c r="T123" t="s">
        <v>253</v>
      </c>
      <c r="U123" t="str">
        <f>IF(OR(S123 ="transactionKey", S123="sequenceNumber", S123 = "commitTimestamp", S123 = "commitUser",S123 = "commitNumber", S123="changetype",S123="entityName",S123="ID", LEFT(S123,12)="LastModified"), "N","Y")</f>
        <v>Y</v>
      </c>
      <c r="V123" t="str">
        <f>R123</f>
        <v>LLC_BI__Connection__c</v>
      </c>
      <c r="W123" t="str">
        <f>S123</f>
        <v>CCS_Support_Needed__c</v>
      </c>
      <c r="X123" t="str">
        <f>IF(OR(LEFT(J123,9)="reference", F123=""),"STRING",VLOOKUP($J123,'DataType Conversion'!$A$8:$I$37,3,0))</f>
        <v>BOOL</v>
      </c>
      <c r="Y123" t="str">
        <f>IF(L123="", "",L123)</f>
        <v/>
      </c>
      <c r="Z123" t="str">
        <f>U123</f>
        <v>Y</v>
      </c>
      <c r="AA123" t="str">
        <f>IF(OR($W123="Id",$W123="LastModifiedDate"), "C","")</f>
        <v/>
      </c>
      <c r="AB123" t="str">
        <f>IF(S123= "", "", IF(J123="Picklist", "Y", "N"))</f>
        <v>N</v>
      </c>
      <c r="AC123" t="str">
        <f>IF(OR(W123="CreatedDate",W123="CreatedById"),"Must be populated when changeType = CREATE","")</f>
        <v/>
      </c>
      <c r="AD123" t="str">
        <f>V123</f>
        <v>LLC_BI__Connection__c</v>
      </c>
      <c r="AE123" t="str">
        <f>W123</f>
        <v>CCS_Support_Needed__c</v>
      </c>
      <c r="AF123" t="str">
        <f>X123</f>
        <v>BOOL</v>
      </c>
      <c r="AG123" t="str">
        <f>IF(Y123="","",Y123)</f>
        <v/>
      </c>
      <c r="AH123" t="str">
        <f>Z123</f>
        <v>Y</v>
      </c>
      <c r="AI123" t="str">
        <f>O123</f>
        <v/>
      </c>
      <c r="AJ123" t="str">
        <f>IF(AE123="LastModifiedDate","Must be latest date for the record id in Staging, and date must be t-1", "")</f>
        <v/>
      </c>
    </row>
    <row r="124" spans="1:36" ht="15">
      <c r="A124" t="str">
        <f>D124&amp;F124</f>
        <v>LLC_BI__Connection__cCCS_Current_Hard_Bank_Limits__c</v>
      </c>
      <c r="B124" t="str">
        <f>VLOOKUP($A124,nCino_DMW!$A$1:$AM$187,38,0)</f>
        <v>N</v>
      </c>
      <c r="C124" t="str">
        <f>VLOOKUP($A124,nCino_DMW!$A$1:$AM$187,39,0)</f>
        <v>N</v>
      </c>
      <c r="D124" t="s">
        <v>69</v>
      </c>
      <c r="E124" t="str">
        <f>_xlfn.IFNA(VLOOKUP($A124,nCino_DevPoc!$A$2:$S$384,4,0),"")</f>
        <v>Connection</v>
      </c>
      <c r="F124" t="s">
        <v>1393</v>
      </c>
      <c r="G124" t="str">
        <f>_xlfn.IFNA(VLOOKUP($A124,nCino_DMW!$A$1:$L$188,9,0),"")</f>
        <v>Current Hard Bank Limits</v>
      </c>
      <c r="H124" t="str">
        <f>_xlfn.IFNA(VLOOKUP($A124,nCino_DMW!$A$1:$AH$187,12,0),"")</f>
        <v>Current Hard Bank Limits from Relationship</v>
      </c>
      <c r="I124" t="str">
        <f>_xlfn.IFNA(IF(VLOOKUP($A124,nCino_DMW!$A$1:$AH$187,13,0)=0,"", VLOOKUP($A124,nCino_DMW!$A$1:$AH$187,13,0)),"")</f>
        <v>Formula(Currency)</v>
      </c>
      <c r="J124" t="str">
        <f>_xlfn.IFNA(IF(VLOOKUP($A124,nCino_DevPoc!$A$2:$S$384,8,0)=0,"", VLOOKUP($A124,nCino_DevPoc!$A$2:$S$384,8,0)),"")</f>
        <v>currency</v>
      </c>
      <c r="K124" t="str">
        <f>_xlfn.IFNA(IF(VLOOKUP($A124,nCino_DMW!$A$1:$AH$187,2,0)=0,"", VLOOKUP($A124,nCino_DMW!$A$1:$AH$187,2,0)),"")</f>
        <v>16, 2</v>
      </c>
      <c r="L124" t="str">
        <f>IF(OR(F124=0, IFERROR(VLOOKUP($A124,nCino_DevPoc!$A$2:$S$384,2,0),0)=0),"", VLOOKUP($A124,nCino_DevPoc!$A$2:$S$384,2,0))</f>
        <v/>
      </c>
      <c r="M124" t="str">
        <f>IFERROR(IF(VLOOKUP($A124,nCino_DMW!$A$1:$AH$187,26,0)="Y", "N", IF(VLOOKUP($A124,nCino_DMW!$A$1:$AH$187,26,0)="N",  "Y", "")),"")</f>
        <v>Y</v>
      </c>
      <c r="N124" t="str">
        <f>_xlfn.IFNA(IF(VLOOKUP($A124,nCino_DevPoc!$A$2:$S$384,8,0)=TRUE, "Y", "N"),"")</f>
        <v>N</v>
      </c>
      <c r="O124" t="str">
        <f>IFERROR(IF(VLOOKUP($A124,nCino_DevPoc!$A$2:$S$384,18,0)=TRUE, "E", IF(F124="Id", "P", IF(OR(LEFT(I124, 6) = "Lookup", LEFT(I124, 6) ="Master"), "F",""))),"")</f>
        <v/>
      </c>
      <c r="P124" t="str">
        <f>_xlfn.IFNA(IF(VLOOKUP($A124,nCino_DMW!$A$1:$AH$187,4,0)="System generated", "Y", "N"),"")</f>
        <v>N</v>
      </c>
      <c r="Q124" t="str">
        <f>IF(LEFT(I124,6)="lookup", I124,IF(OR(F124=0, IFERROR(VLOOKUP($A124,nCino_DevPoc!$A$2:$S$384,18,0),0)=0),"", VLOOKUP($A124,nCino_DevPoc!$A$2:$S$384,18,0)))</f>
        <v>LLC_BI__Connected_To__r.CCS_TotalHardBankLimits__c</v>
      </c>
      <c r="R124" t="str">
        <f>IF(D124="","",D124)</f>
        <v>LLC_BI__Connection__c</v>
      </c>
      <c r="S124" t="str">
        <f>IF(F124="","",F124)</f>
        <v>CCS_Current_Hard_Bank_Limits__c</v>
      </c>
      <c r="T124" t="s">
        <v>253</v>
      </c>
      <c r="U124" t="str">
        <f>IF(OR(S124 ="transactionKey", S124="sequenceNumber", S124 = "commitTimestamp", S124 = "commitUser",S124 = "commitNumber", S124="changetype",S124="entityName",S124="ID", LEFT(S124,12)="LastModified"), "N","Y")</f>
        <v>Y</v>
      </c>
      <c r="V124" t="str">
        <f>R124</f>
        <v>LLC_BI__Connection__c</v>
      </c>
      <c r="W124" t="str">
        <f>S124</f>
        <v>CCS_Current_Hard_Bank_Limits__c</v>
      </c>
      <c r="X124" t="str">
        <f>IF(OR(LEFT(J124,9)="reference", F124=""),"STRING",VLOOKUP($J124,'DataType Conversion'!$A$8:$I$37,3,0))</f>
        <v>BIGDECIMAL</v>
      </c>
      <c r="Y124" t="str">
        <f>IF(L124="", "",L124)</f>
        <v/>
      </c>
      <c r="Z124" t="str">
        <f>U124</f>
        <v>Y</v>
      </c>
      <c r="AA124" t="str">
        <f>IF(OR($W124="Id",$W124="LastModifiedDate"), "C","")</f>
        <v/>
      </c>
      <c r="AB124" t="str">
        <f>IF(S124= "", "", IF(J124="Picklist", "Y", "N"))</f>
        <v>N</v>
      </c>
      <c r="AC124" t="str">
        <f>IF(OR(W124="CreatedDate",W124="CreatedById"),"Must be populated when changeType = CREATE","")</f>
        <v/>
      </c>
      <c r="AD124" t="str">
        <f>V124</f>
        <v>LLC_BI__Connection__c</v>
      </c>
      <c r="AE124" t="str">
        <f>W124</f>
        <v>CCS_Current_Hard_Bank_Limits__c</v>
      </c>
      <c r="AF124" t="str">
        <f>X124</f>
        <v>BIGDECIMAL</v>
      </c>
      <c r="AG124" t="str">
        <f>IF(Y124="","",Y124)</f>
        <v/>
      </c>
      <c r="AH124" t="str">
        <f>Z124</f>
        <v>Y</v>
      </c>
      <c r="AI124" t="str">
        <f>O124</f>
        <v/>
      </c>
      <c r="AJ124" t="str">
        <f>IF(AE124="LastModifiedDate","Must be latest date for the record id in Staging, and date must be t-1", "")</f>
        <v/>
      </c>
    </row>
    <row r="125" spans="1:36" ht="15">
      <c r="A125" t="str">
        <f>D125&amp;F125</f>
        <v>LLC_BI__Connection__cCCS_Current_Soft_Bank_Limits__c</v>
      </c>
      <c r="B125" t="str">
        <f>VLOOKUP($A125,nCino_DMW!$A$1:$AM$187,38,0)</f>
        <v>N</v>
      </c>
      <c r="C125" t="str">
        <f>VLOOKUP($A125,nCino_DMW!$A$1:$AM$187,39,0)</f>
        <v>N</v>
      </c>
      <c r="D125" t="s">
        <v>69</v>
      </c>
      <c r="E125" t="str">
        <f>_xlfn.IFNA(VLOOKUP($A125,nCino_DevPoc!$A$2:$S$384,4,0),"")</f>
        <v>Connection</v>
      </c>
      <c r="F125" t="s">
        <v>1397</v>
      </c>
      <c r="G125" t="str">
        <f>_xlfn.IFNA(VLOOKUP($A125,nCino_DMW!$A$1:$L$188,9,0),"")</f>
        <v>Current Soft Bank Limits</v>
      </c>
      <c r="H125" t="str">
        <f>_xlfn.IFNA(VLOOKUP($A125,nCino_DMW!$A$1:$AH$187,12,0),"")</f>
        <v>Current Soft Bank Limits from Relationship</v>
      </c>
      <c r="I125" t="str">
        <f>_xlfn.IFNA(IF(VLOOKUP($A125,nCino_DMW!$A$1:$AH$187,13,0)=0,"", VLOOKUP($A125,nCino_DMW!$A$1:$AH$187,13,0)),"")</f>
        <v>Formula(Currency)</v>
      </c>
      <c r="J125" t="str">
        <f>_xlfn.IFNA(IF(VLOOKUP($A125,nCino_DevPoc!$A$2:$S$384,8,0)=0,"", VLOOKUP($A125,nCino_DevPoc!$A$2:$S$384,8,0)),"")</f>
        <v>currency</v>
      </c>
      <c r="K125" t="str">
        <f>_xlfn.IFNA(IF(VLOOKUP($A125,nCino_DMW!$A$1:$AH$187,2,0)=0,"", VLOOKUP($A125,nCino_DMW!$A$1:$AH$187,2,0)),"")</f>
        <v>16, 2</v>
      </c>
      <c r="L125" t="str">
        <f>IF(OR(F125=0, IFERROR(VLOOKUP($A125,nCino_DevPoc!$A$2:$S$384,2,0),0)=0),"", VLOOKUP($A125,nCino_DevPoc!$A$2:$S$384,2,0))</f>
        <v/>
      </c>
      <c r="M125" t="str">
        <f>IFERROR(IF(VLOOKUP($A125,nCino_DMW!$A$1:$AH$187,26,0)="Y", "N", IF(VLOOKUP($A125,nCino_DMW!$A$1:$AH$187,26,0)="N",  "Y", "")),"")</f>
        <v>Y</v>
      </c>
      <c r="N125" t="str">
        <f>_xlfn.IFNA(IF(VLOOKUP($A125,nCino_DevPoc!$A$2:$S$384,8,0)=TRUE, "Y", "N"),"")</f>
        <v>N</v>
      </c>
      <c r="O125" t="str">
        <f>IFERROR(IF(VLOOKUP($A125,nCino_DevPoc!$A$2:$S$384,18,0)=TRUE, "E", IF(F125="Id", "P", IF(OR(LEFT(I125, 6) = "Lookup", LEFT(I125, 6) ="Master"), "F",""))),"")</f>
        <v/>
      </c>
      <c r="P125" t="str">
        <f>_xlfn.IFNA(IF(VLOOKUP($A125,nCino_DMW!$A$1:$AH$187,4,0)="System generated", "Y", "N"),"")</f>
        <v>N</v>
      </c>
      <c r="Q125" t="str">
        <f>IF(LEFT(I125,6)="lookup", I125,IF(OR(F125=0, IFERROR(VLOOKUP($A125,nCino_DevPoc!$A$2:$S$384,18,0),0)=0),"", VLOOKUP($A125,nCino_DevPoc!$A$2:$S$384,18,0)))</f>
        <v>LLC_BI__Connected_To__r.CCS_TotalSoftBankLimits__c</v>
      </c>
      <c r="R125" t="str">
        <f>IF(D125="","",D125)</f>
        <v>LLC_BI__Connection__c</v>
      </c>
      <c r="S125" t="str">
        <f>IF(F125="","",F125)</f>
        <v>CCS_Current_Soft_Bank_Limits__c</v>
      </c>
      <c r="T125" t="s">
        <v>253</v>
      </c>
      <c r="U125" t="str">
        <f>IF(OR(S125 ="transactionKey", S125="sequenceNumber", S125 = "commitTimestamp", S125 = "commitUser",S125 = "commitNumber", S125="changetype",S125="entityName",S125="ID", LEFT(S125,12)="LastModified"), "N","Y")</f>
        <v>Y</v>
      </c>
      <c r="V125" t="str">
        <f>R125</f>
        <v>LLC_BI__Connection__c</v>
      </c>
      <c r="W125" t="str">
        <f>S125</f>
        <v>CCS_Current_Soft_Bank_Limits__c</v>
      </c>
      <c r="X125" t="str">
        <f>IF(OR(LEFT(J125,9)="reference", F125=""),"STRING",VLOOKUP($J125,'DataType Conversion'!$A$8:$I$37,3,0))</f>
        <v>BIGDECIMAL</v>
      </c>
      <c r="Y125" t="str">
        <f>IF(L125="", "",L125)</f>
        <v/>
      </c>
      <c r="Z125" t="str">
        <f>U125</f>
        <v>Y</v>
      </c>
      <c r="AA125" t="str">
        <f>IF(OR($W125="Id",$W125="LastModifiedDate"), "C","")</f>
        <v/>
      </c>
      <c r="AB125" t="str">
        <f>IF(S125= "", "", IF(J125="Picklist", "Y", "N"))</f>
        <v>N</v>
      </c>
      <c r="AC125" t="str">
        <f>IF(OR(W125="CreatedDate",W125="CreatedById"),"Must be populated when changeType = CREATE","")</f>
        <v/>
      </c>
      <c r="AD125" t="str">
        <f>V125</f>
        <v>LLC_BI__Connection__c</v>
      </c>
      <c r="AE125" t="str">
        <f>W125</f>
        <v>CCS_Current_Soft_Bank_Limits__c</v>
      </c>
      <c r="AF125" t="str">
        <f>X125</f>
        <v>BIGDECIMAL</v>
      </c>
      <c r="AG125" t="str">
        <f>IF(Y125="","",Y125)</f>
        <v/>
      </c>
      <c r="AH125" t="str">
        <f>Z125</f>
        <v>Y</v>
      </c>
      <c r="AI125" t="str">
        <f>O125</f>
        <v/>
      </c>
      <c r="AJ125" t="str">
        <f>IF(AE125="LastModifiedDate","Must be latest date for the record id in Staging, and date must be t-1", "")</f>
        <v/>
      </c>
    </row>
    <row r="126" spans="1:36" ht="15">
      <c r="A126" t="str">
        <f>D126&amp;F126</f>
        <v>LLC_BI__Connection__cCCS_Is_ORG_Lead__c</v>
      </c>
      <c r="B126" t="str">
        <f>VLOOKUP($A126,nCino_DMW!$A$1:$AM$187,38,0)</f>
        <v>N</v>
      </c>
      <c r="C126" t="str">
        <f>VLOOKUP($A126,nCino_DMW!$A$1:$AM$187,39,0)</f>
        <v>N</v>
      </c>
      <c r="D126" t="s">
        <v>69</v>
      </c>
      <c r="E126" t="str">
        <f>_xlfn.IFNA(VLOOKUP($A126,nCino_DevPoc!$A$2:$S$384,4,0),"")</f>
        <v>Connection</v>
      </c>
      <c r="F126" t="s">
        <v>1227</v>
      </c>
      <c r="G126" t="str">
        <f>_xlfn.IFNA(VLOOKUP($A126,nCino_DMW!$A$1:$L$188,9,0),"")</f>
        <v>Is ORG Lead</v>
      </c>
      <c r="H126" t="str">
        <f>_xlfn.IFNA(VLOOKUP($A126,nCino_DMW!$A$1:$AH$187,12,0),"")</f>
        <v>Used to check whether relationship is 'ORG Lead' or not.</v>
      </c>
      <c r="I126" t="str">
        <f>_xlfn.IFNA(IF(VLOOKUP($A126,nCino_DMW!$A$1:$AH$187,13,0)=0,"", VLOOKUP($A126,nCino_DMW!$A$1:$AH$187,13,0)),"")</f>
        <v>Checkbox</v>
      </c>
      <c r="J126" t="str">
        <f>_xlfn.IFNA(IF(VLOOKUP($A126,nCino_DevPoc!$A$2:$S$384,8,0)=0,"", VLOOKUP($A126,nCino_DevPoc!$A$2:$S$384,8,0)),"")</f>
        <v>boolean</v>
      </c>
      <c r="K126" t="str">
        <f>_xlfn.IFNA(IF(VLOOKUP($A126,nCino_DMW!$A$1:$AH$187,2,0)=0,"", VLOOKUP($A126,nCino_DMW!$A$1:$AH$187,2,0)),"")</f>
        <v>Boolean (True/False)</v>
      </c>
      <c r="L126" t="str">
        <f>IF(OR(F126=0, IFERROR(VLOOKUP($A126,nCino_DevPoc!$A$2:$S$384,2,0),0)=0),"", VLOOKUP($A126,nCino_DevPoc!$A$2:$S$384,2,0))</f>
        <v/>
      </c>
      <c r="M126" t="str">
        <f>IFERROR(IF(VLOOKUP($A126,nCino_DMW!$A$1:$AH$187,26,0)="Y", "N", IF(VLOOKUP($A126,nCino_DMW!$A$1:$AH$187,26,0)="N",  "Y", "")),"")</f>
        <v>Y</v>
      </c>
      <c r="N126" t="str">
        <f>_xlfn.IFNA(IF(VLOOKUP($A126,nCino_DevPoc!$A$2:$S$384,8,0)=TRUE, "Y", "N"),"")</f>
        <v>N</v>
      </c>
      <c r="O126" t="str">
        <f>IFERROR(IF(VLOOKUP($A126,nCino_DevPoc!$A$2:$S$384,18,0)=TRUE, "E", IF(F126="Id", "P", IF(OR(LEFT(I126, 6) = "Lookup", LEFT(I126, 6) ="Master"), "F",""))),"")</f>
        <v/>
      </c>
      <c r="P126" t="str">
        <f>_xlfn.IFNA(IF(VLOOKUP($A126,nCino_DMW!$A$1:$AH$187,4,0)="System generated", "Y", "N"),"")</f>
        <v>N</v>
      </c>
      <c r="Q126" t="str">
        <f>IF(LEFT(I126,6)="lookup", I126,IF(OR(F126=0, IFERROR(VLOOKUP($A126,nCino_DevPoc!$A$2:$S$384,18,0),0)=0),"", VLOOKUP($A126,nCino_DevPoc!$A$2:$S$384,18,0)))</f>
        <v/>
      </c>
      <c r="R126" t="str">
        <f>IF(D126="","",D126)</f>
        <v>LLC_BI__Connection__c</v>
      </c>
      <c r="S126" t="str">
        <f>IF(F126="","",F126)</f>
        <v>CCS_Is_ORG_Lead__c</v>
      </c>
      <c r="T126" t="s">
        <v>253</v>
      </c>
      <c r="U126" t="str">
        <f>IF(OR(S126 ="transactionKey", S126="sequenceNumber", S126 = "commitTimestamp", S126 = "commitUser",S126 = "commitNumber", S126="changetype",S126="entityName",S126="ID", LEFT(S126,12)="LastModified"), "N","Y")</f>
        <v>Y</v>
      </c>
      <c r="V126" t="str">
        <f>R126</f>
        <v>LLC_BI__Connection__c</v>
      </c>
      <c r="W126" t="str">
        <f>S126</f>
        <v>CCS_Is_ORG_Lead__c</v>
      </c>
      <c r="X126" t="str">
        <f>IF(OR(LEFT(J126,9)="reference", F126=""),"STRING",VLOOKUP($J126,'DataType Conversion'!$A$8:$I$37,3,0))</f>
        <v>BOOL</v>
      </c>
      <c r="Y126" t="str">
        <f>IF(L126="", "",L126)</f>
        <v/>
      </c>
      <c r="Z126" t="str">
        <f>U126</f>
        <v>Y</v>
      </c>
      <c r="AA126" t="str">
        <f>IF(OR($W126="Id",$W126="LastModifiedDate"), "C","")</f>
        <v/>
      </c>
      <c r="AB126" t="str">
        <f>IF(S126= "", "", IF(J126="Picklist", "Y", "N"))</f>
        <v>N</v>
      </c>
      <c r="AC126" t="str">
        <f>IF(OR(W126="CreatedDate",W126="CreatedById"),"Must be populated when changeType = CREATE","")</f>
        <v/>
      </c>
      <c r="AD126" t="str">
        <f>V126</f>
        <v>LLC_BI__Connection__c</v>
      </c>
      <c r="AE126" t="str">
        <f>W126</f>
        <v>CCS_Is_ORG_Lead__c</v>
      </c>
      <c r="AF126" t="str">
        <f>X126</f>
        <v>BOOL</v>
      </c>
      <c r="AG126" t="str">
        <f>IF(Y126="","",Y126)</f>
        <v/>
      </c>
      <c r="AH126" t="str">
        <f>Z126</f>
        <v>Y</v>
      </c>
      <c r="AI126" t="str">
        <f>O126</f>
        <v/>
      </c>
      <c r="AJ126" t="str">
        <f>IF(AE126="LastModifiedDate","Must be latest date for the record id in Staging, and date must be t-1", "")</f>
        <v/>
      </c>
    </row>
    <row r="127" spans="1:36" ht="15">
      <c r="A127" t="str">
        <f>D127&amp;F127</f>
        <v>LLC_BI__Connection__cCCS_Is_part_of_ORG__c</v>
      </c>
      <c r="B127" t="str">
        <f>VLOOKUP($A127,nCino_DMW!$A$1:$AM$187,38,0)</f>
        <v>N</v>
      </c>
      <c r="C127" t="str">
        <f>VLOOKUP($A127,nCino_DMW!$A$1:$AM$187,39,0)</f>
        <v>N</v>
      </c>
      <c r="D127" t="s">
        <v>69</v>
      </c>
      <c r="E127" t="str">
        <f>_xlfn.IFNA(VLOOKUP($A127,nCino_DevPoc!$A$2:$S$384,4,0),"")</f>
        <v>Connection</v>
      </c>
      <c r="F127" t="s">
        <v>1144</v>
      </c>
      <c r="G127" t="str">
        <f>_xlfn.IFNA(VLOOKUP($A127,nCino_DMW!$A$1:$L$188,9,0),"")</f>
        <v>Is part of ORG?</v>
      </c>
      <c r="H127" t="str">
        <f>_xlfn.IFNA(VLOOKUP($A127,nCino_DMW!$A$1:$AH$187,12,0),"")</f>
        <v>Used to check 'Relationship' is part of ORG or not.</v>
      </c>
      <c r="I127" t="str">
        <f>_xlfn.IFNA(IF(VLOOKUP($A127,nCino_DMW!$A$1:$AH$187,13,0)=0,"", VLOOKUP($A127,nCino_DMW!$A$1:$AH$187,13,0)),"")</f>
        <v>Formula(Checkbox)</v>
      </c>
      <c r="J127" t="str">
        <f>_xlfn.IFNA(IF(VLOOKUP($A127,nCino_DevPoc!$A$2:$S$384,8,0)=0,"", VLOOKUP($A127,nCino_DevPoc!$A$2:$S$384,8,0)),"")</f>
        <v>boolean</v>
      </c>
      <c r="K127">
        <f>_xlfn.IFNA(IF(VLOOKUP($A127,nCino_DMW!$A$1:$AH$187,2,0)=0,"", VLOOKUP($A127,nCino_DMW!$A$1:$AH$187,2,0)),"")</f>
        <v>4</v>
      </c>
      <c r="L127" t="str">
        <f>IF(OR(F127=0, IFERROR(VLOOKUP($A127,nCino_DevPoc!$A$2:$S$384,2,0),0)=0),"", VLOOKUP($A127,nCino_DevPoc!$A$2:$S$384,2,0))</f>
        <v/>
      </c>
      <c r="M127" t="str">
        <f>IFERROR(IF(VLOOKUP($A127,nCino_DMW!$A$1:$AH$187,26,0)="Y", "N", IF(VLOOKUP($A127,nCino_DMW!$A$1:$AH$187,26,0)="N",  "Y", "")),"")</f>
        <v>Y</v>
      </c>
      <c r="N127" t="str">
        <f>_xlfn.IFNA(IF(VLOOKUP($A127,nCino_DevPoc!$A$2:$S$384,8,0)=TRUE, "Y", "N"),"")</f>
        <v>N</v>
      </c>
      <c r="O127" t="str">
        <f>IFERROR(IF(VLOOKUP($A127,nCino_DevPoc!$A$2:$S$384,18,0)=TRUE, "E", IF(F127="Id", "P", IF(OR(LEFT(I127, 6) = "Lookup", LEFT(I127, 6) ="Master"), "F",""))),"")</f>
        <v/>
      </c>
      <c r="P127" t="str">
        <f>_xlfn.IFNA(IF(VLOOKUP($A127,nCino_DMW!$A$1:$AH$187,4,0)="System generated", "Y", "N"),"")</f>
        <v>N</v>
      </c>
      <c r="Q127" t="str">
        <f>IF(LEFT(I127,6)="lookup", I127,IF(OR(F127=0, IFERROR(VLOOKUP($A127,nCino_DevPoc!$A$2:$S$384,18,0),0)=0),"", VLOOKUP($A127,nCino_DevPoc!$A$2:$S$384,18,0)))</f>
        <v>LLC_BI__Connected_To__r.CCS_Is_part_of_ORG__c</v>
      </c>
      <c r="R127" t="str">
        <f>IF(D127="","",D127)</f>
        <v>LLC_BI__Connection__c</v>
      </c>
      <c r="S127" t="str">
        <f>IF(F127="","",F127)</f>
        <v>CCS_Is_part_of_ORG__c</v>
      </c>
      <c r="T127" t="s">
        <v>253</v>
      </c>
      <c r="U127" t="str">
        <f>IF(OR(S127 ="transactionKey", S127="sequenceNumber", S127 = "commitTimestamp", S127 = "commitUser",S127 = "commitNumber", S127="changetype",S127="entityName",S127="ID", LEFT(S127,12)="LastModified"), "N","Y")</f>
        <v>Y</v>
      </c>
      <c r="V127" t="str">
        <f>R127</f>
        <v>LLC_BI__Connection__c</v>
      </c>
      <c r="W127" t="str">
        <f>S127</f>
        <v>CCS_Is_part_of_ORG__c</v>
      </c>
      <c r="X127" t="str">
        <f>IF(OR(LEFT(J127,9)="reference", F127=""),"STRING",VLOOKUP($J127,'DataType Conversion'!$A$8:$I$37,3,0))</f>
        <v>BOOL</v>
      </c>
      <c r="Y127" t="str">
        <f>IF(L127="", "",L127)</f>
        <v/>
      </c>
      <c r="Z127" t="str">
        <f>U127</f>
        <v>Y</v>
      </c>
      <c r="AA127" t="str">
        <f>IF(OR($W127="Id",$W127="LastModifiedDate"), "C","")</f>
        <v/>
      </c>
      <c r="AB127" t="str">
        <f>IF(S127= "", "", IF(J127="Picklist", "Y", "N"))</f>
        <v>N</v>
      </c>
      <c r="AC127" t="str">
        <f>IF(OR(W127="CreatedDate",W127="CreatedById"),"Must be populated when changeType = CREATE","")</f>
        <v/>
      </c>
      <c r="AD127" t="str">
        <f>V127</f>
        <v>LLC_BI__Connection__c</v>
      </c>
      <c r="AE127" t="str">
        <f>W127</f>
        <v>CCS_Is_part_of_ORG__c</v>
      </c>
      <c r="AF127" t="str">
        <f>X127</f>
        <v>BOOL</v>
      </c>
      <c r="AG127" t="str">
        <f>IF(Y127="","",Y127)</f>
        <v/>
      </c>
      <c r="AH127" t="str">
        <f>Z127</f>
        <v>Y</v>
      </c>
      <c r="AI127" t="str">
        <f>O127</f>
        <v/>
      </c>
      <c r="AJ127" t="str">
        <f>IF(AE127="LastModifiedDate","Must be latest date for the record id in Staging, and date must be t-1", "")</f>
        <v/>
      </c>
    </row>
    <row r="128" spans="1:36" ht="15">
      <c r="A128" t="str">
        <f>D128&amp;F128</f>
        <v>LLC_BI__Connection__cCCS_ORG_Lead__c</v>
      </c>
      <c r="B128" t="str">
        <f>VLOOKUP($A128,nCino_DMW!$A$1:$AM$187,38,0)</f>
        <v>N</v>
      </c>
      <c r="C128" t="str">
        <f>VLOOKUP($A128,nCino_DMW!$A$1:$AM$187,39,0)</f>
        <v>N</v>
      </c>
      <c r="D128" t="s">
        <v>69</v>
      </c>
      <c r="E128" t="str">
        <f>_xlfn.IFNA(VLOOKUP($A128,nCino_DevPoc!$A$2:$S$384,4,0),"")</f>
        <v>Connection</v>
      </c>
      <c r="F128" t="s">
        <v>1296</v>
      </c>
      <c r="G128" t="str">
        <f>_xlfn.IFNA(VLOOKUP($A128,nCino_DMW!$A$1:$L$188,9,0),"")</f>
        <v>ORG Lead</v>
      </c>
      <c r="H128" t="str">
        <f>_xlfn.IFNA(VLOOKUP($A128,nCino_DMW!$A$1:$AH$187,12,0),"")</f>
        <v>Used to check 'Relationship' is part of ORG or not.</v>
      </c>
      <c r="I128" t="str">
        <f>_xlfn.IFNA(IF(VLOOKUP($A128,nCino_DMW!$A$1:$AH$187,13,0)=0,"", VLOOKUP($A128,nCino_DMW!$A$1:$AH$187,13,0)),"")</f>
        <v>Lookup(Account)</v>
      </c>
      <c r="J128" t="str">
        <f>_xlfn.IFNA(IF(VLOOKUP($A128,nCino_DevPoc!$A$2:$S$384,8,0)=0,"", VLOOKUP($A128,nCino_DevPoc!$A$2:$S$384,8,0)),"")</f>
        <v>reference(Account)</v>
      </c>
      <c r="K128">
        <f>_xlfn.IFNA(IF(VLOOKUP($A128,nCino_DMW!$A$1:$AH$187,2,0)=0,"", VLOOKUP($A128,nCino_DMW!$A$1:$AH$187,2,0)),"")</f>
        <v>18</v>
      </c>
      <c r="L128">
        <f>IF(OR(F128=0, IFERROR(VLOOKUP($A128,nCino_DevPoc!$A$2:$S$384,2,0),0)=0),"", VLOOKUP($A128,nCino_DevPoc!$A$2:$S$384,2,0))</f>
        <v>18</v>
      </c>
      <c r="M128" t="str">
        <f>IFERROR(IF(VLOOKUP($A128,nCino_DMW!$A$1:$AH$187,26,0)="Y", "N", IF(VLOOKUP($A128,nCino_DMW!$A$1:$AH$187,26,0)="N",  "Y", "")),"")</f>
        <v>Y</v>
      </c>
      <c r="N128" t="str">
        <f>_xlfn.IFNA(IF(VLOOKUP($A128,nCino_DevPoc!$A$2:$S$384,8,0)=TRUE, "Y", "N"),"")</f>
        <v>N</v>
      </c>
      <c r="O128" t="str">
        <f>IFERROR(IF(VLOOKUP($A128,nCino_DevPoc!$A$2:$S$384,18,0)=TRUE, "E", IF(F128="Id", "P", IF(OR(LEFT(I128, 6) = "Lookup", LEFT(I128, 6) ="Master"), "F",""))),"")</f>
        <v>F</v>
      </c>
      <c r="P128" t="str">
        <f>_xlfn.IFNA(IF(VLOOKUP($A128,nCino_DMW!$A$1:$AH$187,4,0)="System generated", "Y", "N"),"")</f>
        <v>N</v>
      </c>
      <c r="Q128" t="str">
        <f>IF(LEFT(I128,6)="lookup", I128,IF(OR(F128=0, IFERROR(VLOOKUP($A128,nCino_DevPoc!$A$2:$S$384,18,0),0)=0),"", VLOOKUP($A128,nCino_DevPoc!$A$2:$S$384,18,0)))</f>
        <v>Lookup(Account)</v>
      </c>
      <c r="R128" t="str">
        <f>IF(D128="","",D128)</f>
        <v>LLC_BI__Connection__c</v>
      </c>
      <c r="S128" t="str">
        <f>IF(F128="","",F128)</f>
        <v>CCS_ORG_Lead__c</v>
      </c>
      <c r="T128" t="s">
        <v>253</v>
      </c>
      <c r="U128" t="str">
        <f>IF(OR(S128 ="transactionKey", S128="sequenceNumber", S128 = "commitTimestamp", S128 = "commitUser",S128 = "commitNumber", S128="changetype",S128="entityName",S128="ID", LEFT(S128,12)="LastModified"), "N","Y")</f>
        <v>Y</v>
      </c>
      <c r="V128" t="str">
        <f>R128</f>
        <v>LLC_BI__Connection__c</v>
      </c>
      <c r="W128" t="str">
        <f>S128</f>
        <v>CCS_ORG_Lead__c</v>
      </c>
      <c r="X128" t="str">
        <f>IF(OR(LEFT(J128,9)="reference", F128=""),"STRING",VLOOKUP($J128,'DataType Conversion'!$A$8:$I$37,3,0))</f>
        <v>STRING</v>
      </c>
      <c r="Y128">
        <f>IF(L128="", "",L128)</f>
        <v>18</v>
      </c>
      <c r="Z128" t="str">
        <f>U128</f>
        <v>Y</v>
      </c>
      <c r="AA128" t="str">
        <f>IF(OR($W128="Id",$W128="LastModifiedDate"), "C","")</f>
        <v/>
      </c>
      <c r="AB128" t="str">
        <f>IF(S128= "", "", IF(J128="Picklist", "Y", "N"))</f>
        <v>N</v>
      </c>
      <c r="AC128" t="str">
        <f>IF(OR(W128="CreatedDate",W128="CreatedById"),"Must be populated when changeType = CREATE","")</f>
        <v/>
      </c>
      <c r="AD128" t="str">
        <f>V128</f>
        <v>LLC_BI__Connection__c</v>
      </c>
      <c r="AE128" t="str">
        <f>W128</f>
        <v>CCS_ORG_Lead__c</v>
      </c>
      <c r="AF128" t="str">
        <f>X128</f>
        <v>STRING</v>
      </c>
      <c r="AG128">
        <f>IF(Y128="","",Y128)</f>
        <v>18</v>
      </c>
      <c r="AH128" t="str">
        <f>Z128</f>
        <v>Y</v>
      </c>
      <c r="AI128" t="str">
        <f>O128</f>
        <v>F</v>
      </c>
      <c r="AJ128" t="str">
        <f>IF(AE128="LastModifiedDate","Must be latest date for the record id in Staging, and date must be t-1", "")</f>
        <v/>
      </c>
    </row>
    <row r="129" spans="1:36" ht="15">
      <c r="A129" t="str">
        <f>D129&amp;F129</f>
        <v>LLC_BI__Connection__cCCS_ORG_Lead_Name__c</v>
      </c>
      <c r="B129" t="str">
        <f>VLOOKUP($A129,nCino_DMW!$A$1:$AM$187,38,0)</f>
        <v>N</v>
      </c>
      <c r="C129" t="str">
        <f>VLOOKUP($A129,nCino_DMW!$A$1:$AM$187,39,0)</f>
        <v>N</v>
      </c>
      <c r="D129" t="s">
        <v>69</v>
      </c>
      <c r="E129" t="str">
        <f>_xlfn.IFNA(VLOOKUP($A129,nCino_DevPoc!$A$2:$S$384,4,0),"")</f>
        <v>Connection</v>
      </c>
      <c r="F129" t="s">
        <v>1422</v>
      </c>
      <c r="G129" t="str">
        <f>_xlfn.IFNA(VLOOKUP($A129,nCino_DMW!$A$1:$L$188,9,0),"")</f>
        <v>ORG Lead Name</v>
      </c>
      <c r="H129" t="str">
        <f>_xlfn.IFNA(VLOOKUP($A129,nCino_DMW!$A$1:$AH$187,12,0),"")</f>
        <v>Used to store 'ORG Lead' Id</v>
      </c>
      <c r="I129" t="str">
        <f>_xlfn.IFNA(IF(VLOOKUP($A129,nCino_DMW!$A$1:$AH$187,13,0)=0,"", VLOOKUP($A129,nCino_DMW!$A$1:$AH$187,13,0)),"")</f>
        <v>Formula(Text)</v>
      </c>
      <c r="J129" t="str">
        <f>_xlfn.IFNA(IF(VLOOKUP($A129,nCino_DevPoc!$A$2:$S$384,8,0)=0,"", VLOOKUP($A129,nCino_DevPoc!$A$2:$S$384,8,0)),"")</f>
        <v>string</v>
      </c>
      <c r="K129">
        <f>_xlfn.IFNA(IF(VLOOKUP($A129,nCino_DMW!$A$1:$AH$187,2,0)=0,"", VLOOKUP($A129,nCino_DMW!$A$1:$AH$187,2,0)),"")</f>
        <v>1300</v>
      </c>
      <c r="L129">
        <f>IF(OR(F129=0, IFERROR(VLOOKUP($A129,nCino_DevPoc!$A$2:$S$384,2,0),0)=0),"", VLOOKUP($A129,nCino_DevPoc!$A$2:$S$384,2,0))</f>
        <v>1300</v>
      </c>
      <c r="M129" t="str">
        <f>IFERROR(IF(VLOOKUP($A129,nCino_DMW!$A$1:$AH$187,26,0)="Y", "N", IF(VLOOKUP($A129,nCino_DMW!$A$1:$AH$187,26,0)="N",  "Y", "")),"")</f>
        <v>Y</v>
      </c>
      <c r="N129" t="str">
        <f>_xlfn.IFNA(IF(VLOOKUP($A129,nCino_DevPoc!$A$2:$S$384,8,0)=TRUE, "Y", "N"),"")</f>
        <v>N</v>
      </c>
      <c r="O129" t="str">
        <f>IFERROR(IF(VLOOKUP($A129,nCino_DevPoc!$A$2:$S$384,18,0)=TRUE, "E", IF(F129="Id", "P", IF(OR(LEFT(I129, 6) = "Lookup", LEFT(I129, 6) ="Master"), "F",""))),"")</f>
        <v/>
      </c>
      <c r="P129" t="str">
        <f>_xlfn.IFNA(IF(VLOOKUP($A129,nCino_DMW!$A$1:$AH$187,4,0)="System generated", "Y", "N"),"")</f>
        <v>N</v>
      </c>
      <c r="Q129" t="str">
        <f>IF(LEFT(I129,6)="lookup", I129,IF(OR(F129=0, IFERROR(VLOOKUP($A129,nCino_DevPoc!$A$2:$S$384,18,0),0)=0),"", VLOOKUP($A129,nCino_DevPoc!$A$2:$S$384,18,0)))</f>
        <v>CCS_ORG_Lead__r.Name</v>
      </c>
      <c r="R129" t="str">
        <f>IF(D129="","",D129)</f>
        <v>LLC_BI__Connection__c</v>
      </c>
      <c r="S129" t="str">
        <f>IF(F129="","",F129)</f>
        <v>CCS_ORG_Lead_Name__c</v>
      </c>
      <c r="T129" t="s">
        <v>253</v>
      </c>
      <c r="U129" t="str">
        <f>IF(OR(S129 ="transactionKey", S129="sequenceNumber", S129 = "commitTimestamp", S129 = "commitUser",S129 = "commitNumber", S129="changetype",S129="entityName",S129="ID", LEFT(S129,12)="LastModified"), "N","Y")</f>
        <v>Y</v>
      </c>
      <c r="V129" t="str">
        <f>R129</f>
        <v>LLC_BI__Connection__c</v>
      </c>
      <c r="W129" t="str">
        <f>S129</f>
        <v>CCS_ORG_Lead_Name__c</v>
      </c>
      <c r="X129" t="str">
        <f>IF(OR(LEFT(J129,9)="reference", F129=""),"STRING",VLOOKUP($J129,'DataType Conversion'!$A$8:$I$37,3,0))</f>
        <v>STRING</v>
      </c>
      <c r="Y129">
        <f>IF(L129="", "",L129)</f>
        <v>1300</v>
      </c>
      <c r="Z129" t="str">
        <f>U129</f>
        <v>Y</v>
      </c>
      <c r="AA129" t="str">
        <f>IF(OR($W129="Id",$W129="LastModifiedDate"), "C","")</f>
        <v/>
      </c>
      <c r="AB129" t="str">
        <f>IF(S129= "", "", IF(J129="Picklist", "Y", "N"))</f>
        <v>N</v>
      </c>
      <c r="AC129" t="str">
        <f>IF(OR(W129="CreatedDate",W129="CreatedById"),"Must be populated when changeType = CREATE","")</f>
        <v/>
      </c>
      <c r="AD129" t="str">
        <f>V129</f>
        <v>LLC_BI__Connection__c</v>
      </c>
      <c r="AE129" t="str">
        <f>W129</f>
        <v>CCS_ORG_Lead_Name__c</v>
      </c>
      <c r="AF129" t="str">
        <f>X129</f>
        <v>STRING</v>
      </c>
      <c r="AG129">
        <f>IF(Y129="","",Y129)</f>
        <v>1300</v>
      </c>
      <c r="AH129" t="str">
        <f>Z129</f>
        <v>Y</v>
      </c>
      <c r="AI129" t="str">
        <f>O129</f>
        <v/>
      </c>
      <c r="AJ129" t="str">
        <f>IF(AE129="LastModifiedDate","Must be latest date for the record id in Staging, and date must be t-1", "")</f>
        <v/>
      </c>
    </row>
    <row r="130" spans="1:36" ht="15">
      <c r="A130" t="str">
        <f>D130&amp;F130</f>
        <v>LLC_BI__Connection__cCCS_Record_Type__c</v>
      </c>
      <c r="B130" t="str">
        <f>VLOOKUP($A130,nCino_DMW!$A$1:$AM$187,38,0)</f>
        <v>N</v>
      </c>
      <c r="C130" t="str">
        <f>VLOOKUP($A130,nCino_DMW!$A$1:$AM$187,39,0)</f>
        <v>N</v>
      </c>
      <c r="D130" t="s">
        <v>69</v>
      </c>
      <c r="E130" t="str">
        <f>_xlfn.IFNA(VLOOKUP($A130,nCino_DevPoc!$A$2:$S$384,4,0),"")</f>
        <v>Connection</v>
      </c>
      <c r="F130" t="s">
        <v>1375</v>
      </c>
      <c r="G130" t="str">
        <f>_xlfn.IFNA(VLOOKUP($A130,nCino_DMW!$A$1:$L$188,9,0),"")</f>
        <v>Record Type</v>
      </c>
      <c r="H130" t="str">
        <f>_xlfn.IFNA(VLOOKUP($A130,nCino_DMW!$A$1:$AH$187,12,0),"")</f>
        <v>Field created to display Record type of Connected to Relationship</v>
      </c>
      <c r="I130" t="str">
        <f>_xlfn.IFNA(IF(VLOOKUP($A130,nCino_DMW!$A$1:$AH$187,13,0)=0,"", VLOOKUP($A130,nCino_DMW!$A$1:$AH$187,13,0)),"")</f>
        <v>Formula(Text)</v>
      </c>
      <c r="J130" t="str">
        <f>_xlfn.IFNA(IF(VLOOKUP($A130,nCino_DevPoc!$A$2:$S$384,8,0)=0,"", VLOOKUP($A130,nCino_DevPoc!$A$2:$S$384,8,0)),"")</f>
        <v>string</v>
      </c>
      <c r="K130">
        <f>_xlfn.IFNA(IF(VLOOKUP($A130,nCino_DMW!$A$1:$AH$187,2,0)=0,"", VLOOKUP($A130,nCino_DMW!$A$1:$AH$187,2,0)),"")</f>
        <v>1300</v>
      </c>
      <c r="L130">
        <f>IF(OR(F130=0, IFERROR(VLOOKUP($A130,nCino_DevPoc!$A$2:$S$384,2,0),0)=0),"", VLOOKUP($A130,nCino_DevPoc!$A$2:$S$384,2,0))</f>
        <v>1300</v>
      </c>
      <c r="M130" t="str">
        <f>IFERROR(IF(VLOOKUP($A130,nCino_DMW!$A$1:$AH$187,26,0)="Y", "N", IF(VLOOKUP($A130,nCino_DMW!$A$1:$AH$187,26,0)="N",  "Y", "")),"")</f>
        <v>Y</v>
      </c>
      <c r="N130" t="str">
        <f>_xlfn.IFNA(IF(VLOOKUP($A130,nCino_DevPoc!$A$2:$S$384,8,0)=TRUE, "Y", "N"),"")</f>
        <v>N</v>
      </c>
      <c r="O130" t="str">
        <f>IFERROR(IF(VLOOKUP($A130,nCino_DevPoc!$A$2:$S$384,18,0)=TRUE, "E", IF(F130="Id", "P", IF(OR(LEFT(I130, 6) = "Lookup", LEFT(I130, 6) ="Master"), "F",""))),"")</f>
        <v/>
      </c>
      <c r="P130" t="str">
        <f>_xlfn.IFNA(IF(VLOOKUP($A130,nCino_DMW!$A$1:$AH$187,4,0)="System generated", "Y", "N"),"")</f>
        <v>N</v>
      </c>
      <c r="Q130" t="str">
        <f>IF(LEFT(I130,6)="lookup", I130,IF(OR(F130=0, IFERROR(VLOOKUP($A130,nCino_DevPoc!$A$2:$S$384,18,0),0)=0),"", VLOOKUP($A130,nCino_DevPoc!$A$2:$S$384,18,0)))</f>
        <v>LLC_BI__Connected_To__r.RecordType.Name</v>
      </c>
      <c r="R130" t="str">
        <f>IF(D130="","",D130)</f>
        <v>LLC_BI__Connection__c</v>
      </c>
      <c r="S130" t="str">
        <f>IF(F130="","",F130)</f>
        <v>CCS_Record_Type__c</v>
      </c>
      <c r="T130" t="s">
        <v>253</v>
      </c>
      <c r="U130" t="str">
        <f>IF(OR(S130 ="transactionKey", S130="sequenceNumber", S130 = "commitTimestamp", S130 = "commitUser",S130 = "commitNumber", S130="changetype",S130="entityName",S130="ID", LEFT(S130,12)="LastModified"), "N","Y")</f>
        <v>Y</v>
      </c>
      <c r="V130" t="str">
        <f>R130</f>
        <v>LLC_BI__Connection__c</v>
      </c>
      <c r="W130" t="str">
        <f>S130</f>
        <v>CCS_Record_Type__c</v>
      </c>
      <c r="X130" t="str">
        <f>IF(OR(LEFT(J130,9)="reference", F130=""),"STRING",VLOOKUP($J130,'DataType Conversion'!$A$8:$I$37,3,0))</f>
        <v>STRING</v>
      </c>
      <c r="Y130">
        <f>IF(L130="", "",L130)</f>
        <v>1300</v>
      </c>
      <c r="Z130" t="str">
        <f>U130</f>
        <v>Y</v>
      </c>
      <c r="AA130" t="str">
        <f>IF(OR($W130="Id",$W130="LastModifiedDate"), "C","")</f>
        <v/>
      </c>
      <c r="AB130" t="str">
        <f>IF(S130= "", "", IF(J130="Picklist", "Y", "N"))</f>
        <v>N</v>
      </c>
      <c r="AC130" t="str">
        <f>IF(OR(W130="CreatedDate",W130="CreatedById"),"Must be populated when changeType = CREATE","")</f>
        <v/>
      </c>
      <c r="AD130" t="str">
        <f>V130</f>
        <v>LLC_BI__Connection__c</v>
      </c>
      <c r="AE130" t="str">
        <f>W130</f>
        <v>CCS_Record_Type__c</v>
      </c>
      <c r="AF130" t="str">
        <f>X130</f>
        <v>STRING</v>
      </c>
      <c r="AG130">
        <f>IF(Y130="","",Y130)</f>
        <v>1300</v>
      </c>
      <c r="AH130" t="str">
        <f>Z130</f>
        <v>Y</v>
      </c>
      <c r="AI130" t="str">
        <f>O130</f>
        <v/>
      </c>
      <c r="AJ130" t="str">
        <f>IF(AE130="LastModifiedDate","Must be latest date for the record id in Staging, and date must be t-1", "")</f>
        <v/>
      </c>
    </row>
    <row r="131" spans="1:36" ht="15">
      <c r="A131" t="str">
        <f>D131&amp;F131</f>
        <v>LLC_BI__Connection__cCCS_Relationship_in_an_OGSA__c</v>
      </c>
      <c r="B131" t="str">
        <f>VLOOKUP($A131,nCino_DMW!$A$1:$AM$187,38,0)</f>
        <v>N</v>
      </c>
      <c r="C131" t="str">
        <f>VLOOKUP($A131,nCino_DMW!$A$1:$AM$187,39,0)</f>
        <v>N</v>
      </c>
      <c r="D131" t="s">
        <v>69</v>
      </c>
      <c r="E131" t="str">
        <f>_xlfn.IFNA(VLOOKUP($A131,nCino_DevPoc!$A$2:$S$384,4,0),"")</f>
        <v>Connection</v>
      </c>
      <c r="F131" t="s">
        <v>1426</v>
      </c>
      <c r="G131" t="str">
        <f>_xlfn.IFNA(VLOOKUP($A131,nCino_DMW!$A$1:$L$188,9,0),"")</f>
        <v>Relationship in an OGSA</v>
      </c>
      <c r="H131" t="str">
        <f>_xlfn.IFNA(VLOOKUP($A131,nCino_DMW!$A$1:$AH$187,12,0),"")</f>
        <v>This formula field is used in Add/Remove Members from OGSA flow.Check ConnectedTo is OGSA Member or Not</v>
      </c>
      <c r="I131" t="str">
        <f>_xlfn.IFNA(IF(VLOOKUP($A131,nCino_DMW!$A$1:$AH$187,13,0)=0,"", VLOOKUP($A131,nCino_DMW!$A$1:$AH$187,13,0)),"")</f>
        <v>Formula(Checkbox)</v>
      </c>
      <c r="J131" t="str">
        <f>_xlfn.IFNA(IF(VLOOKUP($A131,nCino_DevPoc!$A$2:$S$384,8,0)=0,"", VLOOKUP($A131,nCino_DevPoc!$A$2:$S$384,8,0)),"")</f>
        <v>boolean</v>
      </c>
      <c r="K131">
        <f>_xlfn.IFNA(IF(VLOOKUP($A131,nCino_DMW!$A$1:$AH$187,2,0)=0,"", VLOOKUP($A131,nCino_DMW!$A$1:$AH$187,2,0)),"")</f>
        <v>4</v>
      </c>
      <c r="L131" t="str">
        <f>IF(OR(F131=0, IFERROR(VLOOKUP($A131,nCino_DevPoc!$A$2:$S$384,2,0),0)=0),"", VLOOKUP($A131,nCino_DevPoc!$A$2:$S$384,2,0))</f>
        <v/>
      </c>
      <c r="M131" t="str">
        <f>IFERROR(IF(VLOOKUP($A131,nCino_DMW!$A$1:$AH$187,26,0)="Y", "N", IF(VLOOKUP($A131,nCino_DMW!$A$1:$AH$187,26,0)="N",  "Y", "")),"")</f>
        <v>Y</v>
      </c>
      <c r="N131" t="str">
        <f>_xlfn.IFNA(IF(VLOOKUP($A131,nCino_DevPoc!$A$2:$S$384,8,0)=TRUE, "Y", "N"),"")</f>
        <v>N</v>
      </c>
      <c r="O131" t="str">
        <f>IFERROR(IF(VLOOKUP($A131,nCino_DevPoc!$A$2:$S$384,18,0)=TRUE, "E", IF(F131="Id", "P", IF(OR(LEFT(I131, 6) = "Lookup", LEFT(I131, 6) ="Master"), "F",""))),"")</f>
        <v/>
      </c>
      <c r="P131" t="str">
        <f>_xlfn.IFNA(IF(VLOOKUP($A131,nCino_DMW!$A$1:$AH$187,4,0)="System generated", "Y", "N"),"")</f>
        <v>N</v>
      </c>
      <c r="Q131" t="str">
        <f>IF(LEFT(I131,6)="lookup", I131,IF(OR(F131=0, IFERROR(VLOOKUP($A131,nCino_DevPoc!$A$2:$S$384,18,0),0)=0),"", VLOOKUP($A131,nCino_DevPoc!$A$2:$S$384,18,0)))</f>
        <v>IF( LLC_BI__Connected_To__r.CCS_OGSA__c != null, true, false)</v>
      </c>
      <c r="R131" t="str">
        <f>IF(D131="","",D131)</f>
        <v>LLC_BI__Connection__c</v>
      </c>
      <c r="S131" t="str">
        <f>IF(F131="","",F131)</f>
        <v>CCS_Relationship_in_an_OGSA__c</v>
      </c>
      <c r="T131" t="s">
        <v>253</v>
      </c>
      <c r="U131" t="str">
        <f>IF(OR(S131 ="transactionKey", S131="sequenceNumber", S131 = "commitTimestamp", S131 = "commitUser",S131 = "commitNumber", S131="changetype",S131="entityName",S131="ID", LEFT(S131,12)="LastModified"), "N","Y")</f>
        <v>Y</v>
      </c>
      <c r="V131" t="str">
        <f>R131</f>
        <v>LLC_BI__Connection__c</v>
      </c>
      <c r="W131" t="str">
        <f>S131</f>
        <v>CCS_Relationship_in_an_OGSA__c</v>
      </c>
      <c r="X131" t="str">
        <f>IF(OR(LEFT(J131,9)="reference", F131=""),"STRING",VLOOKUP($J131,'DataType Conversion'!$A$8:$I$37,3,0))</f>
        <v>BOOL</v>
      </c>
      <c r="Y131" t="str">
        <f>IF(L131="", "",L131)</f>
        <v/>
      </c>
      <c r="Z131" t="str">
        <f>U131</f>
        <v>Y</v>
      </c>
      <c r="AA131" t="str">
        <f>IF(OR($W131="Id",$W131="LastModifiedDate"), "C","")</f>
        <v/>
      </c>
      <c r="AB131" t="str">
        <f>IF(S131= "", "", IF(J131="Picklist", "Y", "N"))</f>
        <v>N</v>
      </c>
      <c r="AC131" t="str">
        <f>IF(OR(W131="CreatedDate",W131="CreatedById"),"Must be populated when changeType = CREATE","")</f>
        <v/>
      </c>
      <c r="AD131" t="str">
        <f>V131</f>
        <v>LLC_BI__Connection__c</v>
      </c>
      <c r="AE131" t="str">
        <f>W131</f>
        <v>CCS_Relationship_in_an_OGSA__c</v>
      </c>
      <c r="AF131" t="str">
        <f>X131</f>
        <v>BOOL</v>
      </c>
      <c r="AG131" t="str">
        <f>IF(Y131="","",Y131)</f>
        <v/>
      </c>
      <c r="AH131" t="str">
        <f>Z131</f>
        <v>Y</v>
      </c>
      <c r="AI131" t="str">
        <f>O131</f>
        <v/>
      </c>
      <c r="AJ131" t="str">
        <f>IF(AE131="LastModifiedDate","Must be latest date for the record id in Staging, and date must be t-1", "")</f>
        <v/>
      </c>
    </row>
    <row r="132" spans="1:36" ht="15">
      <c r="A132" t="str">
        <f>D132&amp;F132</f>
        <v>LLC_BI__Connection__cCCS_RFI_Flag__c</v>
      </c>
      <c r="B132" t="str">
        <f>VLOOKUP($A132,nCino_DMW!$A$1:$AM$187,38,0)</f>
        <v>N</v>
      </c>
      <c r="C132" t="str">
        <f>VLOOKUP($A132,nCino_DMW!$A$1:$AM$187,39,0)</f>
        <v>N</v>
      </c>
      <c r="D132" t="s">
        <v>69</v>
      </c>
      <c r="E132" t="str">
        <f>_xlfn.IFNA(VLOOKUP($A132,nCino_DevPoc!$A$2:$S$384,4,0),"")</f>
        <v>Connection</v>
      </c>
      <c r="F132" t="s">
        <v>1020</v>
      </c>
      <c r="G132" t="str">
        <f>_xlfn.IFNA(VLOOKUP($A132,nCino_DMW!$A$1:$L$188,9,0),"")</f>
        <v>RFI Flag</v>
      </c>
      <c r="H132" t="str">
        <f>_xlfn.IFNA(VLOOKUP($A132,nCino_DMW!$A$1:$AH$187,12,0),"")</f>
        <v>RFI Flag from Relationship</v>
      </c>
      <c r="I132" t="str">
        <f>_xlfn.IFNA(IF(VLOOKUP($A132,nCino_DMW!$A$1:$AH$187,13,0)=0,"", VLOOKUP($A132,nCino_DMW!$A$1:$AH$187,13,0)),"")</f>
        <v>Formula(Checkbox)</v>
      </c>
      <c r="J132" t="str">
        <f>_xlfn.IFNA(IF(VLOOKUP($A132,nCino_DevPoc!$A$2:$S$384,8,0)=0,"", VLOOKUP($A132,nCino_DevPoc!$A$2:$S$384,8,0)),"")</f>
        <v>boolean</v>
      </c>
      <c r="K132">
        <f>_xlfn.IFNA(IF(VLOOKUP($A132,nCino_DMW!$A$1:$AH$187,2,0)=0,"", VLOOKUP($A132,nCino_DMW!$A$1:$AH$187,2,0)),"")</f>
        <v>4</v>
      </c>
      <c r="L132" t="str">
        <f>IF(OR(F132=0, IFERROR(VLOOKUP($A132,nCino_DevPoc!$A$2:$S$384,2,0),0)=0),"", VLOOKUP($A132,nCino_DevPoc!$A$2:$S$384,2,0))</f>
        <v/>
      </c>
      <c r="M132" t="str">
        <f>IFERROR(IF(VLOOKUP($A132,nCino_DMW!$A$1:$AH$187,26,0)="Y", "N", IF(VLOOKUP($A132,nCino_DMW!$A$1:$AH$187,26,0)="N",  "Y", "")),"")</f>
        <v>Y</v>
      </c>
      <c r="N132" t="str">
        <f>_xlfn.IFNA(IF(VLOOKUP($A132,nCino_DevPoc!$A$2:$S$384,8,0)=TRUE, "Y", "N"),"")</f>
        <v>N</v>
      </c>
      <c r="O132" t="str">
        <f>IFERROR(IF(VLOOKUP($A132,nCino_DevPoc!$A$2:$S$384,18,0)=TRUE, "E", IF(F132="Id", "P", IF(OR(LEFT(I132, 6) = "Lookup", LEFT(I132, 6) ="Master"), "F",""))),"")</f>
        <v/>
      </c>
      <c r="P132" t="str">
        <f>_xlfn.IFNA(IF(VLOOKUP($A132,nCino_DMW!$A$1:$AH$187,4,0)="System generated", "Y", "N"),"")</f>
        <v>N</v>
      </c>
      <c r="Q132" t="str">
        <f>IF(LEFT(I132,6)="lookup", I132,IF(OR(F132=0, IFERROR(VLOOKUP($A132,nCino_DevPoc!$A$2:$S$384,18,0),0)=0),"", VLOOKUP($A132,nCino_DevPoc!$A$2:$S$384,18,0)))</f>
        <v>LLC_BI__Connected_To__r.CCS_RFI_Flag__c</v>
      </c>
      <c r="R132" t="str">
        <f>IF(D132="","",D132)</f>
        <v>LLC_BI__Connection__c</v>
      </c>
      <c r="S132" t="str">
        <f>IF(F132="","",F132)</f>
        <v>CCS_RFI_Flag__c</v>
      </c>
      <c r="T132" t="s">
        <v>253</v>
      </c>
      <c r="U132" t="str">
        <f>IF(OR(S132 ="transactionKey", S132="sequenceNumber", S132 = "commitTimestamp", S132 = "commitUser",S132 = "commitNumber", S132="changetype",S132="entityName",S132="ID", LEFT(S132,12)="LastModified"), "N","Y")</f>
        <v>Y</v>
      </c>
      <c r="V132" t="str">
        <f>R132</f>
        <v>LLC_BI__Connection__c</v>
      </c>
      <c r="W132" t="str">
        <f>S132</f>
        <v>CCS_RFI_Flag__c</v>
      </c>
      <c r="X132" t="str">
        <f>IF(OR(LEFT(J132,9)="reference", F132=""),"STRING",VLOOKUP($J132,'DataType Conversion'!$A$8:$I$37,3,0))</f>
        <v>BOOL</v>
      </c>
      <c r="Y132" t="str">
        <f>IF(L132="", "",L132)</f>
        <v/>
      </c>
      <c r="Z132" t="str">
        <f>U132</f>
        <v>Y</v>
      </c>
      <c r="AA132" t="str">
        <f>IF(OR($W132="Id",$W132="LastModifiedDate"), "C","")</f>
        <v/>
      </c>
      <c r="AB132" t="str">
        <f>IF(S132= "", "", IF(J132="Picklist", "Y", "N"))</f>
        <v>N</v>
      </c>
      <c r="AC132" t="str">
        <f>IF(OR(W132="CreatedDate",W132="CreatedById"),"Must be populated when changeType = CREATE","")</f>
        <v/>
      </c>
      <c r="AD132" t="str">
        <f>V132</f>
        <v>LLC_BI__Connection__c</v>
      </c>
      <c r="AE132" t="str">
        <f>W132</f>
        <v>CCS_RFI_Flag__c</v>
      </c>
      <c r="AF132" t="str">
        <f>X132</f>
        <v>BOOL</v>
      </c>
      <c r="AG132" t="str">
        <f>IF(Y132="","",Y132)</f>
        <v/>
      </c>
      <c r="AH132" t="str">
        <f>Z132</f>
        <v>Y</v>
      </c>
      <c r="AI132" t="str">
        <f>O132</f>
        <v/>
      </c>
      <c r="AJ132" t="str">
        <f>IF(AE132="LastModifiedDate","Must be latest date for the record id in Staging, and date must be t-1", "")</f>
        <v/>
      </c>
    </row>
    <row r="133" spans="1:36" ht="15">
      <c r="A133" t="str">
        <f>D133&amp;F133</f>
        <v>LLC_BI__Connection__cCCS_RelationshipToFormula__c</v>
      </c>
      <c r="B133" t="str">
        <f>VLOOKUP($A133,nCino_DMW!$A$1:$AM$187,38,0)</f>
        <v>N</v>
      </c>
      <c r="C133" t="str">
        <f>VLOOKUP($A133,nCino_DMW!$A$1:$AM$187,39,0)</f>
        <v>N</v>
      </c>
      <c r="D133" t="s">
        <v>69</v>
      </c>
      <c r="E133" t="str">
        <f>_xlfn.IFNA(VLOOKUP($A133,nCino_DevPoc!$A$2:$S$384,4,0),"")</f>
        <v>Connection</v>
      </c>
      <c r="F133" t="s">
        <v>1414</v>
      </c>
      <c r="G133" t="str">
        <f>_xlfn.IFNA(VLOOKUP($A133,nCino_DMW!$A$1:$L$188,9,0),"")</f>
        <v>RelationshipToFormula</v>
      </c>
      <c r="H133" t="str">
        <f>_xlfn.IFNA(VLOOKUP($A133,nCino_DMW!$A$1:$AH$187,12,0),"")</f>
        <v>This formula field Used in Add/Remove Members from OGSA flow.which is Hyper Link of ConnectedTo</v>
      </c>
      <c r="I133" t="str">
        <f>_xlfn.IFNA(IF(VLOOKUP($A133,nCino_DMW!$A$1:$AH$187,13,0)=0,"", VLOOKUP($A133,nCino_DMW!$A$1:$AH$187,13,0)),"")</f>
        <v>Formula(Text)</v>
      </c>
      <c r="J133" t="str">
        <f>_xlfn.IFNA(IF(VLOOKUP($A133,nCino_DevPoc!$A$2:$S$384,8,0)=0,"", VLOOKUP($A133,nCino_DevPoc!$A$2:$S$384,8,0)),"")</f>
        <v>string</v>
      </c>
      <c r="K133">
        <f>_xlfn.IFNA(IF(VLOOKUP($A133,nCino_DMW!$A$1:$AH$187,2,0)=0,"", VLOOKUP($A133,nCino_DMW!$A$1:$AH$187,2,0)),"")</f>
        <v>1300</v>
      </c>
      <c r="L133">
        <f>IF(OR(F133=0, IFERROR(VLOOKUP($A133,nCino_DevPoc!$A$2:$S$384,2,0),0)=0),"", VLOOKUP($A133,nCino_DevPoc!$A$2:$S$384,2,0))</f>
        <v>1300</v>
      </c>
      <c r="M133" t="str">
        <f>IFERROR(IF(VLOOKUP($A133,nCino_DMW!$A$1:$AH$187,26,0)="Y", "N", IF(VLOOKUP($A133,nCino_DMW!$A$1:$AH$187,26,0)="N",  "Y", "")),"")</f>
        <v>Y</v>
      </c>
      <c r="N133" t="str">
        <f>_xlfn.IFNA(IF(VLOOKUP($A133,nCino_DevPoc!$A$2:$S$384,8,0)=TRUE, "Y", "N"),"")</f>
        <v>N</v>
      </c>
      <c r="O133" t="str">
        <f>IFERROR(IF(VLOOKUP($A133,nCino_DevPoc!$A$2:$S$384,18,0)=TRUE, "E", IF(F133="Id", "P", IF(OR(LEFT(I133, 6) = "Lookup", LEFT(I133, 6) ="Master"), "F",""))),"")</f>
        <v/>
      </c>
      <c r="P133" t="str">
        <f>_xlfn.IFNA(IF(VLOOKUP($A133,nCino_DMW!$A$1:$AH$187,4,0)="System generated", "Y", "N"),"")</f>
        <v>N</v>
      </c>
      <c r="Q133" t="str">
        <f>IF(LEFT(I133,6)="lookup", I133,IF(OR(F133=0, IFERROR(VLOOKUP($A133,nCino_DevPoc!$A$2:$S$384,18,0),0)=0),"", VLOOKUP($A133,nCino_DevPoc!$A$2:$S$384,18,0)))</f>
        <v>HYPERLINK( LEFT($Api.Partner_Server_URL_260, FIND( '/services', $Api.Partner_Server_URL_260))&amp;LLC_BI__Connected_To__r.Id , LLC_BI__Connected_To__r.Name)</v>
      </c>
      <c r="R133" t="str">
        <f>IF(D133="","",D133)</f>
        <v>LLC_BI__Connection__c</v>
      </c>
      <c r="S133" t="str">
        <f>IF(F133="","",F133)</f>
        <v>CCS_RelationshipToFormula__c</v>
      </c>
      <c r="T133" t="s">
        <v>253</v>
      </c>
      <c r="U133" t="str">
        <f>IF(OR(S133 ="transactionKey", S133="sequenceNumber", S133 = "commitTimestamp", S133 = "commitUser",S133 = "commitNumber", S133="changetype",S133="entityName",S133="ID", LEFT(S133,12)="LastModified"), "N","Y")</f>
        <v>Y</v>
      </c>
      <c r="V133" t="str">
        <f>R133</f>
        <v>LLC_BI__Connection__c</v>
      </c>
      <c r="W133" t="str">
        <f>S133</f>
        <v>CCS_RelationshipToFormula__c</v>
      </c>
      <c r="X133" t="str">
        <f>IF(OR(LEFT(J133,9)="reference", F133=""),"STRING",VLOOKUP($J133,'DataType Conversion'!$A$8:$I$37,3,0))</f>
        <v>STRING</v>
      </c>
      <c r="Y133">
        <f>IF(L133="", "",L133)</f>
        <v>1300</v>
      </c>
      <c r="Z133" t="str">
        <f>U133</f>
        <v>Y</v>
      </c>
      <c r="AA133" t="str">
        <f>IF(OR($W133="Id",$W133="LastModifiedDate"), "C","")</f>
        <v/>
      </c>
      <c r="AB133" t="str">
        <f>IF(S133= "", "", IF(J133="Picklist", "Y", "N"))</f>
        <v>N</v>
      </c>
      <c r="AC133" t="str">
        <f>IF(OR(W133="CreatedDate",W133="CreatedById"),"Must be populated when changeType = CREATE","")</f>
        <v/>
      </c>
      <c r="AD133" t="str">
        <f>V133</f>
        <v>LLC_BI__Connection__c</v>
      </c>
      <c r="AE133" t="str">
        <f>W133</f>
        <v>CCS_RelationshipToFormula__c</v>
      </c>
      <c r="AF133" t="str">
        <f>X133</f>
        <v>STRING</v>
      </c>
      <c r="AG133">
        <f>IF(Y133="","",Y133)</f>
        <v>1300</v>
      </c>
      <c r="AH133" t="str">
        <f>Z133</f>
        <v>Y</v>
      </c>
      <c r="AI133" t="str">
        <f>O133</f>
        <v/>
      </c>
      <c r="AJ133" t="str">
        <f>IF(AE133="LastModifiedDate","Must be latest date for the record id in Staging, and date must be t-1", "")</f>
        <v/>
      </c>
    </row>
    <row r="134" spans="1:36" ht="15">
      <c r="A134" t="str">
        <f>D134&amp;F134</f>
        <v>LLC_BI__Connection__cCCS_Risk_Rating__c</v>
      </c>
      <c r="B134" t="str">
        <f>VLOOKUP($A134,nCino_DMW!$A$1:$AM$187,38,0)</f>
        <v>N</v>
      </c>
      <c r="C134" t="str">
        <f>VLOOKUP($A134,nCino_DMW!$A$1:$AM$187,39,0)</f>
        <v>N</v>
      </c>
      <c r="D134" t="s">
        <v>69</v>
      </c>
      <c r="E134" t="str">
        <f>_xlfn.IFNA(VLOOKUP($A134,nCino_DevPoc!$A$2:$S$384,4,0),"")</f>
        <v>Connection</v>
      </c>
      <c r="F134" t="s">
        <v>1039</v>
      </c>
      <c r="G134" t="str">
        <f>_xlfn.IFNA(VLOOKUP($A134,nCino_DMW!$A$1:$L$188,9,0),"")</f>
        <v>Risk Rating</v>
      </c>
      <c r="H134" t="str">
        <f>_xlfn.IFNA(VLOOKUP($A134,nCino_DMW!$A$1:$AH$187,12,0),"")</f>
        <v>Risk Rating from Relationship</v>
      </c>
      <c r="I134" t="str">
        <f>_xlfn.IFNA(IF(VLOOKUP($A134,nCino_DMW!$A$1:$AH$187,13,0)=0,"", VLOOKUP($A134,nCino_DMW!$A$1:$AH$187,13,0)),"")</f>
        <v>Formula(Text)</v>
      </c>
      <c r="J134" t="str">
        <f>_xlfn.IFNA(IF(VLOOKUP($A134,nCino_DevPoc!$A$2:$S$384,8,0)=0,"", VLOOKUP($A134,nCino_DevPoc!$A$2:$S$384,8,0)),"")</f>
        <v>string</v>
      </c>
      <c r="K134">
        <f>_xlfn.IFNA(IF(VLOOKUP($A134,nCino_DMW!$A$1:$AH$187,2,0)=0,"", VLOOKUP($A134,nCino_DMW!$A$1:$AH$187,2,0)),"")</f>
        <v>1300</v>
      </c>
      <c r="L134">
        <f>IF(OR(F134=0, IFERROR(VLOOKUP($A134,nCino_DevPoc!$A$2:$S$384,2,0),0)=0),"", VLOOKUP($A134,nCino_DevPoc!$A$2:$S$384,2,0))</f>
        <v>1300</v>
      </c>
      <c r="M134" t="str">
        <f>IFERROR(IF(VLOOKUP($A134,nCino_DMW!$A$1:$AH$187,26,0)="Y", "N", IF(VLOOKUP($A134,nCino_DMW!$A$1:$AH$187,26,0)="N",  "Y", "")),"")</f>
        <v>Y</v>
      </c>
      <c r="N134" t="str">
        <f>_xlfn.IFNA(IF(VLOOKUP($A134,nCino_DevPoc!$A$2:$S$384,8,0)=TRUE, "Y", "N"),"")</f>
        <v>N</v>
      </c>
      <c r="O134" t="str">
        <f>IFERROR(IF(VLOOKUP($A134,nCino_DevPoc!$A$2:$S$384,18,0)=TRUE, "E", IF(F134="Id", "P", IF(OR(LEFT(I134, 6) = "Lookup", LEFT(I134, 6) ="Master"), "F",""))),"")</f>
        <v/>
      </c>
      <c r="P134" t="str">
        <f>_xlfn.IFNA(IF(VLOOKUP($A134,nCino_DMW!$A$1:$AH$187,4,0)="System generated", "Y", "N"),"")</f>
        <v>N</v>
      </c>
      <c r="Q134" t="str">
        <f>IF(LEFT(I134,6)="lookup", I134,IF(OR(F134=0, IFERROR(VLOOKUP($A134,nCino_DevPoc!$A$2:$S$384,18,0),0)=0),"", VLOOKUP($A134,nCino_DevPoc!$A$2:$S$384,18,0)))</f>
        <v>LLC_BI__Connected_To__r.CCS_Risk_Rating__c</v>
      </c>
      <c r="R134" t="str">
        <f>IF(D134="","",D134)</f>
        <v>LLC_BI__Connection__c</v>
      </c>
      <c r="S134" t="str">
        <f>IF(F134="","",F134)</f>
        <v>CCS_Risk_Rating__c</v>
      </c>
      <c r="T134" t="s">
        <v>253</v>
      </c>
      <c r="U134" t="str">
        <f>IF(OR(S134 ="transactionKey", S134="sequenceNumber", S134 = "commitTimestamp", S134 = "commitUser",S134 = "commitNumber", S134="changetype",S134="entityName",S134="ID", LEFT(S134,12)="LastModified"), "N","Y")</f>
        <v>Y</v>
      </c>
      <c r="V134" t="str">
        <f>R134</f>
        <v>LLC_BI__Connection__c</v>
      </c>
      <c r="W134" t="str">
        <f>S134</f>
        <v>CCS_Risk_Rating__c</v>
      </c>
      <c r="X134" t="str">
        <f>IF(OR(LEFT(J134,9)="reference", F134=""),"STRING",VLOOKUP($J134,'DataType Conversion'!$A$8:$I$37,3,0))</f>
        <v>STRING</v>
      </c>
      <c r="Y134">
        <f>IF(L134="", "",L134)</f>
        <v>1300</v>
      </c>
      <c r="Z134" t="str">
        <f>U134</f>
        <v>Y</v>
      </c>
      <c r="AA134" t="str">
        <f>IF(OR($W134="Id",$W134="LastModifiedDate"), "C","")</f>
        <v/>
      </c>
      <c r="AB134" t="str">
        <f>IF(S134= "", "", IF(J134="Picklist", "Y", "N"))</f>
        <v>N</v>
      </c>
      <c r="AC134" t="str">
        <f>IF(OR(W134="CreatedDate",W134="CreatedById"),"Must be populated when changeType = CREATE","")</f>
        <v/>
      </c>
      <c r="AD134" t="str">
        <f>V134</f>
        <v>LLC_BI__Connection__c</v>
      </c>
      <c r="AE134" t="str">
        <f>W134</f>
        <v>CCS_Risk_Rating__c</v>
      </c>
      <c r="AF134" t="str">
        <f>X134</f>
        <v>STRING</v>
      </c>
      <c r="AG134">
        <f>IF(Y134="","",Y134)</f>
        <v>1300</v>
      </c>
      <c r="AH134" t="str">
        <f>Z134</f>
        <v>Y</v>
      </c>
      <c r="AI134" t="str">
        <f>O134</f>
        <v/>
      </c>
      <c r="AJ134" t="str">
        <f>IF(AE134="LastModifiedDate","Must be latest date for the record id in Staging, and date must be t-1", "")</f>
        <v/>
      </c>
    </row>
    <row r="135" spans="1:36" ht="15">
      <c r="A135" t="str">
        <f>D135&amp;F135</f>
        <v>LLC_BI__Connection__cCCS_Support_Indicator__c</v>
      </c>
      <c r="B135" t="str">
        <f>VLOOKUP($A135,nCino_DMW!$A$1:$AM$187,38,0)</f>
        <v>N</v>
      </c>
      <c r="C135" t="str">
        <f>VLOOKUP($A135,nCino_DMW!$A$1:$AM$187,39,0)</f>
        <v>N</v>
      </c>
      <c r="D135" t="s">
        <v>69</v>
      </c>
      <c r="E135" t="str">
        <f>_xlfn.IFNA(VLOOKUP($A135,nCino_DevPoc!$A$2:$S$384,4,0),"")</f>
        <v>Connection</v>
      </c>
      <c r="F135" t="s">
        <v>1058</v>
      </c>
      <c r="G135" t="str">
        <f>_xlfn.IFNA(VLOOKUP($A135,nCino_DMW!$A$1:$L$188,9,0),"")</f>
        <v>Support Indicator</v>
      </c>
      <c r="H135" t="str">
        <f>_xlfn.IFNA(VLOOKUP($A135,nCino_DMW!$A$1:$AH$187,12,0),"")</f>
        <v>Support Indicator from Relationship</v>
      </c>
      <c r="I135" t="str">
        <f>_xlfn.IFNA(IF(VLOOKUP($A135,nCino_DMW!$A$1:$AH$187,13,0)=0,"", VLOOKUP($A135,nCino_DMW!$A$1:$AH$187,13,0)),"")</f>
        <v>Formula(Text)</v>
      </c>
      <c r="J135" t="str">
        <f>_xlfn.IFNA(IF(VLOOKUP($A135,nCino_DevPoc!$A$2:$S$384,8,0)=0,"", VLOOKUP($A135,nCino_DevPoc!$A$2:$S$384,8,0)),"")</f>
        <v>string</v>
      </c>
      <c r="K135">
        <f>_xlfn.IFNA(IF(VLOOKUP($A135,nCino_DMW!$A$1:$AH$187,2,0)=0,"", VLOOKUP($A135,nCino_DMW!$A$1:$AH$187,2,0)),"")</f>
        <v>1300</v>
      </c>
      <c r="L135">
        <f>IF(OR(F135=0, IFERROR(VLOOKUP($A135,nCino_DevPoc!$A$2:$S$384,2,0),0)=0),"", VLOOKUP($A135,nCino_DevPoc!$A$2:$S$384,2,0))</f>
        <v>1300</v>
      </c>
      <c r="M135" t="str">
        <f>IFERROR(IF(VLOOKUP($A135,nCino_DMW!$A$1:$AH$187,26,0)="Y", "N", IF(VLOOKUP($A135,nCino_DMW!$A$1:$AH$187,26,0)="N",  "Y", "")),"")</f>
        <v>Y</v>
      </c>
      <c r="N135" t="str">
        <f>_xlfn.IFNA(IF(VLOOKUP($A135,nCino_DevPoc!$A$2:$S$384,8,0)=TRUE, "Y", "N"),"")</f>
        <v>N</v>
      </c>
      <c r="O135" t="str">
        <f>IFERROR(IF(VLOOKUP($A135,nCino_DevPoc!$A$2:$S$384,18,0)=TRUE, "E", IF(F135="Id", "P", IF(OR(LEFT(I135, 6) = "Lookup", LEFT(I135, 6) ="Master"), "F",""))),"")</f>
        <v/>
      </c>
      <c r="P135" t="str">
        <f>_xlfn.IFNA(IF(VLOOKUP($A135,nCino_DMW!$A$1:$AH$187,4,0)="System generated", "Y", "N"),"")</f>
        <v>N</v>
      </c>
      <c r="Q135" t="str">
        <f>IF(LEFT(I135,6)="lookup", I135,IF(OR(F135=0, IFERROR(VLOOKUP($A135,nCino_DevPoc!$A$2:$S$384,18,0),0)=0),"", VLOOKUP($A135,nCino_DevPoc!$A$2:$S$384,18,0)))</f>
        <v>LLC_BI__Connected_To__r.CCS_Support_Indicator__c</v>
      </c>
      <c r="R135" t="str">
        <f>IF(D135="","",D135)</f>
        <v>LLC_BI__Connection__c</v>
      </c>
      <c r="S135" t="str">
        <f>IF(F135="","",F135)</f>
        <v>CCS_Support_Indicator__c</v>
      </c>
      <c r="T135" t="s">
        <v>253</v>
      </c>
      <c r="U135" t="str">
        <f>IF(OR(S135 ="transactionKey", S135="sequenceNumber", S135 = "commitTimestamp", S135 = "commitUser",S135 = "commitNumber", S135="changetype",S135="entityName",S135="ID", LEFT(S135,12)="LastModified"), "N","Y")</f>
        <v>Y</v>
      </c>
      <c r="V135" t="str">
        <f>R135</f>
        <v>LLC_BI__Connection__c</v>
      </c>
      <c r="W135" t="str">
        <f>S135</f>
        <v>CCS_Support_Indicator__c</v>
      </c>
      <c r="X135" t="str">
        <f>IF(OR(LEFT(J135,9)="reference", F135=""),"STRING",VLOOKUP($J135,'DataType Conversion'!$A$8:$I$37,3,0))</f>
        <v>STRING</v>
      </c>
      <c r="Y135">
        <f>IF(L135="", "",L135)</f>
        <v>1300</v>
      </c>
      <c r="Z135" t="str">
        <f>U135</f>
        <v>Y</v>
      </c>
      <c r="AA135" t="str">
        <f>IF(OR($W135="Id",$W135="LastModifiedDate"), "C","")</f>
        <v/>
      </c>
      <c r="AB135" t="str">
        <f>IF(S135= "", "", IF(J135="Picklist", "Y", "N"))</f>
        <v>N</v>
      </c>
      <c r="AC135" t="str">
        <f>IF(OR(W135="CreatedDate",W135="CreatedById"),"Must be populated when changeType = CREATE","")</f>
        <v/>
      </c>
      <c r="AD135" t="str">
        <f>V135</f>
        <v>LLC_BI__Connection__c</v>
      </c>
      <c r="AE135" t="str">
        <f>W135</f>
        <v>CCS_Support_Indicator__c</v>
      </c>
      <c r="AF135" t="str">
        <f>X135</f>
        <v>STRING</v>
      </c>
      <c r="AG135">
        <f>IF(Y135="","",Y135)</f>
        <v>1300</v>
      </c>
      <c r="AH135" t="str">
        <f>Z135</f>
        <v>Y</v>
      </c>
      <c r="AI135" t="str">
        <f>O135</f>
        <v/>
      </c>
      <c r="AJ135" t="str">
        <f>IF(AE135="LastModifiedDate","Must be latest date for the record id in Staging, and date must be t-1", "")</f>
        <v/>
      </c>
    </row>
    <row r="136" spans="1:36" ht="15">
      <c r="A136" t="str">
        <f>D136&amp;F136</f>
        <v>LLC_BI__Connection__cCCS_Total_Current_Bank_Limits__c</v>
      </c>
      <c r="B136" t="str">
        <f>VLOOKUP($A136,nCino_DMW!$A$1:$AM$187,38,0)</f>
        <v>N</v>
      </c>
      <c r="C136" t="str">
        <f>VLOOKUP($A136,nCino_DMW!$A$1:$AM$187,39,0)</f>
        <v>N</v>
      </c>
      <c r="D136" t="s">
        <v>69</v>
      </c>
      <c r="E136" t="str">
        <f>_xlfn.IFNA(VLOOKUP($A136,nCino_DevPoc!$A$2:$S$384,4,0),"")</f>
        <v>Connection</v>
      </c>
      <c r="F136" t="s">
        <v>1098</v>
      </c>
      <c r="G136" t="str">
        <f>_xlfn.IFNA(VLOOKUP($A136,nCino_DMW!$A$1:$L$188,9,0),"")</f>
        <v>Total Current Bank Limits</v>
      </c>
      <c r="H136" t="str">
        <f>_xlfn.IFNA(VLOOKUP($A136,nCino_DMW!$A$1:$AH$187,12,0),"")</f>
        <v>Total Current Bank Limits from Relationship</v>
      </c>
      <c r="I136" t="str">
        <f>_xlfn.IFNA(IF(VLOOKUP($A136,nCino_DMW!$A$1:$AH$187,13,0)=0,"", VLOOKUP($A136,nCino_DMW!$A$1:$AH$187,13,0)),"")</f>
        <v>Formula(Currency)</v>
      </c>
      <c r="J136" t="str">
        <f>_xlfn.IFNA(IF(VLOOKUP($A136,nCino_DevPoc!$A$2:$S$384,8,0)=0,"", VLOOKUP($A136,nCino_DevPoc!$A$2:$S$384,8,0)),"")</f>
        <v>currency</v>
      </c>
      <c r="K136" t="str">
        <f>_xlfn.IFNA(IF(VLOOKUP($A136,nCino_DMW!$A$1:$AH$187,2,0)=0,"", VLOOKUP($A136,nCino_DMW!$A$1:$AH$187,2,0)),"")</f>
        <v>16, 2</v>
      </c>
      <c r="L136" t="str">
        <f>IF(OR(F136=0, IFERROR(VLOOKUP($A136,nCino_DevPoc!$A$2:$S$384,2,0),0)=0),"", VLOOKUP($A136,nCino_DevPoc!$A$2:$S$384,2,0))</f>
        <v/>
      </c>
      <c r="M136" t="str">
        <f>IFERROR(IF(VLOOKUP($A136,nCino_DMW!$A$1:$AH$187,26,0)="Y", "N", IF(VLOOKUP($A136,nCino_DMW!$A$1:$AH$187,26,0)="N",  "Y", "")),"")</f>
        <v>Y</v>
      </c>
      <c r="N136" t="str">
        <f>_xlfn.IFNA(IF(VLOOKUP($A136,nCino_DevPoc!$A$2:$S$384,8,0)=TRUE, "Y", "N"),"")</f>
        <v>N</v>
      </c>
      <c r="O136" t="str">
        <f>IFERROR(IF(VLOOKUP($A136,nCino_DevPoc!$A$2:$S$384,18,0)=TRUE, "E", IF(F136="Id", "P", IF(OR(LEFT(I136, 6) = "Lookup", LEFT(I136, 6) ="Master"), "F",""))),"")</f>
        <v/>
      </c>
      <c r="P136" t="str">
        <f>_xlfn.IFNA(IF(VLOOKUP($A136,nCino_DMW!$A$1:$AH$187,4,0)="System generated", "Y", "N"),"")</f>
        <v>N</v>
      </c>
      <c r="Q136" t="str">
        <f>IF(LEFT(I136,6)="lookup", I136,IF(OR(F136=0, IFERROR(VLOOKUP($A136,nCino_DevPoc!$A$2:$S$384,18,0),0)=0),"", VLOOKUP($A136,nCino_DevPoc!$A$2:$S$384,18,0)))</f>
        <v>LLC_BI__Connected_To__r.CCS_TotalHardBankLimits__c + LLC_BI__Connected_To__r.CCS_TotalSoftBankLimits__c</v>
      </c>
      <c r="R136" t="str">
        <f>IF(D136="","",D136)</f>
        <v>LLC_BI__Connection__c</v>
      </c>
      <c r="S136" t="str">
        <f>IF(F136="","",F136)</f>
        <v>CCS_Total_Current_Bank_Limits__c</v>
      </c>
      <c r="T136" t="s">
        <v>253</v>
      </c>
      <c r="U136" t="str">
        <f>IF(OR(S136 ="transactionKey", S136="sequenceNumber", S136 = "commitTimestamp", S136 = "commitUser",S136 = "commitNumber", S136="changetype",S136="entityName",S136="ID", LEFT(S136,12)="LastModified"), "N","Y")</f>
        <v>Y</v>
      </c>
      <c r="V136" t="str">
        <f>R136</f>
        <v>LLC_BI__Connection__c</v>
      </c>
      <c r="W136" t="str">
        <f>S136</f>
        <v>CCS_Total_Current_Bank_Limits__c</v>
      </c>
      <c r="X136" t="str">
        <f>IF(OR(LEFT(J136,9)="reference", F136=""),"STRING",VLOOKUP($J136,'DataType Conversion'!$A$8:$I$37,3,0))</f>
        <v>BIGDECIMAL</v>
      </c>
      <c r="Y136" t="str">
        <f>IF(L136="", "",L136)</f>
        <v/>
      </c>
      <c r="Z136" t="str">
        <f>U136</f>
        <v>Y</v>
      </c>
      <c r="AA136" t="str">
        <f>IF(OR($W136="Id",$W136="LastModifiedDate"), "C","")</f>
        <v/>
      </c>
      <c r="AB136" t="str">
        <f>IF(S136= "", "", IF(J136="Picklist", "Y", "N"))</f>
        <v>N</v>
      </c>
      <c r="AC136" t="str">
        <f>IF(OR(W136="CreatedDate",W136="CreatedById"),"Must be populated when changeType = CREATE","")</f>
        <v/>
      </c>
      <c r="AD136" t="str">
        <f>V136</f>
        <v>LLC_BI__Connection__c</v>
      </c>
      <c r="AE136" t="str">
        <f>W136</f>
        <v>CCS_Total_Current_Bank_Limits__c</v>
      </c>
      <c r="AF136" t="str">
        <f>X136</f>
        <v>BIGDECIMAL</v>
      </c>
      <c r="AG136" t="str">
        <f>IF(Y136="","",Y136)</f>
        <v/>
      </c>
      <c r="AH136" t="str">
        <f>Z136</f>
        <v>Y</v>
      </c>
      <c r="AI136" t="str">
        <f>O136</f>
        <v/>
      </c>
      <c r="AJ136" t="str">
        <f>IF(AE136="LastModifiedDate","Must be latest date for the record id in Staging, and date must be t-1", "")</f>
        <v/>
      </c>
    </row>
    <row r="137" spans="1:36" ht="15">
      <c r="A137" t="str">
        <f>D137&amp;F137</f>
        <v>LLC_BI__Connection__cLLC_BI__Certifying_Individual__c</v>
      </c>
      <c r="B137" t="str">
        <f>VLOOKUP($A137,nCino_DMW!$A$1:$AM$187,38,0)</f>
        <v>Y</v>
      </c>
      <c r="C137" t="str">
        <f>VLOOKUP($A137,nCino_DMW!$A$1:$AM$187,39,0)</f>
        <v>N</v>
      </c>
      <c r="D137" t="s">
        <v>69</v>
      </c>
      <c r="E137" t="str">
        <f>_xlfn.IFNA(VLOOKUP($A137,nCino_DevPoc!$A$2:$S$384,4,0),"")</f>
        <v>Connection</v>
      </c>
      <c r="F137" t="s">
        <v>1355</v>
      </c>
      <c r="G137" t="str">
        <f>_xlfn.IFNA(VLOOKUP($A137,nCino_DMW!$A$1:$L$188,9,0),"")</f>
        <v xml:space="preserve">Certifying Individual	</v>
      </c>
      <c r="H137" t="str">
        <f>_xlfn.IFNA(VLOOKUP($A137,nCino_DMW!$A$1:$AH$187,12,0),"")</f>
        <v>Users manually populate this optional checkbox field. This field is used indicate whether the individual is a certifying individual. By default, this field is not checked.</v>
      </c>
      <c r="I137" t="str">
        <f>_xlfn.IFNA(IF(VLOOKUP($A137,nCino_DMW!$A$1:$AH$187,13,0)=0,"", VLOOKUP($A137,nCino_DMW!$A$1:$AH$187,13,0)),"")</f>
        <v>Checkbox</v>
      </c>
      <c r="J137" t="str">
        <f>_xlfn.IFNA(IF(VLOOKUP($A137,nCino_DevPoc!$A$2:$S$384,8,0)=0,"", VLOOKUP($A137,nCino_DevPoc!$A$2:$S$384,8,0)),"")</f>
        <v>boolean</v>
      </c>
      <c r="K137" t="str">
        <f>_xlfn.IFNA(IF(VLOOKUP($A137,nCino_DMW!$A$1:$AH$187,2,0)=0,"", VLOOKUP($A137,nCino_DMW!$A$1:$AH$187,2,0)),"")</f>
        <v>Boolean (True/False)</v>
      </c>
      <c r="L137" t="str">
        <f>IF(OR(F137=0, IFERROR(VLOOKUP($A137,nCino_DevPoc!$A$2:$S$384,2,0),0)=0),"", VLOOKUP($A137,nCino_DevPoc!$A$2:$S$384,2,0))</f>
        <v/>
      </c>
      <c r="M137" t="str">
        <f>IFERROR(IF(VLOOKUP($A137,nCino_DMW!$A$1:$AH$187,26,0)="Y", "N", IF(VLOOKUP($A137,nCino_DMW!$A$1:$AH$187,26,0)="N",  "Y", "")),"")</f>
        <v>Y</v>
      </c>
      <c r="N137" t="str">
        <f>_xlfn.IFNA(IF(VLOOKUP($A137,nCino_DevPoc!$A$2:$S$384,8,0)=TRUE, "Y", "N"),"")</f>
        <v>N</v>
      </c>
      <c r="O137" t="str">
        <f>IFERROR(IF(VLOOKUP($A137,nCino_DevPoc!$A$2:$S$384,18,0)=TRUE, "E", IF(F137="Id", "P", IF(OR(LEFT(I137, 6) = "Lookup", LEFT(I137, 6) ="Master"), "F",""))),"")</f>
        <v/>
      </c>
      <c r="P137" t="str">
        <f>_xlfn.IFNA(IF(VLOOKUP($A137,nCino_DMW!$A$1:$AH$187,4,0)="System generated", "Y", "N"),"")</f>
        <v>N</v>
      </c>
      <c r="Q137" t="str">
        <f>IF(LEFT(I137,6)="lookup", I137,IF(OR(F137=0, IFERROR(VLOOKUP($A137,nCino_DevPoc!$A$2:$S$384,18,0),0)=0),"", VLOOKUP($A137,nCino_DevPoc!$A$2:$S$384,18,0)))</f>
        <v/>
      </c>
      <c r="R137" t="str">
        <f>IF(D137="","",D137)</f>
        <v>LLC_BI__Connection__c</v>
      </c>
      <c r="S137" t="str">
        <f>IF(F137="","",F137)</f>
        <v>LLC_BI__Certifying_Individual__c</v>
      </c>
      <c r="T137" t="s">
        <v>253</v>
      </c>
      <c r="U137" t="str">
        <f>IF(OR(S137 ="transactionKey", S137="sequenceNumber", S137 = "commitTimestamp", S137 = "commitUser",S137 = "commitNumber", S137="changetype",S137="entityName",S137="ID", LEFT(S137,12)="LastModified"), "N","Y")</f>
        <v>Y</v>
      </c>
      <c r="V137" t="str">
        <f>R137</f>
        <v>LLC_BI__Connection__c</v>
      </c>
      <c r="W137" t="str">
        <f>S137</f>
        <v>LLC_BI__Certifying_Individual__c</v>
      </c>
      <c r="X137" t="str">
        <f>IF(OR(LEFT(J137,9)="reference", F137=""),"STRING",VLOOKUP($J137,'DataType Conversion'!$A$8:$I$37,3,0))</f>
        <v>BOOL</v>
      </c>
      <c r="Y137" t="str">
        <f>IF(L137="", "",L137)</f>
        <v/>
      </c>
      <c r="Z137" t="str">
        <f>U137</f>
        <v>Y</v>
      </c>
      <c r="AA137" t="str">
        <f>IF(OR($W137="Id",$W137="LastModifiedDate"), "C","")</f>
        <v/>
      </c>
      <c r="AB137" t="str">
        <f>IF(S137= "", "", IF(J137="Picklist", "Y", "N"))</f>
        <v>N</v>
      </c>
      <c r="AC137" t="str">
        <f>IF(OR(W137="CreatedDate",W137="CreatedById"),"Must be populated when changeType = CREATE","")</f>
        <v/>
      </c>
      <c r="AD137" t="str">
        <f>V137</f>
        <v>LLC_BI__Connection__c</v>
      </c>
      <c r="AE137" t="str">
        <f>W137</f>
        <v>LLC_BI__Certifying_Individual__c</v>
      </c>
      <c r="AF137" t="str">
        <f>X137</f>
        <v>BOOL</v>
      </c>
      <c r="AG137" t="str">
        <f>IF(Y137="","",Y137)</f>
        <v/>
      </c>
      <c r="AH137" t="str">
        <f>Z137</f>
        <v>Y</v>
      </c>
      <c r="AI137" t="str">
        <f>O137</f>
        <v/>
      </c>
      <c r="AJ137" t="str">
        <f>IF(AE137="LastModifiedDate","Must be latest date for the record id in Staging, and date must be t-1", "")</f>
        <v/>
      </c>
    </row>
    <row r="138" spans="1:36" ht="15">
      <c r="A138" t="str">
        <f>D138&amp;F138</f>
        <v>LLC_BI__Connection__cLLC_BI__Connected_From__c</v>
      </c>
      <c r="B138" t="str">
        <f>VLOOKUP($A138,nCino_DMW!$A$1:$AM$187,38,0)</f>
        <v>Y</v>
      </c>
      <c r="C138" t="str">
        <f>VLOOKUP($A138,nCino_DMW!$A$1:$AM$187,39,0)</f>
        <v>N</v>
      </c>
      <c r="D138" t="s">
        <v>69</v>
      </c>
      <c r="E138" t="str">
        <f>_xlfn.IFNA(VLOOKUP($A138,nCino_DevPoc!$A$2:$S$384,4,0),"")</f>
        <v>Connection</v>
      </c>
      <c r="F138" t="s">
        <v>1327</v>
      </c>
      <c r="G138" t="str">
        <f>_xlfn.IFNA(VLOOKUP($A138,nCino_DMW!$A$1:$L$188,9,0),"")</f>
        <v xml:space="preserve">Relationship	</v>
      </c>
      <c r="H138" t="str">
        <f>_xlfn.IFNA(VLOOKUP($A138,nCino_DMW!$A$1:$AH$187,12,0),"")</f>
        <v>This field is a look up field to relationships that serve as the "connected from" relationship.</v>
      </c>
      <c r="I138" t="str">
        <f>_xlfn.IFNA(IF(VLOOKUP($A138,nCino_DMW!$A$1:$AH$187,13,0)=0,"", VLOOKUP($A138,nCino_DMW!$A$1:$AH$187,13,0)),"")</f>
        <v>Master-Detail(Relationship)</v>
      </c>
      <c r="J138" t="str">
        <f>_xlfn.IFNA(IF(VLOOKUP($A138,nCino_DevPoc!$A$2:$S$384,8,0)=0,"", VLOOKUP($A138,nCino_DevPoc!$A$2:$S$384,8,0)),"")</f>
        <v>reference(Account)</v>
      </c>
      <c r="K138">
        <f>_xlfn.IFNA(IF(VLOOKUP($A138,nCino_DMW!$A$1:$AH$187,2,0)=0,"", VLOOKUP($A138,nCino_DMW!$A$1:$AH$187,2,0)),"")</f>
        <v>18</v>
      </c>
      <c r="L138">
        <f>IF(OR(F138=0, IFERROR(VLOOKUP($A138,nCino_DevPoc!$A$2:$S$384,2,0),0)=0),"", VLOOKUP($A138,nCino_DevPoc!$A$2:$S$384,2,0))</f>
        <v>18</v>
      </c>
      <c r="M138" t="str">
        <f>IFERROR(IF(VLOOKUP($A138,nCino_DMW!$A$1:$AH$187,26,0)="Y", "N", IF(VLOOKUP($A138,nCino_DMW!$A$1:$AH$187,26,0)="N",  "Y", "")),"")</f>
        <v>N</v>
      </c>
      <c r="N138" t="str">
        <f>_xlfn.IFNA(IF(VLOOKUP($A138,nCino_DevPoc!$A$2:$S$384,8,0)=TRUE, "Y", "N"),"")</f>
        <v>N</v>
      </c>
      <c r="O138" t="str">
        <f>IFERROR(IF(VLOOKUP($A138,nCino_DevPoc!$A$2:$S$384,18,0)=TRUE, "E", IF(F138="Id", "P", IF(OR(LEFT(I138, 6) = "Lookup", LEFT(I138, 6) ="Master"), "F",""))),"")</f>
        <v>F</v>
      </c>
      <c r="P138" t="str">
        <f>_xlfn.IFNA(IF(VLOOKUP($A138,nCino_DMW!$A$1:$AH$187,4,0)="System generated", "Y", "N"),"")</f>
        <v>Y</v>
      </c>
      <c r="Q138" t="str">
        <f>IF(LEFT(I138,6)="lookup", I138,IF(OR(F138=0, IFERROR(VLOOKUP($A138,nCino_DevPoc!$A$2:$S$384,18,0),0)=0),"", VLOOKUP($A138,nCino_DevPoc!$A$2:$S$384,18,0)))</f>
        <v/>
      </c>
      <c r="R138" t="str">
        <f>IF(D138="","",D138)</f>
        <v>LLC_BI__Connection__c</v>
      </c>
      <c r="S138" t="str">
        <f>IF(F138="","",F138)</f>
        <v>LLC_BI__Connected_From__c</v>
      </c>
      <c r="T138" t="s">
        <v>253</v>
      </c>
      <c r="U138" t="str">
        <f>IF(OR(S138 ="transactionKey", S138="sequenceNumber", S138 = "commitTimestamp", S138 = "commitUser",S138 = "commitNumber", S138="changetype",S138="entityName",S138="ID", LEFT(S138,12)="LastModified"), "N","Y")</f>
        <v>Y</v>
      </c>
      <c r="V138" t="str">
        <f>R138</f>
        <v>LLC_BI__Connection__c</v>
      </c>
      <c r="W138" t="str">
        <f>S138</f>
        <v>LLC_BI__Connected_From__c</v>
      </c>
      <c r="X138" t="str">
        <f>IF(OR(LEFT(J138,9)="reference", F138=""),"STRING",VLOOKUP($J138,'DataType Conversion'!$A$8:$I$37,3,0))</f>
        <v>STRING</v>
      </c>
      <c r="Y138">
        <f>IF(L138="", "",L138)</f>
        <v>18</v>
      </c>
      <c r="Z138" t="str">
        <f>U138</f>
        <v>Y</v>
      </c>
      <c r="AA138" t="str">
        <f>IF(OR($W138="Id",$W138="LastModifiedDate"), "C","")</f>
        <v/>
      </c>
      <c r="AB138" t="str">
        <f>IF(S138= "", "", IF(J138="Picklist", "Y", "N"))</f>
        <v>N</v>
      </c>
      <c r="AC138" t="str">
        <f>IF(OR(W138="CreatedDate",W138="CreatedById"),"Must be populated when changeType = CREATE","")</f>
        <v/>
      </c>
      <c r="AD138" t="str">
        <f>V138</f>
        <v>LLC_BI__Connection__c</v>
      </c>
      <c r="AE138" t="str">
        <f>W138</f>
        <v>LLC_BI__Connected_From__c</v>
      </c>
      <c r="AF138" t="str">
        <f>X138</f>
        <v>STRING</v>
      </c>
      <c r="AG138">
        <f>IF(Y138="","",Y138)</f>
        <v>18</v>
      </c>
      <c r="AH138" t="str">
        <f>Z138</f>
        <v>Y</v>
      </c>
      <c r="AI138" t="str">
        <f>O138</f>
        <v>F</v>
      </c>
      <c r="AJ138" t="str">
        <f>IF(AE138="LastModifiedDate","Must be latest date for the record id in Staging, and date must be t-1", "")</f>
        <v/>
      </c>
    </row>
    <row r="139" spans="1:36" ht="15">
      <c r="A139" t="str">
        <f>D139&amp;F139</f>
        <v>LLC_BI__Connection__cLLC_BI__Connection_Role__c</v>
      </c>
      <c r="B139" t="str">
        <f>VLOOKUP($A139,nCino_DMW!$A$1:$AM$187,38,0)</f>
        <v>Y</v>
      </c>
      <c r="C139" t="str">
        <f>VLOOKUP($A139,nCino_DMW!$A$1:$AM$187,39,0)</f>
        <v>N</v>
      </c>
      <c r="D139" t="s">
        <v>69</v>
      </c>
      <c r="E139" t="str">
        <f>_xlfn.IFNA(VLOOKUP($A139,nCino_DevPoc!$A$2:$S$384,4,0),"")</f>
        <v>Connection</v>
      </c>
      <c r="F139" t="s">
        <v>1344</v>
      </c>
      <c r="G139" t="str">
        <f>_xlfn.IFNA(VLOOKUP($A139,nCino_DMW!$A$1:$L$188,9,0),"")</f>
        <v>Role</v>
      </c>
      <c r="H139" t="str">
        <f>_xlfn.IFNA(VLOOKUP($A139,nCino_DMW!$A$1:$AH$187,12,0),"")</f>
        <v>This field is a lookup field to the connection role. This is used to specify the capacity of which two relationships are connected. (ie. Spouse, Parent, Child, Owner, Company, etc.)</v>
      </c>
      <c r="I139" t="str">
        <f>_xlfn.IFNA(IF(VLOOKUP($A139,nCino_DMW!$A$1:$AH$187,13,0)=0,"", VLOOKUP($A139,nCino_DMW!$A$1:$AH$187,13,0)),"")</f>
        <v>Lookup(Connection Role)</v>
      </c>
      <c r="J139" t="str">
        <f>_xlfn.IFNA(IF(VLOOKUP($A139,nCino_DevPoc!$A$2:$S$384,8,0)=0,"", VLOOKUP($A139,nCino_DevPoc!$A$2:$S$384,8,0)),"")</f>
        <v>reference(LLC_BI__Connection_Role__c)</v>
      </c>
      <c r="K139">
        <f>_xlfn.IFNA(IF(VLOOKUP($A139,nCino_DMW!$A$1:$AH$187,2,0)=0,"", VLOOKUP($A139,nCino_DMW!$A$1:$AH$187,2,0)),"")</f>
        <v>18</v>
      </c>
      <c r="L139">
        <f>IF(OR(F139=0, IFERROR(VLOOKUP($A139,nCino_DevPoc!$A$2:$S$384,2,0),0)=0),"", VLOOKUP($A139,nCino_DevPoc!$A$2:$S$384,2,0))</f>
        <v>18</v>
      </c>
      <c r="M139" t="str">
        <f>IFERROR(IF(VLOOKUP($A139,nCino_DMW!$A$1:$AH$187,26,0)="Y", "N", IF(VLOOKUP($A139,nCino_DMW!$A$1:$AH$187,26,0)="N",  "Y", "")),"")</f>
        <v>N</v>
      </c>
      <c r="N139" t="str">
        <f>_xlfn.IFNA(IF(VLOOKUP($A139,nCino_DevPoc!$A$2:$S$384,8,0)=TRUE, "Y", "N"),"")</f>
        <v>N</v>
      </c>
      <c r="O139" t="str">
        <f>IFERROR(IF(VLOOKUP($A139,nCino_DevPoc!$A$2:$S$384,18,0)=TRUE, "E", IF(F139="Id", "P", IF(OR(LEFT(I139, 6) = "Lookup", LEFT(I139, 6) ="Master"), "F",""))),"")</f>
        <v>F</v>
      </c>
      <c r="P139" t="str">
        <f>_xlfn.IFNA(IF(VLOOKUP($A139,nCino_DMW!$A$1:$AH$187,4,0)="System generated", "Y", "N"),"")</f>
        <v>Y</v>
      </c>
      <c r="Q139" t="str">
        <f>IF(LEFT(I139,6)="lookup", I139,IF(OR(F139=0, IFERROR(VLOOKUP($A139,nCino_DevPoc!$A$2:$S$384,18,0),0)=0),"", VLOOKUP($A139,nCino_DevPoc!$A$2:$S$384,18,0)))</f>
        <v>Lookup(Connection Role)</v>
      </c>
      <c r="R139" t="str">
        <f>IF(D139="","",D139)</f>
        <v>LLC_BI__Connection__c</v>
      </c>
      <c r="S139" t="str">
        <f>IF(F139="","",F139)</f>
        <v>LLC_BI__Connection_Role__c</v>
      </c>
      <c r="T139" t="s">
        <v>253</v>
      </c>
      <c r="U139" t="str">
        <f>IF(OR(S139 ="transactionKey", S139="sequenceNumber", S139 = "commitTimestamp", S139 = "commitUser",S139 = "commitNumber", S139="changetype",S139="entityName",S139="ID", LEFT(S139,12)="LastModified"), "N","Y")</f>
        <v>Y</v>
      </c>
      <c r="V139" t="str">
        <f>R139</f>
        <v>LLC_BI__Connection__c</v>
      </c>
      <c r="W139" t="str">
        <f>S139</f>
        <v>LLC_BI__Connection_Role__c</v>
      </c>
      <c r="X139" t="str">
        <f>IF(OR(LEFT(J139,9)="reference", F139=""),"STRING",VLOOKUP($J139,'DataType Conversion'!$A$8:$I$37,3,0))</f>
        <v>STRING</v>
      </c>
      <c r="Y139">
        <f>IF(L139="", "",L139)</f>
        <v>18</v>
      </c>
      <c r="Z139" t="str">
        <f>U139</f>
        <v>Y</v>
      </c>
      <c r="AA139" t="str">
        <f>IF(OR($W139="Id",$W139="LastModifiedDate"), "C","")</f>
        <v/>
      </c>
      <c r="AB139" t="str">
        <f>IF(S139= "", "", IF(J139="Picklist", "Y", "N"))</f>
        <v>N</v>
      </c>
      <c r="AC139" t="str">
        <f>IF(OR(W139="CreatedDate",W139="CreatedById"),"Must be populated when changeType = CREATE","")</f>
        <v/>
      </c>
      <c r="AD139" t="str">
        <f>V139</f>
        <v>LLC_BI__Connection__c</v>
      </c>
      <c r="AE139" t="str">
        <f>W139</f>
        <v>LLC_BI__Connection_Role__c</v>
      </c>
      <c r="AF139" t="str">
        <f>X139</f>
        <v>STRING</v>
      </c>
      <c r="AG139">
        <f>IF(Y139="","",Y139)</f>
        <v>18</v>
      </c>
      <c r="AH139" t="str">
        <f>Z139</f>
        <v>Y</v>
      </c>
      <c r="AI139" t="str">
        <f>O139</f>
        <v>F</v>
      </c>
      <c r="AJ139" t="str">
        <f>IF(AE139="LastModifiedDate","Must be latest date for the record id in Staging, and date must be t-1", "")</f>
        <v/>
      </c>
    </row>
    <row r="140" spans="1:36" ht="15">
      <c r="A140" t="str">
        <f>D140&amp;F140</f>
        <v>LLC_BI__Connection__cLLC_BI__Controlling_Individual__c</v>
      </c>
      <c r="B140" t="str">
        <f>VLOOKUP($A140,nCino_DMW!$A$1:$AM$187,38,0)</f>
        <v>Y</v>
      </c>
      <c r="C140" t="str">
        <f>VLOOKUP($A140,nCino_DMW!$A$1:$AM$187,39,0)</f>
        <v>N</v>
      </c>
      <c r="D140" t="s">
        <v>69</v>
      </c>
      <c r="E140" t="str">
        <f>_xlfn.IFNA(VLOOKUP($A140,nCino_DevPoc!$A$2:$S$384,4,0),"")</f>
        <v>Connection</v>
      </c>
      <c r="F140" t="s">
        <v>1358</v>
      </c>
      <c r="G140" t="str">
        <f>_xlfn.IFNA(VLOOKUP($A140,nCino_DMW!$A$1:$L$188,9,0),"")</f>
        <v>Controlling Individual</v>
      </c>
      <c r="H140" t="str">
        <f>_xlfn.IFNA(VLOOKUP($A140,nCino_DMW!$A$1:$AH$187,12,0),"")</f>
        <v>Users manually populate this optional picklist field. This field is used to determine the role of the controlling individual. By default, it is blank.</v>
      </c>
      <c r="I140" t="str">
        <f>_xlfn.IFNA(IF(VLOOKUP($A140,nCino_DMW!$A$1:$AH$187,13,0)=0,"", VLOOKUP($A140,nCino_DMW!$A$1:$AH$187,13,0)),"")</f>
        <v>Picklist</v>
      </c>
      <c r="J140" t="str">
        <f>_xlfn.IFNA(IF(VLOOKUP($A140,nCino_DevPoc!$A$2:$S$384,8,0)=0,"", VLOOKUP($A140,nCino_DevPoc!$A$2:$S$384,8,0)),"")</f>
        <v>picklist</v>
      </c>
      <c r="K140" t="str">
        <f>_xlfn.IFNA(IF(VLOOKUP($A140,nCino_DMW!$A$1:$AH$187,2,0)=0,"", VLOOKUP($A140,nCino_DMW!$A$1:$AH$187,2,0)),"")</f>
        <v>See picklist options for lengths</v>
      </c>
      <c r="L140">
        <f>IF(OR(F140=0, IFERROR(VLOOKUP($A140,nCino_DevPoc!$A$2:$S$384,2,0),0)=0),"", VLOOKUP($A140,nCino_DevPoc!$A$2:$S$384,2,0))</f>
        <v>255</v>
      </c>
      <c r="M140" t="str">
        <f>IFERROR(IF(VLOOKUP($A140,nCino_DMW!$A$1:$AH$187,26,0)="Y", "N", IF(VLOOKUP($A140,nCino_DMW!$A$1:$AH$187,26,0)="N",  "Y", "")),"")</f>
        <v>Y</v>
      </c>
      <c r="N140" t="str">
        <f>_xlfn.IFNA(IF(VLOOKUP($A140,nCino_DevPoc!$A$2:$S$384,8,0)=TRUE, "Y", "N"),"")</f>
        <v>N</v>
      </c>
      <c r="O140" t="str">
        <f>IFERROR(IF(VLOOKUP($A140,nCino_DevPoc!$A$2:$S$384,18,0)=TRUE, "E", IF(F140="Id", "P", IF(OR(LEFT(I140, 6) = "Lookup", LEFT(I140, 6) ="Master"), "F",""))),"")</f>
        <v/>
      </c>
      <c r="P140" t="str">
        <f>_xlfn.IFNA(IF(VLOOKUP($A140,nCino_DMW!$A$1:$AH$187,4,0)="System generated", "Y", "N"),"")</f>
        <v>N</v>
      </c>
      <c r="Q140" t="str">
        <f>IF(LEFT(I140,6)="lookup", I140,IF(OR(F140=0, IFERROR(VLOOKUP($A140,nCino_DevPoc!$A$2:$S$384,18,0),0)=0),"", VLOOKUP($A140,nCino_DevPoc!$A$2:$S$384,18,0)))</f>
        <v/>
      </c>
      <c r="R140" t="str">
        <f>IF(D140="","",D140)</f>
        <v>LLC_BI__Connection__c</v>
      </c>
      <c r="S140" t="str">
        <f>IF(F140="","",F140)</f>
        <v>LLC_BI__Controlling_Individual__c</v>
      </c>
      <c r="T140" t="s">
        <v>253</v>
      </c>
      <c r="U140" t="str">
        <f>IF(OR(S140 ="transactionKey", S140="sequenceNumber", S140 = "commitTimestamp", S140 = "commitUser",S140 = "commitNumber", S140="changetype",S140="entityName",S140="ID", LEFT(S140,12)="LastModified"), "N","Y")</f>
        <v>Y</v>
      </c>
      <c r="V140" t="str">
        <f>R140</f>
        <v>LLC_BI__Connection__c</v>
      </c>
      <c r="W140" t="str">
        <f>S140</f>
        <v>LLC_BI__Controlling_Individual__c</v>
      </c>
      <c r="X140" t="str">
        <f>IF(OR(LEFT(J140,9)="reference", F140=""),"STRING",VLOOKUP($J140,'DataType Conversion'!$A$8:$I$37,3,0))</f>
        <v>STRING</v>
      </c>
      <c r="Y140">
        <f>IF(L140="", "",L140)</f>
        <v>255</v>
      </c>
      <c r="Z140" t="str">
        <f>U140</f>
        <v>Y</v>
      </c>
      <c r="AA140" t="str">
        <f>IF(OR($W140="Id",$W140="LastModifiedDate"), "C","")</f>
        <v/>
      </c>
      <c r="AB140" t="str">
        <f>IF(S140= "", "", IF(J140="Picklist", "Y", "N"))</f>
        <v>Y</v>
      </c>
      <c r="AC140" t="str">
        <f>IF(OR(W140="CreatedDate",W140="CreatedById"),"Must be populated when changeType = CREATE","")</f>
        <v/>
      </c>
      <c r="AD140" t="str">
        <f>V140</f>
        <v>LLC_BI__Connection__c</v>
      </c>
      <c r="AE140" t="str">
        <f>W140</f>
        <v>LLC_BI__Controlling_Individual__c</v>
      </c>
      <c r="AF140" t="str">
        <f>X140</f>
        <v>STRING</v>
      </c>
      <c r="AG140">
        <f>IF(Y140="","",Y140)</f>
        <v>255</v>
      </c>
      <c r="AH140" t="str">
        <f>Z140</f>
        <v>Y</v>
      </c>
      <c r="AI140" t="str">
        <f>O140</f>
        <v/>
      </c>
      <c r="AJ140" t="str">
        <f>IF(AE140="LastModifiedDate","Must be latest date for the record id in Staging, and date must be t-1", "")</f>
        <v/>
      </c>
    </row>
    <row r="141" spans="1:36" ht="15">
      <c r="A141" t="str">
        <f>D141&amp;F141</f>
        <v>LLC_BI__Connection__cLLC_BI__Description__c</v>
      </c>
      <c r="B141" t="str">
        <f>VLOOKUP($A141,nCino_DMW!$A$1:$AM$187,38,0)</f>
        <v>Y</v>
      </c>
      <c r="C141" t="str">
        <f>VLOOKUP($A141,nCino_DMW!$A$1:$AM$187,39,0)</f>
        <v>N</v>
      </c>
      <c r="D141" t="s">
        <v>69</v>
      </c>
      <c r="E141" t="str">
        <f>_xlfn.IFNA(VLOOKUP($A141,nCino_DevPoc!$A$2:$S$384,4,0),"")</f>
        <v>Connection</v>
      </c>
      <c r="F141" t="s">
        <v>1331</v>
      </c>
      <c r="G141" t="str">
        <f>_xlfn.IFNA(VLOOKUP($A141,nCino_DMW!$A$1:$L$188,9,0),"")</f>
        <v>Description</v>
      </c>
      <c r="H141" t="str">
        <f>_xlfn.IFNA(VLOOKUP($A141,nCino_DMW!$A$1:$AH$187,12,0),"")</f>
        <v>This field is a free form text field, used to enter in details/ description of the connection</v>
      </c>
      <c r="I141" t="str">
        <f>_xlfn.IFNA(IF(VLOOKUP($A141,nCino_DMW!$A$1:$AH$187,13,0)=0,"", VLOOKUP($A141,nCino_DMW!$A$1:$AH$187,13,0)),"")</f>
        <v>Textarea</v>
      </c>
      <c r="J141" t="str">
        <f>_xlfn.IFNA(IF(VLOOKUP($A141,nCino_DevPoc!$A$2:$S$384,8,0)=0,"", VLOOKUP($A141,nCino_DevPoc!$A$2:$S$384,8,0)),"")</f>
        <v>textarea</v>
      </c>
      <c r="K141">
        <f>_xlfn.IFNA(IF(VLOOKUP($A141,nCino_DMW!$A$1:$AH$187,2,0)=0,"", VLOOKUP($A141,nCino_DMW!$A$1:$AH$187,2,0)),"")</f>
        <v>255</v>
      </c>
      <c r="L141">
        <f>IF(OR(F141=0, IFERROR(VLOOKUP($A141,nCino_DevPoc!$A$2:$S$384,2,0),0)=0),"", VLOOKUP($A141,nCino_DevPoc!$A$2:$S$384,2,0))</f>
        <v>255</v>
      </c>
      <c r="M141" t="str">
        <f>IFERROR(IF(VLOOKUP($A141,nCino_DMW!$A$1:$AH$187,26,0)="Y", "N", IF(VLOOKUP($A141,nCino_DMW!$A$1:$AH$187,26,0)="N",  "Y", "")),"")</f>
        <v>Y</v>
      </c>
      <c r="N141" t="str">
        <f>_xlfn.IFNA(IF(VLOOKUP($A141,nCino_DevPoc!$A$2:$S$384,8,0)=TRUE, "Y", "N"),"")</f>
        <v>N</v>
      </c>
      <c r="O141" t="str">
        <f>IFERROR(IF(VLOOKUP($A141,nCino_DevPoc!$A$2:$S$384,18,0)=TRUE, "E", IF(F141="Id", "P", IF(OR(LEFT(I141, 6) = "Lookup", LEFT(I141, 6) ="Master"), "F",""))),"")</f>
        <v/>
      </c>
      <c r="P141" t="str">
        <f>_xlfn.IFNA(IF(VLOOKUP($A141,nCino_DMW!$A$1:$AH$187,4,0)="System generated", "Y", "N"),"")</f>
        <v>N</v>
      </c>
      <c r="Q141" t="str">
        <f>IF(LEFT(I141,6)="lookup", I141,IF(OR(F141=0, IFERROR(VLOOKUP($A141,nCino_DevPoc!$A$2:$S$384,18,0),0)=0),"", VLOOKUP($A141,nCino_DevPoc!$A$2:$S$384,18,0)))</f>
        <v/>
      </c>
      <c r="R141" t="str">
        <f>IF(D141="","",D141)</f>
        <v>LLC_BI__Connection__c</v>
      </c>
      <c r="S141" t="str">
        <f>IF(F141="","",F141)</f>
        <v>LLC_BI__Description__c</v>
      </c>
      <c r="T141" t="s">
        <v>253</v>
      </c>
      <c r="U141" t="str">
        <f>IF(OR(S141 ="transactionKey", S141="sequenceNumber", S141 = "commitTimestamp", S141 = "commitUser",S141 = "commitNumber", S141="changetype",S141="entityName",S141="ID", LEFT(S141,12)="LastModified"), "N","Y")</f>
        <v>Y</v>
      </c>
      <c r="V141" t="str">
        <f>R141</f>
        <v>LLC_BI__Connection__c</v>
      </c>
      <c r="W141" t="str">
        <f>S141</f>
        <v>LLC_BI__Description__c</v>
      </c>
      <c r="X141" t="str">
        <f>IF(OR(LEFT(J141,9)="reference", F141=""),"STRING",VLOOKUP($J141,'DataType Conversion'!$A$8:$I$37,3,0))</f>
        <v>STRING</v>
      </c>
      <c r="Y141">
        <f>IF(L141="", "",L141)</f>
        <v>255</v>
      </c>
      <c r="Z141" t="str">
        <f>U141</f>
        <v>Y</v>
      </c>
      <c r="AA141" t="str">
        <f>IF(OR($W141="Id",$W141="LastModifiedDate"), "C","")</f>
        <v/>
      </c>
      <c r="AB141" t="str">
        <f>IF(S141= "", "", IF(J141="Picklist", "Y", "N"))</f>
        <v>N</v>
      </c>
      <c r="AC141" t="str">
        <f>IF(OR(W141="CreatedDate",W141="CreatedById"),"Must be populated when changeType = CREATE","")</f>
        <v/>
      </c>
      <c r="AD141" t="str">
        <f>V141</f>
        <v>LLC_BI__Connection__c</v>
      </c>
      <c r="AE141" t="str">
        <f>W141</f>
        <v>LLC_BI__Description__c</v>
      </c>
      <c r="AF141" t="str">
        <f>X141</f>
        <v>STRING</v>
      </c>
      <c r="AG141">
        <f>IF(Y141="","",Y141)</f>
        <v>255</v>
      </c>
      <c r="AH141" t="str">
        <f>Z141</f>
        <v>Y</v>
      </c>
      <c r="AI141" t="str">
        <f>O141</f>
        <v/>
      </c>
      <c r="AJ141" t="str">
        <f>IF(AE141="LastModifiedDate","Must be latest date for the record id in Staging, and date must be t-1", "")</f>
        <v/>
      </c>
    </row>
    <row r="142" spans="1:36" ht="15">
      <c r="A142" t="str">
        <f>D142&amp;F142</f>
        <v>LLC_BI__Connection__cLLC_BI__Indirect_Ownership_Percent__c</v>
      </c>
      <c r="B142" t="str">
        <f>VLOOKUP($A142,nCino_DMW!$A$1:$AM$187,38,0)</f>
        <v>Y</v>
      </c>
      <c r="C142" t="str">
        <f>VLOOKUP($A142,nCino_DMW!$A$1:$AM$187,39,0)</f>
        <v>N</v>
      </c>
      <c r="D142" t="s">
        <v>69</v>
      </c>
      <c r="E142" t="str">
        <f>_xlfn.IFNA(VLOOKUP($A142,nCino_DevPoc!$A$2:$S$384,4,0),"")</f>
        <v>Connection</v>
      </c>
      <c r="F142" t="s">
        <v>1361</v>
      </c>
      <c r="G142" t="str">
        <f>_xlfn.IFNA(VLOOKUP($A142,nCino_DMW!$A$1:$L$188,9,0),"")</f>
        <v>Indirect Ownership Percent</v>
      </c>
      <c r="H142" t="str">
        <f>_xlfn.IFNA(VLOOKUP($A142,nCino_DMW!$A$1:$AH$187,12,0),"")</f>
        <v>Users manually populate this optional field. This field is used to capture the indirect ownership percentage.</v>
      </c>
      <c r="I142" t="str">
        <f>_xlfn.IFNA(IF(VLOOKUP($A142,nCino_DMW!$A$1:$AH$187,13,0)=0,"", VLOOKUP($A142,nCino_DMW!$A$1:$AH$187,13,0)),"")</f>
        <v>Percent</v>
      </c>
      <c r="J142" t="str">
        <f>_xlfn.IFNA(IF(VLOOKUP($A142,nCino_DevPoc!$A$2:$S$384,8,0)=0,"", VLOOKUP($A142,nCino_DevPoc!$A$2:$S$384,8,0)),"")</f>
        <v>percent</v>
      </c>
      <c r="K142" t="str">
        <f>_xlfn.IFNA(IF(VLOOKUP($A142,nCino_DMW!$A$1:$AH$187,2,0)=0,"", VLOOKUP($A142,nCino_DMW!$A$1:$AH$187,2,0)),"")</f>
        <v>3, 3</v>
      </c>
      <c r="L142" t="str">
        <f>IF(OR(F142=0, IFERROR(VLOOKUP($A142,nCino_DevPoc!$A$2:$S$384,2,0),0)=0),"", VLOOKUP($A142,nCino_DevPoc!$A$2:$S$384,2,0))</f>
        <v/>
      </c>
      <c r="M142" t="str">
        <f>IFERROR(IF(VLOOKUP($A142,nCino_DMW!$A$1:$AH$187,26,0)="Y", "N", IF(VLOOKUP($A142,nCino_DMW!$A$1:$AH$187,26,0)="N",  "Y", "")),"")</f>
        <v>Y</v>
      </c>
      <c r="N142" t="str">
        <f>_xlfn.IFNA(IF(VLOOKUP($A142,nCino_DevPoc!$A$2:$S$384,8,0)=TRUE, "Y", "N"),"")</f>
        <v>N</v>
      </c>
      <c r="O142" t="str">
        <f>IFERROR(IF(VLOOKUP($A142,nCino_DevPoc!$A$2:$S$384,18,0)=TRUE, "E", IF(F142="Id", "P", IF(OR(LEFT(I142, 6) = "Lookup", LEFT(I142, 6) ="Master"), "F",""))),"")</f>
        <v/>
      </c>
      <c r="P142" t="str">
        <f>_xlfn.IFNA(IF(VLOOKUP($A142,nCino_DMW!$A$1:$AH$187,4,0)="System generated", "Y", "N"),"")</f>
        <v>N</v>
      </c>
      <c r="Q142" t="str">
        <f>IF(LEFT(I142,6)="lookup", I142,IF(OR(F142=0, IFERROR(VLOOKUP($A142,nCino_DevPoc!$A$2:$S$384,18,0),0)=0),"", VLOOKUP($A142,nCino_DevPoc!$A$2:$S$384,18,0)))</f>
        <v/>
      </c>
      <c r="R142" t="str">
        <f>IF(D142="","",D142)</f>
        <v>LLC_BI__Connection__c</v>
      </c>
      <c r="S142" t="str">
        <f>IF(F142="","",F142)</f>
        <v>LLC_BI__Indirect_Ownership_Percent__c</v>
      </c>
      <c r="T142" t="s">
        <v>253</v>
      </c>
      <c r="U142" t="str">
        <f>IF(OR(S142 ="transactionKey", S142="sequenceNumber", S142 = "commitTimestamp", S142 = "commitUser",S142 = "commitNumber", S142="changetype",S142="entityName",S142="ID", LEFT(S142,12)="LastModified"), "N","Y")</f>
        <v>Y</v>
      </c>
      <c r="V142" t="str">
        <f>R142</f>
        <v>LLC_BI__Connection__c</v>
      </c>
      <c r="W142" t="str">
        <f>S142</f>
        <v>LLC_BI__Indirect_Ownership_Percent__c</v>
      </c>
      <c r="X142" t="str">
        <f>IF(OR(LEFT(J142,9)="reference", F142=""),"STRING",VLOOKUP($J142,'DataType Conversion'!$A$8:$I$37,3,0))</f>
        <v>DECIMAL</v>
      </c>
      <c r="Y142" t="str">
        <f>IF(L142="", "",L142)</f>
        <v/>
      </c>
      <c r="Z142" t="str">
        <f>U142</f>
        <v>Y</v>
      </c>
      <c r="AA142" t="str">
        <f>IF(OR($W142="Id",$W142="LastModifiedDate"), "C","")</f>
        <v/>
      </c>
      <c r="AB142" t="str">
        <f>IF(S142= "", "", IF(J142="Picklist", "Y", "N"))</f>
        <v>N</v>
      </c>
      <c r="AC142" t="str">
        <f>IF(OR(W142="CreatedDate",W142="CreatedById"),"Must be populated when changeType = CREATE","")</f>
        <v/>
      </c>
      <c r="AD142" t="str">
        <f>V142</f>
        <v>LLC_BI__Connection__c</v>
      </c>
      <c r="AE142" t="str">
        <f>W142</f>
        <v>LLC_BI__Indirect_Ownership_Percent__c</v>
      </c>
      <c r="AF142" t="str">
        <f>X142</f>
        <v>DECIMAL</v>
      </c>
      <c r="AG142" t="str">
        <f>IF(Y142="","",Y142)</f>
        <v/>
      </c>
      <c r="AH142" t="str">
        <f>Z142</f>
        <v>Y</v>
      </c>
      <c r="AI142" t="str">
        <f>O142</f>
        <v/>
      </c>
      <c r="AJ142" t="str">
        <f>IF(AE142="LastModifiedDate","Must be latest date for the record id in Staging, and date must be t-1", "")</f>
        <v/>
      </c>
    </row>
    <row r="143" spans="1:36" ht="15">
      <c r="A143" t="str">
        <f>D143&amp;F143</f>
        <v>LLC_BI__Connection__cLLC_BI__Is_Active__c</v>
      </c>
      <c r="B143" t="str">
        <f>VLOOKUP($A143,nCino_DMW!$A$1:$AM$187,38,0)</f>
        <v>Y</v>
      </c>
      <c r="C143" t="str">
        <f>VLOOKUP($A143,nCino_DMW!$A$1:$AM$187,39,0)</f>
        <v>N</v>
      </c>
      <c r="D143" t="s">
        <v>69</v>
      </c>
      <c r="E143" t="str">
        <f>_xlfn.IFNA(VLOOKUP($A143,nCino_DevPoc!$A$2:$S$384,4,0),"")</f>
        <v>Connection</v>
      </c>
      <c r="F143" t="s">
        <v>1371</v>
      </c>
      <c r="G143" t="str">
        <f>_xlfn.IFNA(VLOOKUP($A143,nCino_DMW!$A$1:$L$188,9,0),"")</f>
        <v>Is Active</v>
      </c>
      <c r="H143" t="str">
        <f>_xlfn.IFNA(VLOOKUP($A143,nCino_DMW!$A$1:$AH$187,12,0),"")</f>
        <v>The system automatically populates this checkbox to indicate if the connection is active or inactive.</v>
      </c>
      <c r="I143" t="str">
        <f>_xlfn.IFNA(IF(VLOOKUP($A143,nCino_DMW!$A$1:$AH$187,13,0)=0,"", VLOOKUP($A143,nCino_DMW!$A$1:$AH$187,13,0)),"")</f>
        <v>Checkbox</v>
      </c>
      <c r="J143" t="str">
        <f>_xlfn.IFNA(IF(VLOOKUP($A143,nCino_DevPoc!$A$2:$S$384,8,0)=0,"", VLOOKUP($A143,nCino_DevPoc!$A$2:$S$384,8,0)),"")</f>
        <v>boolean</v>
      </c>
      <c r="K143" t="str">
        <f>_xlfn.IFNA(IF(VLOOKUP($A143,nCino_DMW!$A$1:$AH$187,2,0)=0,"", VLOOKUP($A143,nCino_DMW!$A$1:$AH$187,2,0)),"")</f>
        <v>Boolean (True/False)</v>
      </c>
      <c r="L143" t="str">
        <f>IF(OR(F143=0, IFERROR(VLOOKUP($A143,nCino_DevPoc!$A$2:$S$384,2,0),0)=0),"", VLOOKUP($A143,nCino_DevPoc!$A$2:$S$384,2,0))</f>
        <v/>
      </c>
      <c r="M143" t="str">
        <f>IFERROR(IF(VLOOKUP($A143,nCino_DMW!$A$1:$AH$187,26,0)="Y", "N", IF(VLOOKUP($A143,nCino_DMW!$A$1:$AH$187,26,0)="N",  "Y", "")),"")</f>
        <v>Y</v>
      </c>
      <c r="N143" t="str">
        <f>_xlfn.IFNA(IF(VLOOKUP($A143,nCino_DevPoc!$A$2:$S$384,8,0)=TRUE, "Y", "N"),"")</f>
        <v>N</v>
      </c>
      <c r="O143" t="str">
        <f>IFERROR(IF(VLOOKUP($A143,nCino_DevPoc!$A$2:$S$384,18,0)=TRUE, "E", IF(F143="Id", "P", IF(OR(LEFT(I143, 6) = "Lookup", LEFT(I143, 6) ="Master"), "F",""))),"")</f>
        <v/>
      </c>
      <c r="P143" t="str">
        <f>_xlfn.IFNA(IF(VLOOKUP($A143,nCino_DMW!$A$1:$AH$187,4,0)="System generated", "Y", "N"),"")</f>
        <v>Y</v>
      </c>
      <c r="Q143" t="str">
        <f>IF(LEFT(I143,6)="lookup", I143,IF(OR(F143=0, IFERROR(VLOOKUP($A143,nCino_DevPoc!$A$2:$S$384,18,0),0)=0),"", VLOOKUP($A143,nCino_DevPoc!$A$2:$S$384,18,0)))</f>
        <v/>
      </c>
      <c r="R143" t="str">
        <f>IF(D143="","",D143)</f>
        <v>LLC_BI__Connection__c</v>
      </c>
      <c r="S143" t="str">
        <f>IF(F143="","",F143)</f>
        <v>LLC_BI__Is_Active__c</v>
      </c>
      <c r="T143" t="s">
        <v>253</v>
      </c>
      <c r="U143" t="str">
        <f>IF(OR(S143 ="transactionKey", S143="sequenceNumber", S143 = "commitTimestamp", S143 = "commitUser",S143 = "commitNumber", S143="changetype",S143="entityName",S143="ID", LEFT(S143,12)="LastModified"), "N","Y")</f>
        <v>Y</v>
      </c>
      <c r="V143" t="str">
        <f>R143</f>
        <v>LLC_BI__Connection__c</v>
      </c>
      <c r="W143" t="str">
        <f>S143</f>
        <v>LLC_BI__Is_Active__c</v>
      </c>
      <c r="X143" t="str">
        <f>IF(OR(LEFT(J143,9)="reference", F143=""),"STRING",VLOOKUP($J143,'DataType Conversion'!$A$8:$I$37,3,0))</f>
        <v>BOOL</v>
      </c>
      <c r="Y143" t="str">
        <f>IF(L143="", "",L143)</f>
        <v/>
      </c>
      <c r="Z143" t="str">
        <f>U143</f>
        <v>Y</v>
      </c>
      <c r="AA143" t="str">
        <f>IF(OR($W143="Id",$W143="LastModifiedDate"), "C","")</f>
        <v/>
      </c>
      <c r="AB143" t="str">
        <f>IF(S143= "", "", IF(J143="Picklist", "Y", "N"))</f>
        <v>N</v>
      </c>
      <c r="AC143" t="str">
        <f>IF(OR(W143="CreatedDate",W143="CreatedById"),"Must be populated when changeType = CREATE","")</f>
        <v/>
      </c>
      <c r="AD143" t="str">
        <f>V143</f>
        <v>LLC_BI__Connection__c</v>
      </c>
      <c r="AE143" t="str">
        <f>W143</f>
        <v>LLC_BI__Is_Active__c</v>
      </c>
      <c r="AF143" t="str">
        <f>X143</f>
        <v>BOOL</v>
      </c>
      <c r="AG143" t="str">
        <f>IF(Y143="","",Y143)</f>
        <v/>
      </c>
      <c r="AH143" t="str">
        <f>Z143</f>
        <v>Y</v>
      </c>
      <c r="AI143" t="str">
        <f>O143</f>
        <v/>
      </c>
      <c r="AJ143" t="str">
        <f>IF(AE143="LastModifiedDate","Must be latest date for the record id in Staging, and date must be t-1", "")</f>
        <v/>
      </c>
    </row>
    <row r="144" spans="1:36" ht="15">
      <c r="A144" t="str">
        <f>D144&amp;F144</f>
        <v>LLC_BI__Connection__cLLC_BI__Official_Title__c</v>
      </c>
      <c r="B144" t="str">
        <f>VLOOKUP($A144,nCino_DMW!$A$1:$AM$187,38,0)</f>
        <v>Y</v>
      </c>
      <c r="C144" t="str">
        <f>VLOOKUP($A144,nCino_DMW!$A$1:$AM$187,39,0)</f>
        <v>N</v>
      </c>
      <c r="D144" t="s">
        <v>69</v>
      </c>
      <c r="E144" t="str">
        <f>_xlfn.IFNA(VLOOKUP($A144,nCino_DevPoc!$A$2:$S$384,4,0),"")</f>
        <v>Connection</v>
      </c>
      <c r="F144" t="s">
        <v>1364</v>
      </c>
      <c r="G144" t="str">
        <f>_xlfn.IFNA(VLOOKUP($A144,nCino_DMW!$A$1:$L$188,9,0),"")</f>
        <v>Official Title</v>
      </c>
      <c r="H144" t="str">
        <f>_xlfn.IFNA(VLOOKUP($A144,nCino_DMW!$A$1:$AH$187,12,0),"")</f>
        <v>Users manually populate this optional text field. This field is used to indicate the official title of the Beneficial Owner.</v>
      </c>
      <c r="I144" t="str">
        <f>_xlfn.IFNA(IF(VLOOKUP($A144,nCino_DMW!$A$1:$AH$187,13,0)=0,"", VLOOKUP($A144,nCino_DMW!$A$1:$AH$187,13,0)),"")</f>
        <v>Text</v>
      </c>
      <c r="J144" t="str">
        <f>_xlfn.IFNA(IF(VLOOKUP($A144,nCino_DevPoc!$A$2:$S$384,8,0)=0,"", VLOOKUP($A144,nCino_DevPoc!$A$2:$S$384,8,0)),"")</f>
        <v>string</v>
      </c>
      <c r="K144">
        <f>_xlfn.IFNA(IF(VLOOKUP($A144,nCino_DMW!$A$1:$AH$187,2,0)=0,"", VLOOKUP($A144,nCino_DMW!$A$1:$AH$187,2,0)),"")</f>
        <v>80</v>
      </c>
      <c r="L144">
        <f>IF(OR(F144=0, IFERROR(VLOOKUP($A144,nCino_DevPoc!$A$2:$S$384,2,0),0)=0),"", VLOOKUP($A144,nCino_DevPoc!$A$2:$S$384,2,0))</f>
        <v>80</v>
      </c>
      <c r="M144" t="str">
        <f>IFERROR(IF(VLOOKUP($A144,nCino_DMW!$A$1:$AH$187,26,0)="Y", "N", IF(VLOOKUP($A144,nCino_DMW!$A$1:$AH$187,26,0)="N",  "Y", "")),"")</f>
        <v>Y</v>
      </c>
      <c r="N144" t="str">
        <f>_xlfn.IFNA(IF(VLOOKUP($A144,nCino_DevPoc!$A$2:$S$384,8,0)=TRUE, "Y", "N"),"")</f>
        <v>N</v>
      </c>
      <c r="O144" t="str">
        <f>IFERROR(IF(VLOOKUP($A144,nCino_DevPoc!$A$2:$S$384,18,0)=TRUE, "E", IF(F144="Id", "P", IF(OR(LEFT(I144, 6) = "Lookup", LEFT(I144, 6) ="Master"), "F",""))),"")</f>
        <v/>
      </c>
      <c r="P144" t="str">
        <f>_xlfn.IFNA(IF(VLOOKUP($A144,nCino_DMW!$A$1:$AH$187,4,0)="System generated", "Y", "N"),"")</f>
        <v>N</v>
      </c>
      <c r="Q144" t="str">
        <f>IF(LEFT(I144,6)="lookup", I144,IF(OR(F144=0, IFERROR(VLOOKUP($A144,nCino_DevPoc!$A$2:$S$384,18,0),0)=0),"", VLOOKUP($A144,nCino_DevPoc!$A$2:$S$384,18,0)))</f>
        <v/>
      </c>
      <c r="R144" t="str">
        <f>IF(D144="","",D144)</f>
        <v>LLC_BI__Connection__c</v>
      </c>
      <c r="S144" t="str">
        <f>IF(F144="","",F144)</f>
        <v>LLC_BI__Official_Title__c</v>
      </c>
      <c r="T144" t="s">
        <v>253</v>
      </c>
      <c r="U144" t="str">
        <f>IF(OR(S144 ="transactionKey", S144="sequenceNumber", S144 = "commitTimestamp", S144 = "commitUser",S144 = "commitNumber", S144="changetype",S144="entityName",S144="ID", LEFT(S144,12)="LastModified"), "N","Y")</f>
        <v>Y</v>
      </c>
      <c r="V144" t="str">
        <f>R144</f>
        <v>LLC_BI__Connection__c</v>
      </c>
      <c r="W144" t="str">
        <f>S144</f>
        <v>LLC_BI__Official_Title__c</v>
      </c>
      <c r="X144" t="str">
        <f>IF(OR(LEFT(J144,9)="reference", F144=""),"STRING",VLOOKUP($J144,'DataType Conversion'!$A$8:$I$37,3,0))</f>
        <v>STRING</v>
      </c>
      <c r="Y144">
        <f>IF(L144="", "",L144)</f>
        <v>80</v>
      </c>
      <c r="Z144" t="str">
        <f>U144</f>
        <v>Y</v>
      </c>
      <c r="AA144" t="str">
        <f>IF(OR($W144="Id",$W144="LastModifiedDate"), "C","")</f>
        <v/>
      </c>
      <c r="AB144" t="str">
        <f>IF(S144= "", "", IF(J144="Picklist", "Y", "N"))</f>
        <v>N</v>
      </c>
      <c r="AC144" t="str">
        <f>IF(OR(W144="CreatedDate",W144="CreatedById"),"Must be populated when changeType = CREATE","")</f>
        <v/>
      </c>
      <c r="AD144" t="str">
        <f>V144</f>
        <v>LLC_BI__Connection__c</v>
      </c>
      <c r="AE144" t="str">
        <f>W144</f>
        <v>LLC_BI__Official_Title__c</v>
      </c>
      <c r="AF144" t="str">
        <f>X144</f>
        <v>STRING</v>
      </c>
      <c r="AG144">
        <f>IF(Y144="","",Y144)</f>
        <v>80</v>
      </c>
      <c r="AH144" t="str">
        <f>Z144</f>
        <v>Y</v>
      </c>
      <c r="AI144" t="str">
        <f>O144</f>
        <v/>
      </c>
      <c r="AJ144" t="str">
        <f>IF(AE144="LastModifiedDate","Must be latest date for the record id in Staging, and date must be t-1", "")</f>
        <v/>
      </c>
    </row>
    <row r="145" spans="1:36" ht="15">
      <c r="A145" t="str">
        <f>D145&amp;F145</f>
        <v>LLC_BI__Connection__cLLC_BI__Status__c</v>
      </c>
      <c r="B145" t="str">
        <f>VLOOKUP($A145,nCino_DMW!$A$1:$AM$187,38,0)</f>
        <v>Y</v>
      </c>
      <c r="C145" t="str">
        <f>VLOOKUP($A145,nCino_DMW!$A$1:$AM$187,39,0)</f>
        <v>N</v>
      </c>
      <c r="D145" t="s">
        <v>69</v>
      </c>
      <c r="E145" t="str">
        <f>_xlfn.IFNA(VLOOKUP($A145,nCino_DevPoc!$A$2:$S$384,4,0),"")</f>
        <v>Connection</v>
      </c>
      <c r="F145" t="s">
        <v>580</v>
      </c>
      <c r="G145" t="str">
        <f>_xlfn.IFNA(VLOOKUP($A145,nCino_DMW!$A$1:$L$188,9,0),"")</f>
        <v>Status</v>
      </c>
      <c r="H145" t="str">
        <f>_xlfn.IFNA(VLOOKUP($A145,nCino_DMW!$A$1:$AH$187,12,0),"")</f>
        <v>This field is automatically populated via formula. It stores in plaintext the value of the LLC_BI__Status__c picklist from the relationship the "connected to" field is referencing.</v>
      </c>
      <c r="I145" t="str">
        <f>_xlfn.IFNA(IF(VLOOKUP($A145,nCino_DMW!$A$1:$AH$187,13,0)=0,"", VLOOKUP($A145,nCino_DMW!$A$1:$AH$187,13,0)),"")</f>
        <v>Formula(Text)</v>
      </c>
      <c r="J145" t="str">
        <f>_xlfn.IFNA(IF(VLOOKUP($A145,nCino_DevPoc!$A$2:$S$384,8,0)=0,"", VLOOKUP($A145,nCino_DevPoc!$A$2:$S$384,8,0)),"")</f>
        <v>string</v>
      </c>
      <c r="K145">
        <f>_xlfn.IFNA(IF(VLOOKUP($A145,nCino_DMW!$A$1:$AH$187,2,0)=0,"", VLOOKUP($A145,nCino_DMW!$A$1:$AH$187,2,0)),"")</f>
        <v>1300</v>
      </c>
      <c r="L145">
        <f>IF(OR(F145=0, IFERROR(VLOOKUP($A145,nCino_DevPoc!$A$2:$S$384,2,0),0)=0),"", VLOOKUP($A145,nCino_DevPoc!$A$2:$S$384,2,0))</f>
        <v>1300</v>
      </c>
      <c r="M145" t="str">
        <f>IFERROR(IF(VLOOKUP($A145,nCino_DMW!$A$1:$AH$187,26,0)="Y", "N", IF(VLOOKUP($A145,nCino_DMW!$A$1:$AH$187,26,0)="N",  "Y", "")),"")</f>
        <v>Y</v>
      </c>
      <c r="N145" t="str">
        <f>_xlfn.IFNA(IF(VLOOKUP($A145,nCino_DevPoc!$A$2:$S$384,8,0)=TRUE, "Y", "N"),"")</f>
        <v>N</v>
      </c>
      <c r="O145" t="str">
        <f>IFERROR(IF(VLOOKUP($A145,nCino_DevPoc!$A$2:$S$384,18,0)=TRUE, "E", IF(F145="Id", "P", IF(OR(LEFT(I145, 6) = "Lookup", LEFT(I145, 6) ="Master"), "F",""))),"")</f>
        <v/>
      </c>
      <c r="P145" t="str">
        <f>_xlfn.IFNA(IF(VLOOKUP($A145,nCino_DMW!$A$1:$AH$187,4,0)="System generated", "Y", "N"),"")</f>
        <v>N</v>
      </c>
      <c r="Q145" t="str">
        <f>IF(LEFT(I145,6)="lookup", I145,IF(OR(F145=0, IFERROR(VLOOKUP($A145,nCino_DevPoc!$A$2:$S$384,18,0),0)=0),"", VLOOKUP($A145,nCino_DevPoc!$A$2:$S$384,18,0)))</f>
        <v>Text(LLC_BI__Connected_To__r.LLC_BI__Status__c)</v>
      </c>
      <c r="R145" t="str">
        <f>IF(D145="","",D145)</f>
        <v>LLC_BI__Connection__c</v>
      </c>
      <c r="S145" t="str">
        <f>IF(F145="","",F145)</f>
        <v>LLC_BI__Status__c</v>
      </c>
      <c r="T145" t="s">
        <v>253</v>
      </c>
      <c r="U145" t="str">
        <f>IF(OR(S145 ="transactionKey", S145="sequenceNumber", S145 = "commitTimestamp", S145 = "commitUser",S145 = "commitNumber", S145="changetype",S145="entityName",S145="ID", LEFT(S145,12)="LastModified"), "N","Y")</f>
        <v>Y</v>
      </c>
      <c r="V145" t="str">
        <f>R145</f>
        <v>LLC_BI__Connection__c</v>
      </c>
      <c r="W145" t="str">
        <f>S145</f>
        <v>LLC_BI__Status__c</v>
      </c>
      <c r="X145" t="str">
        <f>IF(OR(LEFT(J145,9)="reference", F145=""),"STRING",VLOOKUP($J145,'DataType Conversion'!$A$8:$I$37,3,0))</f>
        <v>STRING</v>
      </c>
      <c r="Y145">
        <f>IF(L145="", "",L145)</f>
        <v>1300</v>
      </c>
      <c r="Z145" t="str">
        <f>U145</f>
        <v>Y</v>
      </c>
      <c r="AA145" t="str">
        <f>IF(OR($W145="Id",$W145="LastModifiedDate"), "C","")</f>
        <v/>
      </c>
      <c r="AB145" t="str">
        <f>IF(S145= "", "", IF(J145="Picklist", "Y", "N"))</f>
        <v>N</v>
      </c>
      <c r="AC145" t="str">
        <f>IF(OR(W145="CreatedDate",W145="CreatedById"),"Must be populated when changeType = CREATE","")</f>
        <v/>
      </c>
      <c r="AD145" t="str">
        <f>V145</f>
        <v>LLC_BI__Connection__c</v>
      </c>
      <c r="AE145" t="str">
        <f>W145</f>
        <v>LLC_BI__Status__c</v>
      </c>
      <c r="AF145" t="str">
        <f>X145</f>
        <v>STRING</v>
      </c>
      <c r="AG145">
        <f>IF(Y145="","",Y145)</f>
        <v>1300</v>
      </c>
      <c r="AH145" t="str">
        <f>Z145</f>
        <v>Y</v>
      </c>
      <c r="AI145" t="str">
        <f>O145</f>
        <v/>
      </c>
      <c r="AJ145" t="str">
        <f>IF(AE145="LastModifiedDate","Must be latest date for the record id in Staging, and date must be t-1", "")</f>
        <v/>
      </c>
    </row>
    <row r="146" spans="1:36" ht="15">
      <c r="A146" t="str">
        <f>D146&amp;F146</f>
        <v>LLC_BI__Connection__cLLC_BI__Total_Direct_Indirect_Ownership_Percent__c</v>
      </c>
      <c r="B146" t="str">
        <f>VLOOKUP($A146,nCino_DMW!$A$1:$AM$187,38,0)</f>
        <v>Y</v>
      </c>
      <c r="C146" t="str">
        <f>VLOOKUP($A146,nCino_DMW!$A$1:$AM$187,39,0)</f>
        <v>N</v>
      </c>
      <c r="D146" t="s">
        <v>69</v>
      </c>
      <c r="E146" t="str">
        <f>_xlfn.IFNA(VLOOKUP($A146,nCino_DevPoc!$A$2:$S$384,4,0),"")</f>
        <v>Connection</v>
      </c>
      <c r="F146" t="s">
        <v>1367</v>
      </c>
      <c r="G146" t="str">
        <f>_xlfn.IFNA(VLOOKUP($A146,nCino_DMW!$A$1:$L$188,9,0),"")</f>
        <v>Total Direct/Indirect Ownership Percent</v>
      </c>
      <c r="H146" t="str">
        <f>_xlfn.IFNA(VLOOKUP($A146,nCino_DMW!$A$1:$AH$187,12,0),"")</f>
        <v>The system automatically populates this field with the sum of the direct and indirect ownership percentages.</v>
      </c>
      <c r="I146" t="str">
        <f>_xlfn.IFNA(IF(VLOOKUP($A146,nCino_DMW!$A$1:$AH$187,13,0)=0,"", VLOOKUP($A146,nCino_DMW!$A$1:$AH$187,13,0)),"")</f>
        <v>Formula(Percent)</v>
      </c>
      <c r="J146" t="str">
        <f>_xlfn.IFNA(IF(VLOOKUP($A146,nCino_DevPoc!$A$2:$S$384,8,0)=0,"", VLOOKUP($A146,nCino_DevPoc!$A$2:$S$384,8,0)),"")</f>
        <v>percent</v>
      </c>
      <c r="K146" t="str">
        <f>_xlfn.IFNA(IF(VLOOKUP($A146,nCino_DMW!$A$1:$AH$187,2,0)=0,"", VLOOKUP($A146,nCino_DMW!$A$1:$AH$187,2,0)),"")</f>
        <v>15, 3</v>
      </c>
      <c r="L146" t="str">
        <f>IF(OR(F146=0, IFERROR(VLOOKUP($A146,nCino_DevPoc!$A$2:$S$384,2,0),0)=0),"", VLOOKUP($A146,nCino_DevPoc!$A$2:$S$384,2,0))</f>
        <v/>
      </c>
      <c r="M146" t="str">
        <f>IFERROR(IF(VLOOKUP($A146,nCino_DMW!$A$1:$AH$187,26,0)="Y", "N", IF(VLOOKUP($A146,nCino_DMW!$A$1:$AH$187,26,0)="N",  "Y", "")),"")</f>
        <v>Y</v>
      </c>
      <c r="N146" t="str">
        <f>_xlfn.IFNA(IF(VLOOKUP($A146,nCino_DevPoc!$A$2:$S$384,8,0)=TRUE, "Y", "N"),"")</f>
        <v>N</v>
      </c>
      <c r="O146" t="str">
        <f>IFERROR(IF(VLOOKUP($A146,nCino_DevPoc!$A$2:$S$384,18,0)=TRUE, "E", IF(F146="Id", "P", IF(OR(LEFT(I146, 6) = "Lookup", LEFT(I146, 6) ="Master"), "F",""))),"")</f>
        <v/>
      </c>
      <c r="P146" t="str">
        <f>_xlfn.IFNA(IF(VLOOKUP($A146,nCino_DMW!$A$1:$AH$187,4,0)="System generated", "Y", "N"),"")</f>
        <v>N</v>
      </c>
      <c r="Q146" t="str">
        <f>IF(LEFT(I146,6)="lookup", I146,IF(OR(F146=0, IFERROR(VLOOKUP($A146,nCino_DevPoc!$A$2:$S$384,18,0),0)=0),"", VLOOKUP($A146,nCino_DevPoc!$A$2:$S$384,18,0)))</f>
        <v>LLC_BI__Ownership_Percent__c + LLC_BI__Indirect_Ownership_Percent__c</v>
      </c>
      <c r="R146" t="str">
        <f>IF(D146="","",D146)</f>
        <v>LLC_BI__Connection__c</v>
      </c>
      <c r="S146" t="str">
        <f>IF(F146="","",F146)</f>
        <v>LLC_BI__Total_Direct_Indirect_Ownership_Percent__c</v>
      </c>
      <c r="T146" t="s">
        <v>253</v>
      </c>
      <c r="U146" t="str">
        <f>IF(OR(S146 ="transactionKey", S146="sequenceNumber", S146 = "commitTimestamp", S146 = "commitUser",S146 = "commitNumber", S146="changetype",S146="entityName",S146="ID", LEFT(S146,12)="LastModified"), "N","Y")</f>
        <v>Y</v>
      </c>
      <c r="V146" t="str">
        <f>R146</f>
        <v>LLC_BI__Connection__c</v>
      </c>
      <c r="W146" t="str">
        <f>S146</f>
        <v>LLC_BI__Total_Direct_Indirect_Ownership_Percent__c</v>
      </c>
      <c r="X146" t="str">
        <f>IF(OR(LEFT(J146,9)="reference", F146=""),"STRING",VLOOKUP($J146,'DataType Conversion'!$A$8:$I$37,3,0))</f>
        <v>DECIMAL</v>
      </c>
      <c r="Y146" t="str">
        <f>IF(L146="", "",L146)</f>
        <v/>
      </c>
      <c r="Z146" t="str">
        <f>U146</f>
        <v>Y</v>
      </c>
      <c r="AA146" t="str">
        <f>IF(OR($W146="Id",$W146="LastModifiedDate"), "C","")</f>
        <v/>
      </c>
      <c r="AB146" t="str">
        <f>IF(S146= "", "", IF(J146="Picklist", "Y", "N"))</f>
        <v>N</v>
      </c>
      <c r="AC146" t="str">
        <f>IF(OR(W146="CreatedDate",W146="CreatedById"),"Must be populated when changeType = CREATE","")</f>
        <v/>
      </c>
      <c r="AD146" t="str">
        <f>V146</f>
        <v>LLC_BI__Connection__c</v>
      </c>
      <c r="AE146" t="str">
        <f>W146</f>
        <v>LLC_BI__Total_Direct_Indirect_Ownership_Percent__c</v>
      </c>
      <c r="AF146" t="str">
        <f>X146</f>
        <v>DECIMAL</v>
      </c>
      <c r="AG146" t="str">
        <f>IF(Y146="","",Y146)</f>
        <v/>
      </c>
      <c r="AH146" t="str">
        <f>Z146</f>
        <v>Y</v>
      </c>
      <c r="AI146" t="str">
        <f>O146</f>
        <v/>
      </c>
      <c r="AJ146" t="str">
        <f>IF(AE146="LastModifiedDate","Must be latest date for the record id in Staging, and date must be t-1", "")</f>
        <v/>
      </c>
    </row>
    <row r="147" spans="1:36" ht="15">
      <c r="A147" t="str">
        <f>D147&amp;F147</f>
        <v>LLC_BI__Connection__cLLC_BI__Type__c</v>
      </c>
      <c r="B147" t="str">
        <f>VLOOKUP($A147,nCino_DMW!$A$1:$AM$187,38,0)</f>
        <v>Y</v>
      </c>
      <c r="C147" t="str">
        <f>VLOOKUP($A147,nCino_DMW!$A$1:$AM$187,39,0)</f>
        <v>N</v>
      </c>
      <c r="D147" t="s">
        <v>69</v>
      </c>
      <c r="E147" t="str">
        <f>_xlfn.IFNA(VLOOKUP($A147,nCino_DevPoc!$A$2:$S$384,4,0),"")</f>
        <v>Connection</v>
      </c>
      <c r="F147" t="s">
        <v>1341</v>
      </c>
      <c r="G147" t="str">
        <f>_xlfn.IFNA(VLOOKUP($A147,nCino_DMW!$A$1:$L$188,9,0),"")</f>
        <v>Type</v>
      </c>
      <c r="H147" t="str">
        <f>_xlfn.IFNA(VLOOKUP($A147,nCino_DMW!$A$1:$AH$187,12,0),"")</f>
        <v>This field is a formula field, used to specify the type of relationship the "connected to" look-up is referring to.</v>
      </c>
      <c r="I147" t="str">
        <f>_xlfn.IFNA(IF(VLOOKUP($A147,nCino_DMW!$A$1:$AH$187,13,0)=0,"", VLOOKUP($A147,nCino_DMW!$A$1:$AH$187,13,0)),"")</f>
        <v>Formula(Text)</v>
      </c>
      <c r="J147" t="str">
        <f>_xlfn.IFNA(IF(VLOOKUP($A147,nCino_DevPoc!$A$2:$S$384,8,0)=0,"", VLOOKUP($A147,nCino_DevPoc!$A$2:$S$384,8,0)),"")</f>
        <v>string</v>
      </c>
      <c r="K147">
        <f>_xlfn.IFNA(IF(VLOOKUP($A147,nCino_DMW!$A$1:$AH$187,2,0)=0,"", VLOOKUP($A147,nCino_DMW!$A$1:$AH$187,2,0)),"")</f>
        <v>1300</v>
      </c>
      <c r="L147">
        <f>IF(OR(F147=0, IFERROR(VLOOKUP($A147,nCino_DevPoc!$A$2:$S$384,2,0),0)=0),"", VLOOKUP($A147,nCino_DevPoc!$A$2:$S$384,2,0))</f>
        <v>1300</v>
      </c>
      <c r="M147" t="str">
        <f>IFERROR(IF(VLOOKUP($A147,nCino_DMW!$A$1:$AH$187,26,0)="Y", "N", IF(VLOOKUP($A147,nCino_DMW!$A$1:$AH$187,26,0)="N",  "Y", "")),"")</f>
        <v>Y</v>
      </c>
      <c r="N147" t="str">
        <f>_xlfn.IFNA(IF(VLOOKUP($A147,nCino_DevPoc!$A$2:$S$384,8,0)=TRUE, "Y", "N"),"")</f>
        <v>N</v>
      </c>
      <c r="O147" t="str">
        <f>IFERROR(IF(VLOOKUP($A147,nCino_DevPoc!$A$2:$S$384,18,0)=TRUE, "E", IF(F147="Id", "P", IF(OR(LEFT(I147, 6) = "Lookup", LEFT(I147, 6) ="Master"), "F",""))),"")</f>
        <v/>
      </c>
      <c r="P147" t="str">
        <f>_xlfn.IFNA(IF(VLOOKUP($A147,nCino_DMW!$A$1:$AH$187,4,0)="System generated", "Y", "N"),"")</f>
        <v>N</v>
      </c>
      <c r="Q147" t="str">
        <f>IF(LEFT(I147,6)="lookup", I147,IF(OR(F147=0, IFERROR(VLOOKUP($A147,nCino_DevPoc!$A$2:$S$384,18,0),0)=0),"", VLOOKUP($A147,nCino_DevPoc!$A$2:$S$384,18,0)))</f>
        <v>TEXT(LLC_BI__Connected_To__r.Type)</v>
      </c>
      <c r="R147" t="str">
        <f>IF(D147="","",D147)</f>
        <v>LLC_BI__Connection__c</v>
      </c>
      <c r="S147" t="str">
        <f>IF(F147="","",F147)</f>
        <v>LLC_BI__Type__c</v>
      </c>
      <c r="T147" t="s">
        <v>253</v>
      </c>
      <c r="U147" t="str">
        <f>IF(OR(S147 ="transactionKey", S147="sequenceNumber", S147 = "commitTimestamp", S147 = "commitUser",S147 = "commitNumber", S147="changetype",S147="entityName",S147="ID", LEFT(S147,12)="LastModified"), "N","Y")</f>
        <v>Y</v>
      </c>
      <c r="V147" t="str">
        <f>R147</f>
        <v>LLC_BI__Connection__c</v>
      </c>
      <c r="W147" t="str">
        <f>S147</f>
        <v>LLC_BI__Type__c</v>
      </c>
      <c r="X147" t="str">
        <f>IF(OR(LEFT(J147,9)="reference", F147=""),"STRING",VLOOKUP($J147,'DataType Conversion'!$A$8:$I$37,3,0))</f>
        <v>STRING</v>
      </c>
      <c r="Y147">
        <f>IF(L147="", "",L147)</f>
        <v>1300</v>
      </c>
      <c r="Z147" t="str">
        <f>U147</f>
        <v>Y</v>
      </c>
      <c r="AA147" t="str">
        <f>IF(OR($W147="Id",$W147="LastModifiedDate"), "C","")</f>
        <v/>
      </c>
      <c r="AB147" t="str">
        <f>IF(S147= "", "", IF(J147="Picklist", "Y", "N"))</f>
        <v>N</v>
      </c>
      <c r="AC147" t="str">
        <f>IF(OR(W147="CreatedDate",W147="CreatedById"),"Must be populated when changeType = CREATE","")</f>
        <v/>
      </c>
      <c r="AD147" t="str">
        <f>V147</f>
        <v>LLC_BI__Connection__c</v>
      </c>
      <c r="AE147" t="str">
        <f>W147</f>
        <v>LLC_BI__Type__c</v>
      </c>
      <c r="AF147" t="str">
        <f>X147</f>
        <v>STRING</v>
      </c>
      <c r="AG147">
        <f>IF(Y147="","",Y147)</f>
        <v>1300</v>
      </c>
      <c r="AH147" t="str">
        <f>Z147</f>
        <v>Y</v>
      </c>
      <c r="AI147" t="str">
        <f>O147</f>
        <v/>
      </c>
      <c r="AJ147" t="str">
        <f>IF(AE147="LastModifiedDate","Must be latest date for the record id in Staging, and date must be t-1", "")</f>
        <v/>
      </c>
    </row>
    <row r="148" spans="1:36" ht="15">
      <c r="A148" t="str">
        <f>D148&amp;F148</f>
        <v>LLC_BI__Connection__cLLC_BI__UID__c</v>
      </c>
      <c r="B148" t="str">
        <f>VLOOKUP($A148,nCino_DMW!$A$1:$AM$187,38,0)</f>
        <v>Y</v>
      </c>
      <c r="C148" t="str">
        <f>VLOOKUP($A148,nCino_DMW!$A$1:$AM$187,39,0)</f>
        <v>N</v>
      </c>
      <c r="D148" t="s">
        <v>69</v>
      </c>
      <c r="E148" t="str">
        <f>_xlfn.IFNA(VLOOKUP($A148,nCino_DevPoc!$A$2:$S$384,4,0),"")</f>
        <v>Connection</v>
      </c>
      <c r="F148" t="s">
        <v>1348</v>
      </c>
      <c r="G148" t="str">
        <f>_xlfn.IFNA(VLOOKUP($A148,nCino_DMW!$A$1:$L$188,9,0),"")</f>
        <v>UID</v>
      </c>
      <c r="H148" t="str">
        <f>_xlfn.IFNA(VLOOKUP($A148,nCino_DMW!$A$1:$AH$187,12,0),"")</f>
        <v>Auto-generated unique identifier for this connection</v>
      </c>
      <c r="I148" t="str">
        <f>_xlfn.IFNA(IF(VLOOKUP($A148,nCino_DMW!$A$1:$AH$187,13,0)=0,"", VLOOKUP($A148,nCino_DMW!$A$1:$AH$187,13,0)),"")</f>
        <v>Text</v>
      </c>
      <c r="J148" t="str">
        <f>_xlfn.IFNA(IF(VLOOKUP($A148,nCino_DevPoc!$A$2:$S$384,8,0)=0,"", VLOOKUP($A148,nCino_DevPoc!$A$2:$S$384,8,0)),"")</f>
        <v>string</v>
      </c>
      <c r="K148">
        <f>_xlfn.IFNA(IF(VLOOKUP($A148,nCino_DMW!$A$1:$AH$187,2,0)=0,"", VLOOKUP($A148,nCino_DMW!$A$1:$AH$187,2,0)),"")</f>
        <v>54</v>
      </c>
      <c r="L148">
        <f>IF(OR(F148=0, IFERROR(VLOOKUP($A148,nCino_DevPoc!$A$2:$S$384,2,0),0)=0),"", VLOOKUP($A148,nCino_DevPoc!$A$2:$S$384,2,0))</f>
        <v>54</v>
      </c>
      <c r="M148" t="str">
        <f>IFERROR(IF(VLOOKUP($A148,nCino_DMW!$A$1:$AH$187,26,0)="Y", "N", IF(VLOOKUP($A148,nCino_DMW!$A$1:$AH$187,26,0)="N",  "Y", "")),"")</f>
        <v>Y</v>
      </c>
      <c r="N148" t="str">
        <f>_xlfn.IFNA(IF(VLOOKUP($A148,nCino_DevPoc!$A$2:$S$384,8,0)=TRUE, "Y", "N"),"")</f>
        <v>N</v>
      </c>
      <c r="O148" t="str">
        <f>IFERROR(IF(VLOOKUP($A148,nCino_DevPoc!$A$2:$S$384,18,0)=TRUE, "E", IF(F148="Id", "P", IF(OR(LEFT(I148, 6) = "Lookup", LEFT(I148, 6) ="Master"), "F",""))),"")</f>
        <v/>
      </c>
      <c r="P148" t="str">
        <f>_xlfn.IFNA(IF(VLOOKUP($A148,nCino_DMW!$A$1:$AH$187,4,0)="System generated", "Y", "N"),"")</f>
        <v>Y</v>
      </c>
      <c r="Q148" t="str">
        <f>IF(LEFT(I148,6)="lookup", I148,IF(OR(F148=0, IFERROR(VLOOKUP($A148,nCino_DevPoc!$A$2:$S$384,18,0),0)=0),"", VLOOKUP($A148,nCino_DevPoc!$A$2:$S$384,18,0)))</f>
        <v/>
      </c>
      <c r="R148" t="str">
        <f>IF(D148="","",D148)</f>
        <v>LLC_BI__Connection__c</v>
      </c>
      <c r="S148" t="str">
        <f>IF(F148="","",F148)</f>
        <v>LLC_BI__UID__c</v>
      </c>
      <c r="T148" t="s">
        <v>253</v>
      </c>
      <c r="U148" t="str">
        <f>IF(OR(S148 ="transactionKey", S148="sequenceNumber", S148 = "commitTimestamp", S148 = "commitUser",S148 = "commitNumber", S148="changetype",S148="entityName",S148="ID", LEFT(S148,12)="LastModified"), "N","Y")</f>
        <v>Y</v>
      </c>
      <c r="V148" t="str">
        <f>R148</f>
        <v>LLC_BI__Connection__c</v>
      </c>
      <c r="W148" t="str">
        <f>S148</f>
        <v>LLC_BI__UID__c</v>
      </c>
      <c r="X148" t="str">
        <f>IF(OR(LEFT(J148,9)="reference", F148=""),"STRING",VLOOKUP($J148,'DataType Conversion'!$A$8:$I$37,3,0))</f>
        <v>STRING</v>
      </c>
      <c r="Y148">
        <f>IF(L148="", "",L148)</f>
        <v>54</v>
      </c>
      <c r="Z148" t="str">
        <f>U148</f>
        <v>Y</v>
      </c>
      <c r="AA148" t="str">
        <f>IF(OR($W148="Id",$W148="LastModifiedDate"), "C","")</f>
        <v/>
      </c>
      <c r="AB148" t="str">
        <f>IF(S148= "", "", IF(J148="Picklist", "Y", "N"))</f>
        <v>N</v>
      </c>
      <c r="AC148" t="str">
        <f>IF(OR(W148="CreatedDate",W148="CreatedById"),"Must be populated when changeType = CREATE","")</f>
        <v/>
      </c>
      <c r="AD148" t="str">
        <f>V148</f>
        <v>LLC_BI__Connection__c</v>
      </c>
      <c r="AE148" t="str">
        <f>W148</f>
        <v>LLC_BI__UID__c</v>
      </c>
      <c r="AF148" t="str">
        <f>X148</f>
        <v>STRING</v>
      </c>
      <c r="AG148">
        <f>IF(Y148="","",Y148)</f>
        <v>54</v>
      </c>
      <c r="AH148" t="str">
        <f>Z148</f>
        <v>Y</v>
      </c>
      <c r="AI148" t="str">
        <f>O148</f>
        <v/>
      </c>
      <c r="AJ148" t="str">
        <f>IF(AE148="LastModifiedDate","Must be latest date for the record id in Staging, and date must be t-1", "")</f>
        <v/>
      </c>
    </row>
    <row r="149" spans="1:36" ht="15">
      <c r="A149" t="str">
        <f>D149&amp;F149</f>
        <v>LLC_BI__Connection__cName</v>
      </c>
      <c r="B149" t="str">
        <f>VLOOKUP($A149,nCino_DMW!$A$1:$AM$187,38,0)</f>
        <v>Y</v>
      </c>
      <c r="C149" t="str">
        <f>VLOOKUP($A149,nCino_DMW!$A$1:$AM$187,39,0)</f>
        <v>N</v>
      </c>
      <c r="D149" t="s">
        <v>69</v>
      </c>
      <c r="E149" t="str">
        <f>_xlfn.IFNA(VLOOKUP($A149,nCino_DevPoc!$A$2:$S$384,4,0),"")</f>
        <v>Connection</v>
      </c>
      <c r="F149" t="s">
        <v>29</v>
      </c>
      <c r="G149" t="str">
        <f>_xlfn.IFNA(VLOOKUP($A149,nCino_DMW!$A$1:$L$188,9,0),"")</f>
        <v>Number</v>
      </c>
      <c r="H149">
        <f>_xlfn.IFNA(VLOOKUP($A149,nCino_DMW!$A$1:$AH$187,12,0),"")</f>
        <v>0</v>
      </c>
      <c r="I149" t="str">
        <f>_xlfn.IFNA(IF(VLOOKUP($A149,nCino_DMW!$A$1:$AH$187,13,0)=0,"", VLOOKUP($A149,nCino_DMW!$A$1:$AH$187,13,0)),"")</f>
        <v>Auto Number</v>
      </c>
      <c r="J149" t="str">
        <f>_xlfn.IFNA(IF(VLOOKUP($A149,nCino_DevPoc!$A$2:$S$384,8,0)=0,"", VLOOKUP($A149,nCino_DevPoc!$A$2:$S$384,8,0)),"")</f>
        <v>string</v>
      </c>
      <c r="K149">
        <f>_xlfn.IFNA(IF(VLOOKUP($A149,nCino_DMW!$A$1:$AH$187,2,0)=0,"", VLOOKUP($A149,nCino_DMW!$A$1:$AH$187,2,0)),"")</f>
        <v>80</v>
      </c>
      <c r="L149">
        <f>IF(OR(F149=0, IFERROR(VLOOKUP($A149,nCino_DevPoc!$A$2:$S$384,2,0),0)=0),"", VLOOKUP($A149,nCino_DevPoc!$A$2:$S$384,2,0))</f>
        <v>80</v>
      </c>
      <c r="M149" t="str">
        <f>IFERROR(IF(VLOOKUP($A149,nCino_DMW!$A$1:$AH$187,26,0)="Y", "N", IF(VLOOKUP($A149,nCino_DMW!$A$1:$AH$187,26,0)="N",  "Y", "")),"")</f>
        <v>Y</v>
      </c>
      <c r="N149" t="str">
        <f>_xlfn.IFNA(IF(VLOOKUP($A149,nCino_DevPoc!$A$2:$S$384,8,0)=TRUE, "Y", "N"),"")</f>
        <v>N</v>
      </c>
      <c r="O149" t="str">
        <f>IFERROR(IF(VLOOKUP($A149,nCino_DevPoc!$A$2:$S$384,18,0)=TRUE, "E", IF(F149="Id", "P", IF(OR(LEFT(I149, 6) = "Lookup", LEFT(I149, 6) ="Master"), "F",""))),"")</f>
        <v/>
      </c>
      <c r="P149" t="str">
        <f>_xlfn.IFNA(IF(VLOOKUP($A149,nCino_DMW!$A$1:$AH$187,4,0)="System generated", "Y", "N"),"")</f>
        <v>Y</v>
      </c>
      <c r="Q149" t="str">
        <f>IF(LEFT(I149,6)="lookup", I149,IF(OR(F149=0, IFERROR(VLOOKUP($A149,nCino_DevPoc!$A$2:$S$384,18,0),0)=0),"", VLOOKUP($A149,nCino_DevPoc!$A$2:$S$384,18,0)))</f>
        <v/>
      </c>
      <c r="R149" t="str">
        <f>IF(D149="","",D149)</f>
        <v>LLC_BI__Connection__c</v>
      </c>
      <c r="S149" t="str">
        <f>IF(F149="","",F149)</f>
        <v>Name</v>
      </c>
      <c r="T149" t="s">
        <v>253</v>
      </c>
      <c r="U149" t="str">
        <f>IF(OR(S149 ="transactionKey", S149="sequenceNumber", S149 = "commitTimestamp", S149 = "commitUser",S149 = "commitNumber", S149="changetype",S149="entityName",S149="ID", LEFT(S149,12)="LastModified"), "N","Y")</f>
        <v>Y</v>
      </c>
      <c r="V149" t="str">
        <f>R149</f>
        <v>LLC_BI__Connection__c</v>
      </c>
      <c r="W149" t="str">
        <f>S149</f>
        <v>Name</v>
      </c>
      <c r="X149" t="str">
        <f>IF(OR(LEFT(J149,9)="reference", F149=""),"STRING",VLOOKUP($J149,'DataType Conversion'!$A$8:$I$37,3,0))</f>
        <v>STRING</v>
      </c>
      <c r="Y149">
        <f>IF(L149="", "",L149)</f>
        <v>80</v>
      </c>
      <c r="Z149" t="str">
        <f>U149</f>
        <v>Y</v>
      </c>
      <c r="AA149" t="str">
        <f>IF(OR($W149="Id",$W149="LastModifiedDate"), "C","")</f>
        <v/>
      </c>
      <c r="AB149" t="str">
        <f>IF(S149= "", "", IF(J149="Picklist", "Y", "N"))</f>
        <v>N</v>
      </c>
      <c r="AC149" t="str">
        <f>IF(OR(W149="CreatedDate",W149="CreatedById"),"Must be populated when changeType = CREATE","")</f>
        <v/>
      </c>
      <c r="AD149" t="str">
        <f>V149</f>
        <v>LLC_BI__Connection__c</v>
      </c>
      <c r="AE149" t="str">
        <f>W149</f>
        <v>Name</v>
      </c>
      <c r="AF149" t="str">
        <f>X149</f>
        <v>STRING</v>
      </c>
      <c r="AG149">
        <f>IF(Y149="","",Y149)</f>
        <v>80</v>
      </c>
      <c r="AH149" t="str">
        <f>Z149</f>
        <v>Y</v>
      </c>
      <c r="AI149" t="str">
        <f>O149</f>
        <v/>
      </c>
      <c r="AJ149" t="str">
        <f>IF(AE149="LastModifiedDate","Must be latest date for the record id in Staging, and date must be t-1", "")</f>
        <v/>
      </c>
    </row>
    <row r="150" spans="1:36" ht="15">
      <c r="A150" t="str">
        <f>D150&amp;F150</f>
        <v>CCS_ORG_Approval__cId</v>
      </c>
      <c r="B150" t="str">
        <f>VLOOKUP($A150,nCino_DMW!$A$1:$AM$187,38,0)</f>
        <v>Y</v>
      </c>
      <c r="C150" t="str">
        <f>VLOOKUP($A150,nCino_DMW!$A$1:$AM$187,39,0)</f>
        <v>N</v>
      </c>
      <c r="D150" t="s">
        <v>72</v>
      </c>
      <c r="E150" t="str">
        <f>_xlfn.IFNA(VLOOKUP($A150,nCino_DevPoc!$A$2:$S$384,4,0),"")</f>
        <v>ORG Request</v>
      </c>
      <c r="F150" t="s">
        <v>238</v>
      </c>
      <c r="G150" t="str">
        <f>_xlfn.IFNA(VLOOKUP($A150,nCino_DMW!$A$1:$L$188,9,0),"")</f>
        <v>Id</v>
      </c>
      <c r="H150" t="str">
        <f>_xlfn.IFNA(VLOOKUP($A150,nCino_DMW!$A$1:$AH$187,12,0),"")</f>
        <v>Id</v>
      </c>
      <c r="I150" t="str">
        <f>_xlfn.IFNA(IF(VLOOKUP($A150,nCino_DMW!$A$1:$AH$187,13,0)=0,"", VLOOKUP($A150,nCino_DMW!$A$1:$AH$187,13,0)),"")</f>
        <v>Id</v>
      </c>
      <c r="J150" t="str">
        <f>_xlfn.IFNA(IF(VLOOKUP($A150,nCino_DevPoc!$A$2:$S$384,8,0)=0,"", VLOOKUP($A150,nCino_DevPoc!$A$2:$S$384,8,0)),"")</f>
        <v>id</v>
      </c>
      <c r="K150">
        <f>_xlfn.IFNA(IF(VLOOKUP($A150,nCino_DMW!$A$1:$AH$187,2,0)=0,"", VLOOKUP($A150,nCino_DMW!$A$1:$AH$187,2,0)),"")</f>
        <v>18</v>
      </c>
      <c r="L150">
        <f>IF(OR(F150=0, IFERROR(VLOOKUP($A150,nCino_DevPoc!$A$2:$S$384,2,0),0)=0),"", VLOOKUP($A150,nCino_DevPoc!$A$2:$S$384,2,0))</f>
        <v>18</v>
      </c>
      <c r="M150" t="str">
        <f>IFERROR(IF(VLOOKUP($A150,nCino_DMW!$A$1:$AH$187,26,0)="Y", "N", IF(VLOOKUP($A150,nCino_DMW!$A$1:$AH$187,26,0)="N",  "Y", "")),"")</f>
        <v>Y</v>
      </c>
      <c r="N150" t="str">
        <f>_xlfn.IFNA(IF(VLOOKUP($A150,nCino_DevPoc!$A$2:$S$384,8,0)=TRUE, "Y", "N"),"")</f>
        <v>N</v>
      </c>
      <c r="O150" t="str">
        <f>IFERROR(IF(VLOOKUP($A150,nCino_DevPoc!$A$2:$S$384,18,0)=TRUE, "E", IF(F150="Id", "P", IF(OR(LEFT(I150, 6) = "Lookup", LEFT(I150, 6) ="Master"), "F",""))),"")</f>
        <v>P</v>
      </c>
      <c r="P150" t="str">
        <f>_xlfn.IFNA(IF(VLOOKUP($A150,nCino_DMW!$A$1:$AH$187,4,0)="System generated", "Y", "N"),"")</f>
        <v>Y</v>
      </c>
      <c r="Q150" t="str">
        <f>IF(LEFT(I150,6)="lookup", I150,IF(OR(F150=0, IFERROR(VLOOKUP($A150,nCino_DevPoc!$A$2:$S$384,18,0),0)=0),"", VLOOKUP($A150,nCino_DevPoc!$A$2:$S$384,18,0)))</f>
        <v/>
      </c>
      <c r="R150" t="str">
        <f>IF(D150="","",D150)</f>
        <v>CCS_ORG_Approval__c</v>
      </c>
      <c r="S150" t="str">
        <f>IF(F150="","",F150)</f>
        <v>Id</v>
      </c>
      <c r="T150" t="s">
        <v>253</v>
      </c>
      <c r="U150" t="str">
        <f>IF(OR(S150 ="transactionKey", S150="sequenceNumber", S150 = "commitTimestamp", S150 = "commitUser",S150 = "commitNumber", S150="changetype",S150="entityName",S150="ID", LEFT(S150,12)="LastModified"), "N","Y")</f>
        <v>N</v>
      </c>
      <c r="V150" t="str">
        <f>R150</f>
        <v>CCS_ORG_Approval__c</v>
      </c>
      <c r="W150" t="str">
        <f>S150</f>
        <v>Id</v>
      </c>
      <c r="X150" t="str">
        <f>IF(OR(LEFT(J150,9)="reference", F150=""),"STRING",VLOOKUP($J150,'DataType Conversion'!$A$8:$I$37,3,0))</f>
        <v>STRING</v>
      </c>
      <c r="Y150">
        <f>IF(L150="", "",L150)</f>
        <v>18</v>
      </c>
      <c r="Z150" t="str">
        <f>U150</f>
        <v>N</v>
      </c>
      <c r="AA150" t="str">
        <f>IF(OR($W150="Id",$W150="LastModifiedDate"), "C","")</f>
        <v>C</v>
      </c>
      <c r="AB150" t="str">
        <f>IF(S150= "", "", IF(J150="Picklist", "Y", "N"))</f>
        <v>N</v>
      </c>
      <c r="AC150" t="str">
        <f>IF(OR(W150="CreatedDate",W150="CreatedById"),"Must be populated when changeType = CREATE","")</f>
        <v/>
      </c>
      <c r="AD150" t="str">
        <f>V150</f>
        <v>CCS_ORG_Approval__c</v>
      </c>
      <c r="AE150" t="str">
        <f>W150</f>
        <v>Id</v>
      </c>
      <c r="AF150" t="str">
        <f>X150</f>
        <v>STRING</v>
      </c>
      <c r="AG150">
        <f>IF(Y150="","",Y150)</f>
        <v>18</v>
      </c>
      <c r="AH150" t="str">
        <f>Z150</f>
        <v>N</v>
      </c>
      <c r="AI150" t="str">
        <f>O150</f>
        <v>P</v>
      </c>
      <c r="AJ150" t="str">
        <f>IF(AE150="LastModifiedDate","Must be latest date for the record id in Staging, and date must be t-1", "")</f>
        <v/>
      </c>
    </row>
    <row r="151" spans="1:36" ht="15">
      <c r="A151" t="str">
        <f>D151&amp;F151</f>
        <v>CCS_ORG_Approval__cCCS_Comments__c</v>
      </c>
      <c r="B151" t="str">
        <f>VLOOKUP($A151,nCino_DMW!$A$1:$AM$187,38,0)</f>
        <v>Y</v>
      </c>
      <c r="C151" t="str">
        <f>VLOOKUP($A151,nCino_DMW!$A$1:$AM$187,39,0)</f>
        <v>N</v>
      </c>
      <c r="D151" t="s">
        <v>72</v>
      </c>
      <c r="E151" t="str">
        <f>_xlfn.IFNA(VLOOKUP($A151,nCino_DevPoc!$A$2:$S$384,4,0),"")</f>
        <v>ORG Request</v>
      </c>
      <c r="F151" t="s">
        <v>1288</v>
      </c>
      <c r="G151" t="str">
        <f>_xlfn.IFNA(VLOOKUP($A151,nCino_DMW!$A$1:$L$188,9,0),"")</f>
        <v>Comments</v>
      </c>
      <c r="H151" t="str">
        <f>_xlfn.IFNA(VLOOKUP($A151,nCino_DMW!$A$1:$AH$187,12,0),"")</f>
        <v>CCTUC:3503, submitter comments for ORG requests</v>
      </c>
      <c r="I151" t="str">
        <f>_xlfn.IFNA(IF(VLOOKUP($A151,nCino_DMW!$A$1:$AH$187,13,0)=0,"", VLOOKUP($A151,nCino_DMW!$A$1:$AH$187,13,0)),"")</f>
        <v>Text Area</v>
      </c>
      <c r="J151" t="str">
        <f>_xlfn.IFNA(IF(VLOOKUP($A151,nCino_DevPoc!$A$2:$S$384,8,0)=0,"", VLOOKUP($A151,nCino_DevPoc!$A$2:$S$384,8,0)),"")</f>
        <v>textarea</v>
      </c>
      <c r="K151">
        <f>_xlfn.IFNA(IF(VLOOKUP($A151,nCino_DMW!$A$1:$AH$187,2,0)=0,"", VLOOKUP($A151,nCino_DMW!$A$1:$AH$187,2,0)),"")</f>
        <v>255</v>
      </c>
      <c r="L151">
        <f>IF(OR(F151=0, IFERROR(VLOOKUP($A151,nCino_DevPoc!$A$2:$S$384,2,0),0)=0),"", VLOOKUP($A151,nCino_DevPoc!$A$2:$S$384,2,0))</f>
        <v>255</v>
      </c>
      <c r="M151" t="str">
        <f>IFERROR(IF(VLOOKUP($A151,nCino_DMW!$A$1:$AH$187,26,0)="Y", "N", IF(VLOOKUP($A151,nCino_DMW!$A$1:$AH$187,26,0)="N",  "Y", "")),"")</f>
        <v>Y</v>
      </c>
      <c r="N151" t="str">
        <f>_xlfn.IFNA(IF(VLOOKUP($A151,nCino_DevPoc!$A$2:$S$384,8,0)=TRUE, "Y", "N"),"")</f>
        <v>N</v>
      </c>
      <c r="O151" t="str">
        <f>IFERROR(IF(VLOOKUP($A151,nCino_DevPoc!$A$2:$S$384,18,0)=TRUE, "E", IF(F151="Id", "P", IF(OR(LEFT(I151, 6) = "Lookup", LEFT(I151, 6) ="Master"), "F",""))),"")</f>
        <v/>
      </c>
      <c r="P151" t="str">
        <f>_xlfn.IFNA(IF(VLOOKUP($A151,nCino_DMW!$A$1:$AH$187,4,0)="System generated", "Y", "N"),"")</f>
        <v>N</v>
      </c>
      <c r="Q151" t="str">
        <f>IF(LEFT(I151,6)="lookup", I151,IF(OR(F151=0, IFERROR(VLOOKUP($A151,nCino_DevPoc!$A$2:$S$384,18,0),0)=0),"", VLOOKUP($A151,nCino_DevPoc!$A$2:$S$384,18,0)))</f>
        <v/>
      </c>
      <c r="R151" t="str">
        <f>IF(D151="","",D151)</f>
        <v>CCS_ORG_Approval__c</v>
      </c>
      <c r="S151" t="str">
        <f>IF(F151="","",F151)</f>
        <v>CCS_Comments__c</v>
      </c>
      <c r="T151" t="s">
        <v>253</v>
      </c>
      <c r="U151" t="str">
        <f>IF(OR(S151 ="transactionKey", S151="sequenceNumber", S151 = "commitTimestamp", S151 = "commitUser",S151 = "commitNumber", S151="changetype",S151="entityName",S151="ID", LEFT(S151,12)="LastModified"), "N","Y")</f>
        <v>Y</v>
      </c>
      <c r="V151" t="str">
        <f>R151</f>
        <v>CCS_ORG_Approval__c</v>
      </c>
      <c r="W151" t="str">
        <f>S151</f>
        <v>CCS_Comments__c</v>
      </c>
      <c r="X151" t="str">
        <f>IF(OR(LEFT(J151,9)="reference", F151=""),"STRING",VLOOKUP($J151,'DataType Conversion'!$A$8:$I$37,3,0))</f>
        <v>STRING</v>
      </c>
      <c r="Y151">
        <f>IF(L151="", "",L151)</f>
        <v>255</v>
      </c>
      <c r="Z151" t="str">
        <f>U151</f>
        <v>Y</v>
      </c>
      <c r="AA151" t="str">
        <f>IF(OR($W151="Id",$W151="LastModifiedDate"), "C","")</f>
        <v/>
      </c>
      <c r="AB151" t="str">
        <f>IF(S151= "", "", IF(J151="Picklist", "Y", "N"))</f>
        <v>N</v>
      </c>
      <c r="AC151" t="str">
        <f>IF(OR(W151="CreatedDate",W151="CreatedById"),"Must be populated when changeType = CREATE","")</f>
        <v/>
      </c>
      <c r="AD151" t="str">
        <f>V151</f>
        <v>CCS_ORG_Approval__c</v>
      </c>
      <c r="AE151" t="str">
        <f>W151</f>
        <v>CCS_Comments__c</v>
      </c>
      <c r="AF151" t="str">
        <f>X151</f>
        <v>STRING</v>
      </c>
      <c r="AG151">
        <f>IF(Y151="","",Y151)</f>
        <v>255</v>
      </c>
      <c r="AH151" t="str">
        <f>Z151</f>
        <v>Y</v>
      </c>
      <c r="AI151" t="str">
        <f>O151</f>
        <v/>
      </c>
      <c r="AJ151" t="str">
        <f>IF(AE151="LastModifiedDate","Must be latest date for the record id in Staging, and date must be t-1", "")</f>
        <v/>
      </c>
    </row>
    <row r="152" spans="1:36" ht="15">
      <c r="A152" t="str">
        <f>D152&amp;F152</f>
        <v>CCS_ORG_Approval__cCCS_Connection__c</v>
      </c>
      <c r="B152" t="str">
        <f>VLOOKUP($A152,nCino_DMW!$A$1:$AM$187,38,0)</f>
        <v>Y</v>
      </c>
      <c r="C152" t="str">
        <f>VLOOKUP($A152,nCino_DMW!$A$1:$AM$187,39,0)</f>
        <v>N</v>
      </c>
      <c r="D152" t="s">
        <v>72</v>
      </c>
      <c r="E152" t="str">
        <f>_xlfn.IFNA(VLOOKUP($A152,nCino_DevPoc!$A$2:$S$384,4,0),"")</f>
        <v>ORG Request</v>
      </c>
      <c r="F152" t="s">
        <v>1290</v>
      </c>
      <c r="G152" t="str">
        <f>_xlfn.IFNA(VLOOKUP($A152,nCino_DMW!$A$1:$L$188,9,0),"")</f>
        <v>Connection</v>
      </c>
      <c r="H152" t="str">
        <f>_xlfn.IFNA(VLOOKUP($A152,nCino_DMW!$A$1:$AH$187,12,0),"")</f>
        <v>Org</v>
      </c>
      <c r="I152" t="str">
        <f>_xlfn.IFNA(IF(VLOOKUP($A152,nCino_DMW!$A$1:$AH$187,13,0)=0,"", VLOOKUP($A152,nCino_DMW!$A$1:$AH$187,13,0)),"")</f>
        <v>Lookup(Connection)</v>
      </c>
      <c r="J152" t="str">
        <f>_xlfn.IFNA(IF(VLOOKUP($A152,nCino_DevPoc!$A$2:$S$384,8,0)=0,"", VLOOKUP($A152,nCino_DevPoc!$A$2:$S$384,8,0)),"")</f>
        <v>reference(LLC_BI__Connection__c)</v>
      </c>
      <c r="K152">
        <f>_xlfn.IFNA(IF(VLOOKUP($A152,nCino_DMW!$A$1:$AH$187,2,0)=0,"", VLOOKUP($A152,nCino_DMW!$A$1:$AH$187,2,0)),"")</f>
        <v>18</v>
      </c>
      <c r="L152">
        <f>IF(OR(F152=0, IFERROR(VLOOKUP($A152,nCino_DevPoc!$A$2:$S$384,2,0),0)=0),"", VLOOKUP($A152,nCino_DevPoc!$A$2:$S$384,2,0))</f>
        <v>18</v>
      </c>
      <c r="M152" t="str">
        <f>IFERROR(IF(VLOOKUP($A152,nCino_DMW!$A$1:$AH$187,26,0)="Y", "N", IF(VLOOKUP($A152,nCino_DMW!$A$1:$AH$187,26,0)="N",  "Y", "")),"")</f>
        <v>Y</v>
      </c>
      <c r="N152" t="str">
        <f>_xlfn.IFNA(IF(VLOOKUP($A152,nCino_DevPoc!$A$2:$S$384,8,0)=TRUE, "Y", "N"),"")</f>
        <v>N</v>
      </c>
      <c r="O152" t="str">
        <f>IFERROR(IF(VLOOKUP($A152,nCino_DevPoc!$A$2:$S$384,18,0)=TRUE, "E", IF(F152="Id", "P", IF(OR(LEFT(I152, 6) = "Lookup", LEFT(I152, 6) ="Master"), "F",""))),"")</f>
        <v>F</v>
      </c>
      <c r="P152" t="str">
        <f>_xlfn.IFNA(IF(VLOOKUP($A152,nCino_DMW!$A$1:$AH$187,4,0)="System generated", "Y", "N"),"")</f>
        <v>N</v>
      </c>
      <c r="Q152" t="str">
        <f>IF(LEFT(I152,6)="lookup", I152,IF(OR(F152=0, IFERROR(VLOOKUP($A152,nCino_DevPoc!$A$2:$S$384,18,0),0)=0),"", VLOOKUP($A152,nCino_DevPoc!$A$2:$S$384,18,0)))</f>
        <v>Lookup(Connection)</v>
      </c>
      <c r="R152" t="str">
        <f>IF(D152="","",D152)</f>
        <v>CCS_ORG_Approval__c</v>
      </c>
      <c r="S152" t="str">
        <f>IF(F152="","",F152)</f>
        <v>CCS_Connection__c</v>
      </c>
      <c r="T152" t="s">
        <v>253</v>
      </c>
      <c r="U152" t="str">
        <f>IF(OR(S152 ="transactionKey", S152="sequenceNumber", S152 = "commitTimestamp", S152 = "commitUser",S152 = "commitNumber", S152="changetype",S152="entityName",S152="ID", LEFT(S152,12)="LastModified"), "N","Y")</f>
        <v>Y</v>
      </c>
      <c r="V152" t="str">
        <f>R152</f>
        <v>CCS_ORG_Approval__c</v>
      </c>
      <c r="W152" t="str">
        <f>S152</f>
        <v>CCS_Connection__c</v>
      </c>
      <c r="X152" t="str">
        <f>IF(OR(LEFT(J152,9)="reference", F152=""),"STRING",VLOOKUP($J152,'DataType Conversion'!$A$8:$I$37,3,0))</f>
        <v>STRING</v>
      </c>
      <c r="Y152">
        <f>IF(L152="", "",L152)</f>
        <v>18</v>
      </c>
      <c r="Z152" t="str">
        <f>U152</f>
        <v>Y</v>
      </c>
      <c r="AA152" t="str">
        <f>IF(OR($W152="Id",$W152="LastModifiedDate"), "C","")</f>
        <v/>
      </c>
      <c r="AB152" t="str">
        <f>IF(S152= "", "", IF(J152="Picklist", "Y", "N"))</f>
        <v>N</v>
      </c>
      <c r="AC152" t="str">
        <f>IF(OR(W152="CreatedDate",W152="CreatedById"),"Must be populated when changeType = CREATE","")</f>
        <v/>
      </c>
      <c r="AD152" t="str">
        <f>V152</f>
        <v>CCS_ORG_Approval__c</v>
      </c>
      <c r="AE152" t="str">
        <f>W152</f>
        <v>CCS_Connection__c</v>
      </c>
      <c r="AF152" t="str">
        <f>X152</f>
        <v>STRING</v>
      </c>
      <c r="AG152">
        <f>IF(Y152="","",Y152)</f>
        <v>18</v>
      </c>
      <c r="AH152" t="str">
        <f>Z152</f>
        <v>Y</v>
      </c>
      <c r="AI152" t="str">
        <f>O152</f>
        <v>F</v>
      </c>
      <c r="AJ152" t="str">
        <f>IF(AE152="LastModifiedDate","Must be latest date for the record id in Staging, and date must be t-1", "")</f>
        <v/>
      </c>
    </row>
    <row r="153" spans="1:36" ht="15">
      <c r="A153" t="str">
        <f>D153&amp;F153</f>
        <v>CCS_ORG_Approval__cCreatedById</v>
      </c>
      <c r="B153" t="str">
        <f>VLOOKUP($A153,nCino_DMW!$A$1:$AM$187,38,0)</f>
        <v>Y</v>
      </c>
      <c r="C153" t="str">
        <f>VLOOKUP($A153,nCino_DMW!$A$1:$AM$187,39,0)</f>
        <v>N</v>
      </c>
      <c r="D153" t="s">
        <v>72</v>
      </c>
      <c r="E153" t="str">
        <f>_xlfn.IFNA(VLOOKUP($A153,nCino_DevPoc!$A$2:$S$384,4,0),"")</f>
        <v>ORG Request</v>
      </c>
      <c r="F153" t="s">
        <v>376</v>
      </c>
      <c r="G153" t="str">
        <f>_xlfn.IFNA(VLOOKUP($A153,nCino_DMW!$A$1:$L$188,9,0),"")</f>
        <v>Created By</v>
      </c>
      <c r="H153" t="str">
        <f>_xlfn.IFNA(VLOOKUP($A153,nCino_DMW!$A$1:$AH$187,12,0),"")</f>
        <v>Record created by user</v>
      </c>
      <c r="I153" t="str">
        <f>_xlfn.IFNA(IF(VLOOKUP($A153,nCino_DMW!$A$1:$AH$187,13,0)=0,"", VLOOKUP($A153,nCino_DMW!$A$1:$AH$187,13,0)),"")</f>
        <v>Lookup(User)</v>
      </c>
      <c r="J153" t="str">
        <f>_xlfn.IFNA(IF(VLOOKUP($A153,nCino_DevPoc!$A$2:$S$384,8,0)=0,"", VLOOKUP($A153,nCino_DevPoc!$A$2:$S$384,8,0)),"")</f>
        <v>reference(User)</v>
      </c>
      <c r="K153">
        <f>_xlfn.IFNA(IF(VLOOKUP($A153,nCino_DMW!$A$1:$AH$187,2,0)=0,"", VLOOKUP($A153,nCino_DMW!$A$1:$AH$187,2,0)),"")</f>
        <v>18</v>
      </c>
      <c r="L153">
        <f>IF(OR(F153=0, IFERROR(VLOOKUP($A153,nCino_DevPoc!$A$2:$S$384,2,0),0)=0),"", VLOOKUP($A153,nCino_DevPoc!$A$2:$S$384,2,0))</f>
        <v>18</v>
      </c>
      <c r="M153" t="str">
        <f>IFERROR(IF(VLOOKUP($A153,nCino_DMW!$A$1:$AH$187,26,0)="Y", "N", IF(VLOOKUP($A153,nCino_DMW!$A$1:$AH$187,26,0)="N",  "Y", "")),"")</f>
        <v>Y</v>
      </c>
      <c r="N153" t="str">
        <f>_xlfn.IFNA(IF(VLOOKUP($A153,nCino_DevPoc!$A$2:$S$384,8,0)=TRUE, "Y", "N"),"")</f>
        <v>N</v>
      </c>
      <c r="O153" t="str">
        <f>IFERROR(IF(VLOOKUP($A153,nCino_DevPoc!$A$2:$S$384,18,0)=TRUE, "E", IF(F153="Id", "P", IF(OR(LEFT(I153, 6) = "Lookup", LEFT(I153, 6) ="Master"), "F",""))),"")</f>
        <v>F</v>
      </c>
      <c r="P153" t="str">
        <f>_xlfn.IFNA(IF(VLOOKUP($A153,nCino_DMW!$A$1:$AH$187,4,0)="System generated", "Y", "N"),"")</f>
        <v>Y</v>
      </c>
      <c r="Q153" t="str">
        <f>IF(LEFT(I153,6)="lookup", I153,IF(OR(F153=0, IFERROR(VLOOKUP($A153,nCino_DevPoc!$A$2:$S$384,18,0),0)=0),"", VLOOKUP($A153,nCino_DevPoc!$A$2:$S$384,18,0)))</f>
        <v>Lookup(User)</v>
      </c>
      <c r="R153" t="str">
        <f>IF(D153="","",D153)</f>
        <v>CCS_ORG_Approval__c</v>
      </c>
      <c r="S153" t="str">
        <f>IF(F153="","",F153)</f>
        <v>CreatedById</v>
      </c>
      <c r="T153" t="s">
        <v>253</v>
      </c>
      <c r="U153" t="str">
        <f>IF(OR(S153 ="transactionKey", S153="sequenceNumber", S153 = "commitTimestamp", S153 = "commitUser",S153 = "commitNumber", S153="changetype",S153="entityName",S153="ID", LEFT(S153,12)="LastModified"), "N","Y")</f>
        <v>Y</v>
      </c>
      <c r="V153" t="str">
        <f>R153</f>
        <v>CCS_ORG_Approval__c</v>
      </c>
      <c r="W153" t="str">
        <f>S153</f>
        <v>CreatedById</v>
      </c>
      <c r="X153" t="str">
        <f>IF(OR(LEFT(J153,9)="reference", F153=""),"STRING",VLOOKUP($J153,'DataType Conversion'!$A$8:$I$37,3,0))</f>
        <v>STRING</v>
      </c>
      <c r="Y153">
        <f>IF(L153="", "",L153)</f>
        <v>18</v>
      </c>
      <c r="Z153" t="str">
        <f>U153</f>
        <v>Y</v>
      </c>
      <c r="AA153" t="str">
        <f>IF(OR($W153="Id",$W153="LastModifiedDate"), "C","")</f>
        <v/>
      </c>
      <c r="AB153" t="str">
        <f>IF(S153= "", "", IF(J153="Picklist", "Y", "N"))</f>
        <v>N</v>
      </c>
      <c r="AC153" t="str">
        <f>IF(OR(W153="CreatedDate",W153="CreatedById"),"Must be populated when changeType = CREATE","")</f>
        <v>Must be populated when changeType = CREATE</v>
      </c>
      <c r="AD153" t="str">
        <f>V153</f>
        <v>CCS_ORG_Approval__c</v>
      </c>
      <c r="AE153" t="str">
        <f>W153</f>
        <v>CreatedById</v>
      </c>
      <c r="AF153" t="str">
        <f>X153</f>
        <v>STRING</v>
      </c>
      <c r="AG153">
        <f>IF(Y153="","",Y153)</f>
        <v>18</v>
      </c>
      <c r="AH153" t="str">
        <f>Z153</f>
        <v>Y</v>
      </c>
      <c r="AI153" t="str">
        <f>O153</f>
        <v>F</v>
      </c>
      <c r="AJ153" t="str">
        <f>IF(AE153="LastModifiedDate","Must be latest date for the record id in Staging, and date must be t-1", "")</f>
        <v/>
      </c>
    </row>
    <row r="154" spans="1:36" ht="15">
      <c r="A154" t="str">
        <f>D154&amp;F154</f>
        <v>CCS_ORG_Approval__cCreatedDate</v>
      </c>
      <c r="B154" t="str">
        <f>VLOOKUP($A154,nCino_DMW!$A$1:$AM$187,38,0)</f>
        <v>Y</v>
      </c>
      <c r="C154" t="str">
        <f>VLOOKUP($A154,nCino_DMW!$A$1:$AM$187,39,0)</f>
        <v>N</v>
      </c>
      <c r="D154" t="s">
        <v>72</v>
      </c>
      <c r="E154" t="str">
        <f>_xlfn.IFNA(VLOOKUP($A154,nCino_DevPoc!$A$2:$S$384,4,0),"")</f>
        <v>ORG Request</v>
      </c>
      <c r="F154" t="s">
        <v>372</v>
      </c>
      <c r="G154" t="str">
        <f>_xlfn.IFNA(VLOOKUP($A154,nCino_DMW!$A$1:$L$188,9,0),"")</f>
        <v>Created Date</v>
      </c>
      <c r="H154" t="str">
        <f>_xlfn.IFNA(VLOOKUP($A154,nCino_DMW!$A$1:$AH$187,12,0),"")</f>
        <v>Record created date</v>
      </c>
      <c r="I154" t="str">
        <f>_xlfn.IFNA(IF(VLOOKUP($A154,nCino_DMW!$A$1:$AH$187,13,0)=0,"", VLOOKUP($A154,nCino_DMW!$A$1:$AH$187,13,0)),"")</f>
        <v>Date/Time</v>
      </c>
      <c r="J154" t="str">
        <f>_xlfn.IFNA(IF(VLOOKUP($A154,nCino_DevPoc!$A$2:$S$384,8,0)=0,"", VLOOKUP($A154,nCino_DevPoc!$A$2:$S$384,8,0)),"")</f>
        <v>datetime</v>
      </c>
      <c r="K154" t="str">
        <f>_xlfn.IFNA(IF(VLOOKUP($A154,nCino_DMW!$A$1:$AH$187,2,0)=0,"", VLOOKUP($A154,nCino_DMW!$A$1:$AH$187,2,0)),"")</f>
        <v/>
      </c>
      <c r="L154" t="str">
        <f>IF(OR(F154=0, IFERROR(VLOOKUP($A154,nCino_DevPoc!$A$2:$S$384,2,0),0)=0),"", VLOOKUP($A154,nCino_DevPoc!$A$2:$S$384,2,0))</f>
        <v/>
      </c>
      <c r="M154" t="str">
        <f>IFERROR(IF(VLOOKUP($A154,nCino_DMW!$A$1:$AH$187,26,0)="Y", "N", IF(VLOOKUP($A154,nCino_DMW!$A$1:$AH$187,26,0)="N",  "Y", "")),"")</f>
        <v>Y</v>
      </c>
      <c r="N154" t="str">
        <f>_xlfn.IFNA(IF(VLOOKUP($A154,nCino_DevPoc!$A$2:$S$384,8,0)=TRUE, "Y", "N"),"")</f>
        <v>N</v>
      </c>
      <c r="O154" t="str">
        <f>IFERROR(IF(VLOOKUP($A154,nCino_DevPoc!$A$2:$S$384,18,0)=TRUE, "E", IF(F154="Id", "P", IF(OR(LEFT(I154, 6) = "Lookup", LEFT(I154, 6) ="Master"), "F",""))),"")</f>
        <v/>
      </c>
      <c r="P154" t="str">
        <f>_xlfn.IFNA(IF(VLOOKUP($A154,nCino_DMW!$A$1:$AH$187,4,0)="System generated", "Y", "N"),"")</f>
        <v>Y</v>
      </c>
      <c r="Q154" t="str">
        <f>IF(LEFT(I154,6)="lookup", I154,IF(OR(F154=0, IFERROR(VLOOKUP($A154,nCino_DevPoc!$A$2:$S$384,18,0),0)=0),"", VLOOKUP($A154,nCino_DevPoc!$A$2:$S$384,18,0)))</f>
        <v/>
      </c>
      <c r="R154" t="str">
        <f>IF(D154="","",D154)</f>
        <v>CCS_ORG_Approval__c</v>
      </c>
      <c r="S154" t="str">
        <f>IF(F154="","",F154)</f>
        <v>CreatedDate</v>
      </c>
      <c r="T154" t="s">
        <v>253</v>
      </c>
      <c r="U154" t="str">
        <f>IF(OR(S154 ="transactionKey", S154="sequenceNumber", S154 = "commitTimestamp", S154 = "commitUser",S154 = "commitNumber", S154="changetype",S154="entityName",S154="ID", LEFT(S154,12)="LastModified"), "N","Y")</f>
        <v>Y</v>
      </c>
      <c r="V154" t="str">
        <f>R154</f>
        <v>CCS_ORG_Approval__c</v>
      </c>
      <c r="W154" t="str">
        <f>S154</f>
        <v>CreatedDate</v>
      </c>
      <c r="X154" t="str">
        <f>IF(OR(LEFT(J154,9)="reference", F154=""),"STRING",VLOOKUP($J154,'DataType Conversion'!$A$8:$I$37,3,0))</f>
        <v>DATETIME</v>
      </c>
      <c r="Y154" t="str">
        <f>IF(L154="", "",L154)</f>
        <v/>
      </c>
      <c r="Z154" t="str">
        <f>U154</f>
        <v>Y</v>
      </c>
      <c r="AA154" t="str">
        <f>IF(OR($W154="Id",$W154="LastModifiedDate"), "C","")</f>
        <v/>
      </c>
      <c r="AB154" t="str">
        <f>IF(S154= "", "", IF(J154="Picklist", "Y", "N"))</f>
        <v>N</v>
      </c>
      <c r="AC154" t="str">
        <f>IF(OR(W154="CreatedDate",W154="CreatedById"),"Must be populated when changeType = CREATE","")</f>
        <v>Must be populated when changeType = CREATE</v>
      </c>
      <c r="AD154" t="str">
        <f>V154</f>
        <v>CCS_ORG_Approval__c</v>
      </c>
      <c r="AE154" t="str">
        <f>W154</f>
        <v>CreatedDate</v>
      </c>
      <c r="AF154" t="str">
        <f>X154</f>
        <v>DATETIME</v>
      </c>
      <c r="AG154" t="str">
        <f>IF(Y154="","",Y154)</f>
        <v/>
      </c>
      <c r="AH154" t="str">
        <f>Z154</f>
        <v>Y</v>
      </c>
      <c r="AI154" t="str">
        <f>O154</f>
        <v/>
      </c>
      <c r="AJ154" t="str">
        <f>IF(AE154="LastModifiedDate","Must be latest date for the record id in Staging, and date must be t-1", "")</f>
        <v/>
      </c>
    </row>
    <row r="155" spans="1:36" ht="15">
      <c r="A155" t="str">
        <f>D155&amp;F155</f>
        <v>CCS_ORG_Approval__cCurrencyIsoCode</v>
      </c>
      <c r="B155" t="str">
        <f>VLOOKUP($A155,nCino_DMW!$A$1:$AM$187,38,0)</f>
        <v>Y</v>
      </c>
      <c r="C155" t="str">
        <f>VLOOKUP($A155,nCino_DMW!$A$1:$AM$187,39,0)</f>
        <v>N</v>
      </c>
      <c r="D155" t="s">
        <v>72</v>
      </c>
      <c r="E155" t="str">
        <f>_xlfn.IFNA(VLOOKUP($A155,nCino_DevPoc!$A$2:$S$384,4,0),"")</f>
        <v>ORG Request</v>
      </c>
      <c r="F155" t="s">
        <v>365</v>
      </c>
      <c r="G155" t="str">
        <f>_xlfn.IFNA(VLOOKUP($A155,nCino_DMW!$A$1:$L$188,9,0),"")</f>
        <v>Currency</v>
      </c>
      <c r="H155">
        <f>_xlfn.IFNA(VLOOKUP($A155,nCino_DMW!$A$1:$AH$187,12,0),"")</f>
        <v>0</v>
      </c>
      <c r="I155" t="str">
        <f>_xlfn.IFNA(IF(VLOOKUP($A155,nCino_DMW!$A$1:$AH$187,13,0)=0,"", VLOOKUP($A155,nCino_DMW!$A$1:$AH$187,13,0)),"")</f>
        <v>Picklist</v>
      </c>
      <c r="J155" t="str">
        <f>_xlfn.IFNA(IF(VLOOKUP($A155,nCino_DevPoc!$A$2:$S$384,8,0)=0,"", VLOOKUP($A155,nCino_DevPoc!$A$2:$S$384,8,0)),"")</f>
        <v>picklist</v>
      </c>
      <c r="K155" t="str">
        <f>_xlfn.IFNA(IF(VLOOKUP($A155,nCino_DMW!$A$1:$AH$187,2,0)=0,"", VLOOKUP($A155,nCino_DMW!$A$1:$AH$187,2,0)),"")</f>
        <v>See picklist options for lengths</v>
      </c>
      <c r="L155">
        <f>IF(OR(F155=0, IFERROR(VLOOKUP($A155,nCino_DevPoc!$A$2:$S$384,2,0),0)=0),"", VLOOKUP($A155,nCino_DevPoc!$A$2:$S$384,2,0))</f>
        <v>3</v>
      </c>
      <c r="M155" t="str">
        <f>IFERROR(IF(VLOOKUP($A155,nCino_DMW!$A$1:$AH$187,26,0)="Y", "N", IF(VLOOKUP($A155,nCino_DMW!$A$1:$AH$187,26,0)="N",  "Y", "")),"")</f>
        <v>Y</v>
      </c>
      <c r="N155" t="str">
        <f>_xlfn.IFNA(IF(VLOOKUP($A155,nCino_DevPoc!$A$2:$S$384,8,0)=TRUE, "Y", "N"),"")</f>
        <v>N</v>
      </c>
      <c r="O155" t="str">
        <f>IFERROR(IF(VLOOKUP($A155,nCino_DevPoc!$A$2:$S$384,18,0)=TRUE, "E", IF(F155="Id", "P", IF(OR(LEFT(I155, 6) = "Lookup", LEFT(I155, 6) ="Master"), "F",""))),"")</f>
        <v/>
      </c>
      <c r="P155" t="str">
        <f>_xlfn.IFNA(IF(VLOOKUP($A155,nCino_DMW!$A$1:$AH$187,4,0)="System generated", "Y", "N"),"")</f>
        <v>N</v>
      </c>
      <c r="Q155" t="str">
        <f>IF(LEFT(I155,6)="lookup", I155,IF(OR(F155=0, IFERROR(VLOOKUP($A155,nCino_DevPoc!$A$2:$S$384,18,0),0)=0),"", VLOOKUP($A155,nCino_DevPoc!$A$2:$S$384,18,0)))</f>
        <v/>
      </c>
      <c r="R155" t="str">
        <f>IF(D155="","",D155)</f>
        <v>CCS_ORG_Approval__c</v>
      </c>
      <c r="S155" t="str">
        <f>IF(F155="","",F155)</f>
        <v>CurrencyIsoCode</v>
      </c>
      <c r="T155" t="s">
        <v>253</v>
      </c>
      <c r="U155" t="str">
        <f>IF(OR(S155 ="transactionKey", S155="sequenceNumber", S155 = "commitTimestamp", S155 = "commitUser",S155 = "commitNumber", S155="changetype",S155="entityName",S155="ID", LEFT(S155,12)="LastModified"), "N","Y")</f>
        <v>Y</v>
      </c>
      <c r="V155" t="str">
        <f>R155</f>
        <v>CCS_ORG_Approval__c</v>
      </c>
      <c r="W155" t="str">
        <f>S155</f>
        <v>CurrencyIsoCode</v>
      </c>
      <c r="X155" t="str">
        <f>IF(OR(LEFT(J155,9)="reference", F155=""),"STRING",VLOOKUP($J155,'DataType Conversion'!$A$8:$I$37,3,0))</f>
        <v>STRING</v>
      </c>
      <c r="Y155">
        <f>IF(L155="", "",L155)</f>
        <v>3</v>
      </c>
      <c r="Z155" t="str">
        <f>U155</f>
        <v>Y</v>
      </c>
      <c r="AA155" t="str">
        <f>IF(OR($W155="Id",$W155="LastModifiedDate"), "C","")</f>
        <v/>
      </c>
      <c r="AB155" t="str">
        <f>IF(S155= "", "", IF(J155="Picklist", "Y", "N"))</f>
        <v>Y</v>
      </c>
      <c r="AC155" t="str">
        <f>IF(OR(W155="CreatedDate",W155="CreatedById"),"Must be populated when changeType = CREATE","")</f>
        <v/>
      </c>
      <c r="AD155" t="str">
        <f>V155</f>
        <v>CCS_ORG_Approval__c</v>
      </c>
      <c r="AE155" t="str">
        <f>W155</f>
        <v>CurrencyIsoCode</v>
      </c>
      <c r="AF155" t="str">
        <f>X155</f>
        <v>STRING</v>
      </c>
      <c r="AG155">
        <f>IF(Y155="","",Y155)</f>
        <v>3</v>
      </c>
      <c r="AH155" t="str">
        <f>Z155</f>
        <v>Y</v>
      </c>
      <c r="AI155" t="str">
        <f>O155</f>
        <v/>
      </c>
      <c r="AJ155" t="str">
        <f>IF(AE155="LastModifiedDate","Must be latest date for the record id in Staging, and date must be t-1", "")</f>
        <v/>
      </c>
    </row>
    <row r="156" spans="1:36" ht="30.75">
      <c r="A156" t="str">
        <f>D156&amp;F156</f>
        <v>CCS_ORG_Approval__cCCS_Is_ORG_Lead__c</v>
      </c>
      <c r="B156" t="str">
        <f>VLOOKUP($A156,nCino_DMW!$A$1:$AM$187,38,0)</f>
        <v>Y</v>
      </c>
      <c r="C156" t="str">
        <f>VLOOKUP($A156,nCino_DMW!$A$1:$AM$187,39,0)</f>
        <v>N</v>
      </c>
      <c r="D156" t="s">
        <v>72</v>
      </c>
      <c r="E156" t="str">
        <f>_xlfn.IFNA(VLOOKUP($A156,nCino_DevPoc!$A$2:$S$384,4,0),"")</f>
        <v>ORG Request</v>
      </c>
      <c r="F156" t="s">
        <v>1227</v>
      </c>
      <c r="G156" t="str">
        <f>_xlfn.IFNA(VLOOKUP($A156,nCino_DMW!$A$1:$L$188,9,0),"")</f>
        <v>Is ORG Lead</v>
      </c>
      <c r="H156" t="str">
        <f>_xlfn.IFNA(VLOOKUP($A156,nCino_DMW!$A$1:$AH$187,12,0),"")</f>
        <v>CCTUC:3503, Is the connection an ORG lead</v>
      </c>
      <c r="I156" t="str">
        <f>_xlfn.IFNA(IF(VLOOKUP($A156,nCino_DMW!$A$1:$AH$187,13,0)=0,"", VLOOKUP($A156,nCino_DMW!$A$1:$AH$187,13,0)),"")</f>
        <v>Formula (Checkbox)</v>
      </c>
      <c r="J156" t="str">
        <f>_xlfn.IFNA(IF(VLOOKUP($A156,nCino_DevPoc!$A$2:$S$384,8,0)=0,"", VLOOKUP($A156,nCino_DevPoc!$A$2:$S$384,8,0)),"")</f>
        <v>boolean</v>
      </c>
      <c r="K156">
        <f>_xlfn.IFNA(IF(VLOOKUP($A156,nCino_DMW!$A$1:$AH$187,2,0)=0,"", VLOOKUP($A156,nCino_DMW!$A$1:$AH$187,2,0)),"")</f>
        <v>4</v>
      </c>
      <c r="L156" t="str">
        <f>IF(OR(F156=0, IFERROR(VLOOKUP($A156,nCino_DevPoc!$A$2:$S$384,2,0),0)=0),"", VLOOKUP($A156,nCino_DevPoc!$A$2:$S$384,2,0))</f>
        <v/>
      </c>
      <c r="M156" t="str">
        <f>IFERROR(IF(VLOOKUP($A156,nCino_DMW!$A$1:$AH$187,26,0)="Y", "N", IF(VLOOKUP($A156,nCino_DMW!$A$1:$AH$187,26,0)="N",  "Y", "")),"")</f>
        <v>Y</v>
      </c>
      <c r="N156" t="str">
        <f>_xlfn.IFNA(IF(VLOOKUP($A156,nCino_DevPoc!$A$2:$S$384,8,0)=TRUE, "Y", "N"),"")</f>
        <v>N</v>
      </c>
      <c r="O156" t="str">
        <f>IFERROR(IF(VLOOKUP($A156,nCino_DevPoc!$A$2:$S$384,18,0)=TRUE, "E", IF(F156="Id", "P", IF(OR(LEFT(I156, 6) = "Lookup", LEFT(I156, 6) ="Master"), "F",""))),"")</f>
        <v/>
      </c>
      <c r="P156" t="str">
        <f>_xlfn.IFNA(IF(VLOOKUP($A156,nCino_DMW!$A$1:$AH$187,4,0)="System generated", "Y", "N"),"")</f>
        <v>N</v>
      </c>
      <c r="Q156" s="133" t="str">
        <f>IF(LEFT(I156,6)="lookup", I156,IF(OR(F156=0, IFERROR(VLOOKUP($A156,nCino_DevPoc!$A$2:$S$384,18,0),0)=0),"", VLOOKUP($A156,nCino_DevPoc!$A$2:$S$384,18,0)))</f>
        <v>CCS_Connection__r.CCS_Is_ORG_Lead__c</v>
      </c>
      <c r="R156" t="str">
        <f>IF(D156="","",D156)</f>
        <v>CCS_ORG_Approval__c</v>
      </c>
      <c r="S156" t="str">
        <f>IF(F156="","",F156)</f>
        <v>CCS_Is_ORG_Lead__c</v>
      </c>
      <c r="T156" t="s">
        <v>253</v>
      </c>
      <c r="U156" t="str">
        <f>IF(OR(S156 ="transactionKey", S156="sequenceNumber", S156 = "commitTimestamp", S156 = "commitUser",S156 = "commitNumber", S156="changetype",S156="entityName",S156="ID", LEFT(S156,12)="LastModified"), "N","Y")</f>
        <v>Y</v>
      </c>
      <c r="V156" t="str">
        <f>R156</f>
        <v>CCS_ORG_Approval__c</v>
      </c>
      <c r="W156" t="str">
        <f>S156</f>
        <v>CCS_Is_ORG_Lead__c</v>
      </c>
      <c r="X156" t="str">
        <f>IF(OR(LEFT(J156,9)="reference", F156=""),"STRING",VLOOKUP($J156,'DataType Conversion'!$A$8:$I$37,3,0))</f>
        <v>BOOL</v>
      </c>
      <c r="Y156" t="str">
        <f>IF(L156="", "",L156)</f>
        <v/>
      </c>
      <c r="Z156" t="str">
        <f>U156</f>
        <v>Y</v>
      </c>
      <c r="AA156" t="str">
        <f>IF(OR($W156="Id",$W156="LastModifiedDate"), "C","")</f>
        <v/>
      </c>
      <c r="AB156" t="str">
        <f>IF(S156= "", "", IF(J156="Picklist", "Y", "N"))</f>
        <v>N</v>
      </c>
      <c r="AC156" t="str">
        <f>IF(OR(W156="CreatedDate",W156="CreatedById"),"Must be populated when changeType = CREATE","")</f>
        <v/>
      </c>
      <c r="AD156" t="str">
        <f>V156</f>
        <v>CCS_ORG_Approval__c</v>
      </c>
      <c r="AE156" t="str">
        <f>W156</f>
        <v>CCS_Is_ORG_Lead__c</v>
      </c>
      <c r="AF156" t="str">
        <f>X156</f>
        <v>BOOL</v>
      </c>
      <c r="AG156" t="str">
        <f>IF(Y156="","",Y156)</f>
        <v/>
      </c>
      <c r="AH156" t="str">
        <f>Z156</f>
        <v>Y</v>
      </c>
      <c r="AI156" t="str">
        <f>O156</f>
        <v/>
      </c>
      <c r="AJ156" t="str">
        <f>IF(AE156="LastModifiedDate","Must be latest date for the record id in Staging, and date must be t-1", "")</f>
        <v/>
      </c>
    </row>
    <row r="157" spans="1:36" ht="15">
      <c r="A157" t="str">
        <f>D157&amp;F157</f>
        <v>CCS_ORG_Approval__cLastModifiedById</v>
      </c>
      <c r="B157" t="str">
        <f>VLOOKUP($A157,nCino_DMW!$A$1:$AM$187,38,0)</f>
        <v>Y</v>
      </c>
      <c r="C157" t="str">
        <f>VLOOKUP($A157,nCino_DMW!$A$1:$AM$187,39,0)</f>
        <v>N</v>
      </c>
      <c r="D157" t="s">
        <v>72</v>
      </c>
      <c r="E157" t="str">
        <f>_xlfn.IFNA(VLOOKUP($A157,nCino_DevPoc!$A$2:$S$384,4,0),"")</f>
        <v>ORG Request</v>
      </c>
      <c r="F157" t="s">
        <v>382</v>
      </c>
      <c r="G157" t="str">
        <f>_xlfn.IFNA(VLOOKUP($A157,nCino_DMW!$A$1:$L$188,9,0),"")</f>
        <v>Last Modified By</v>
      </c>
      <c r="H157" t="str">
        <f>_xlfn.IFNA(VLOOKUP($A157,nCino_DMW!$A$1:$AH$187,12,0),"")</f>
        <v>Last modified by user</v>
      </c>
      <c r="I157" t="str">
        <f>_xlfn.IFNA(IF(VLOOKUP($A157,nCino_DMW!$A$1:$AH$187,13,0)=0,"", VLOOKUP($A157,nCino_DMW!$A$1:$AH$187,13,0)),"")</f>
        <v>Lookup(User)</v>
      </c>
      <c r="J157" t="str">
        <f>_xlfn.IFNA(IF(VLOOKUP($A157,nCino_DevPoc!$A$2:$S$384,8,0)=0,"", VLOOKUP($A157,nCino_DevPoc!$A$2:$S$384,8,0)),"")</f>
        <v>reference(User)</v>
      </c>
      <c r="K157" t="str">
        <f>_xlfn.IFNA(IF(VLOOKUP($A157,nCino_DMW!$A$1:$AH$187,2,0)=0,"", VLOOKUP($A157,nCino_DMW!$A$1:$AH$187,2,0)),"")</f>
        <v>See picklist options for lengths</v>
      </c>
      <c r="L157">
        <f>IF(OR(F157=0, IFERROR(VLOOKUP($A157,nCino_DevPoc!$A$2:$S$384,2,0),0)=0),"", VLOOKUP($A157,nCino_DevPoc!$A$2:$S$384,2,0))</f>
        <v>18</v>
      </c>
      <c r="M157" t="str">
        <f>IFERROR(IF(VLOOKUP($A157,nCino_DMW!$A$1:$AH$187,26,0)="Y", "N", IF(VLOOKUP($A157,nCino_DMW!$A$1:$AH$187,26,0)="N",  "Y", "")),"")</f>
        <v>Y</v>
      </c>
      <c r="N157" t="str">
        <f>_xlfn.IFNA(IF(VLOOKUP($A157,nCino_DevPoc!$A$2:$S$384,8,0)=TRUE, "Y", "N"),"")</f>
        <v>N</v>
      </c>
      <c r="O157" t="str">
        <f>IFERROR(IF(VLOOKUP($A157,nCino_DevPoc!$A$2:$S$384,18,0)=TRUE, "E", IF(F157="Id", "P", IF(OR(LEFT(I157, 6) = "Lookup", LEFT(I157, 6) ="Master"), "F",""))),"")</f>
        <v>F</v>
      </c>
      <c r="P157" t="str">
        <f>_xlfn.IFNA(IF(VLOOKUP($A157,nCino_DMW!$A$1:$AH$187,4,0)="System generated", "Y", "N"),"")</f>
        <v>Y</v>
      </c>
      <c r="Q157" t="str">
        <f>IF(LEFT(I157,6)="lookup", I157,IF(OR(F157=0, IFERROR(VLOOKUP($A157,nCino_DevPoc!$A$2:$S$384,18,0),0)=0),"", VLOOKUP($A157,nCino_DevPoc!$A$2:$S$384,18,0)))</f>
        <v>Lookup(User)</v>
      </c>
      <c r="R157" t="str">
        <f>IF(D157="","",D157)</f>
        <v>CCS_ORG_Approval__c</v>
      </c>
      <c r="S157" t="str">
        <f>IF(F157="","",F157)</f>
        <v>LastModifiedById</v>
      </c>
      <c r="T157" t="s">
        <v>253</v>
      </c>
      <c r="U157" t="str">
        <f>IF(OR(S157 ="transactionKey", S157="sequenceNumber", S157 = "commitTimestamp", S157 = "commitUser",S157 = "commitNumber", S157="changetype",S157="entityName",S157="ID", LEFT(S157,12)="LastModified"), "N","Y")</f>
        <v>N</v>
      </c>
      <c r="V157" t="str">
        <f>R157</f>
        <v>CCS_ORG_Approval__c</v>
      </c>
      <c r="W157" t="str">
        <f>S157</f>
        <v>LastModifiedById</v>
      </c>
      <c r="X157" t="str">
        <f>IF(OR(LEFT(J157,9)="reference", F157=""),"STRING",VLOOKUP($J157,'DataType Conversion'!$A$8:$I$37,3,0))</f>
        <v>STRING</v>
      </c>
      <c r="Y157">
        <f>IF(L157="", "",L157)</f>
        <v>18</v>
      </c>
      <c r="Z157" t="str">
        <f>U157</f>
        <v>N</v>
      </c>
      <c r="AA157" t="str">
        <f>IF(OR($W157="Id",$W157="LastModifiedDate"), "C","")</f>
        <v/>
      </c>
      <c r="AB157" t="str">
        <f>IF(S157= "", "", IF(J157="Picklist", "Y", "N"))</f>
        <v>N</v>
      </c>
      <c r="AC157" t="str">
        <f>IF(OR(W157="CreatedDate",W157="CreatedById"),"Must be populated when changeType = CREATE","")</f>
        <v/>
      </c>
      <c r="AD157" t="str">
        <f>V157</f>
        <v>CCS_ORG_Approval__c</v>
      </c>
      <c r="AE157" t="str">
        <f>W157</f>
        <v>LastModifiedById</v>
      </c>
      <c r="AF157" t="str">
        <f>X157</f>
        <v>STRING</v>
      </c>
      <c r="AG157">
        <f>IF(Y157="","",Y157)</f>
        <v>18</v>
      </c>
      <c r="AH157" t="str">
        <f>Z157</f>
        <v>N</v>
      </c>
      <c r="AI157" t="str">
        <f>O157</f>
        <v>F</v>
      </c>
      <c r="AJ157" t="str">
        <f>IF(AE157="LastModifiedDate","Must be latest date for the record id in Staging, and date must be t-1", "")</f>
        <v/>
      </c>
    </row>
    <row r="158" spans="1:36" ht="15">
      <c r="A158" t="str">
        <f>D158&amp;F158</f>
        <v>CCS_ORG_Approval__cLastModifiedDate</v>
      </c>
      <c r="B158" t="str">
        <f>VLOOKUP($A158,nCino_DMW!$A$1:$AM$187,38,0)</f>
        <v>Y</v>
      </c>
      <c r="C158" t="str">
        <f>VLOOKUP($A158,nCino_DMW!$A$1:$AM$187,39,0)</f>
        <v>N</v>
      </c>
      <c r="D158" t="s">
        <v>72</v>
      </c>
      <c r="E158" t="str">
        <f>_xlfn.IFNA(VLOOKUP($A158,nCino_DevPoc!$A$2:$S$384,4,0),"")</f>
        <v>ORG Request</v>
      </c>
      <c r="F158" t="s">
        <v>379</v>
      </c>
      <c r="G158" t="str">
        <f>_xlfn.IFNA(VLOOKUP($A158,nCino_DMW!$A$1:$L$188,9,0),"")</f>
        <v>Last Modified Date</v>
      </c>
      <c r="H158" t="str">
        <f>_xlfn.IFNA(VLOOKUP($A158,nCino_DMW!$A$1:$AH$187,12,0),"")</f>
        <v>Record modified date</v>
      </c>
      <c r="I158" t="str">
        <f>_xlfn.IFNA(IF(VLOOKUP($A158,nCino_DMW!$A$1:$AH$187,13,0)=0,"", VLOOKUP($A158,nCino_DMW!$A$1:$AH$187,13,0)),"")</f>
        <v>Date/Time</v>
      </c>
      <c r="J158" t="str">
        <f>_xlfn.IFNA(IF(VLOOKUP($A158,nCino_DevPoc!$A$2:$S$384,8,0)=0,"", VLOOKUP($A158,nCino_DevPoc!$A$2:$S$384,8,0)),"")</f>
        <v>datetime</v>
      </c>
      <c r="K158" t="str">
        <f>_xlfn.IFNA(IF(VLOOKUP($A158,nCino_DMW!$A$1:$AH$187,2,0)=0,"", VLOOKUP($A158,nCino_DMW!$A$1:$AH$187,2,0)),"")</f>
        <v/>
      </c>
      <c r="L158" t="str">
        <f>IF(OR(F158=0, IFERROR(VLOOKUP($A158,nCino_DevPoc!$A$2:$S$384,2,0),0)=0),"", VLOOKUP($A158,nCino_DevPoc!$A$2:$S$384,2,0))</f>
        <v/>
      </c>
      <c r="M158" t="str">
        <f>IFERROR(IF(VLOOKUP($A158,nCino_DMW!$A$1:$AH$187,26,0)="Y", "N", IF(VLOOKUP($A158,nCino_DMW!$A$1:$AH$187,26,0)="N",  "Y", "")),"")</f>
        <v>Y</v>
      </c>
      <c r="N158" t="str">
        <f>_xlfn.IFNA(IF(VLOOKUP($A158,nCino_DevPoc!$A$2:$S$384,8,0)=TRUE, "Y", "N"),"")</f>
        <v>N</v>
      </c>
      <c r="O158" t="str">
        <f>IFERROR(IF(VLOOKUP($A158,nCino_DevPoc!$A$2:$S$384,18,0)=TRUE, "E", IF(F158="Id", "P", IF(OR(LEFT(I158, 6) = "Lookup", LEFT(I158, 6) ="Master"), "F",""))),"")</f>
        <v/>
      </c>
      <c r="P158" t="str">
        <f>_xlfn.IFNA(IF(VLOOKUP($A158,nCino_DMW!$A$1:$AH$187,4,0)="System generated", "Y", "N"),"")</f>
        <v>Y</v>
      </c>
      <c r="Q158" t="str">
        <f>IF(LEFT(I158,6)="lookup", I158,IF(OR(F158=0, IFERROR(VLOOKUP($A158,nCino_DevPoc!$A$2:$S$384,18,0),0)=0),"", VLOOKUP($A158,nCino_DevPoc!$A$2:$S$384,18,0)))</f>
        <v/>
      </c>
      <c r="R158" t="str">
        <f>IF(D158="","",D158)</f>
        <v>CCS_ORG_Approval__c</v>
      </c>
      <c r="S158" t="str">
        <f>IF(F158="","",F158)</f>
        <v>LastModifiedDate</v>
      </c>
      <c r="T158" t="s">
        <v>253</v>
      </c>
      <c r="U158" t="str">
        <f>IF(OR(S158 ="transactionKey", S158="sequenceNumber", S158 = "commitTimestamp", S158 = "commitUser",S158 = "commitNumber", S158="changetype",S158="entityName",S158="ID", LEFT(S158,12)="LastModified"), "N","Y")</f>
        <v>N</v>
      </c>
      <c r="V158" t="str">
        <f>R158</f>
        <v>CCS_ORG_Approval__c</v>
      </c>
      <c r="W158" t="str">
        <f>S158</f>
        <v>LastModifiedDate</v>
      </c>
      <c r="X158" t="str">
        <f>IF(OR(LEFT(J158,9)="reference", F158=""),"STRING",VLOOKUP($J158,'DataType Conversion'!$A$8:$I$37,3,0))</f>
        <v>DATETIME</v>
      </c>
      <c r="Y158" t="str">
        <f>IF(L158="", "",L158)</f>
        <v/>
      </c>
      <c r="Z158" t="str">
        <f>U158</f>
        <v>N</v>
      </c>
      <c r="AA158" t="str">
        <f>IF(OR($W158="Id",$W158="LastModifiedDate"), "C","")</f>
        <v>C</v>
      </c>
      <c r="AB158" t="str">
        <f>IF(S158= "", "", IF(J158="Picklist", "Y", "N"))</f>
        <v>N</v>
      </c>
      <c r="AC158" t="str">
        <f>IF(OR(W158="CreatedDate",W158="CreatedById"),"Must be populated when changeType = CREATE","")</f>
        <v/>
      </c>
      <c r="AD158" t="str">
        <f>V158</f>
        <v>CCS_ORG_Approval__c</v>
      </c>
      <c r="AE158" t="str">
        <f>W158</f>
        <v>LastModifiedDate</v>
      </c>
      <c r="AF158" t="str">
        <f>X158</f>
        <v>DATETIME</v>
      </c>
      <c r="AG158" t="str">
        <f>IF(Y158="","",Y158)</f>
        <v/>
      </c>
      <c r="AH158" t="str">
        <f>Z158</f>
        <v>N</v>
      </c>
      <c r="AI158" t="str">
        <f>O158</f>
        <v/>
      </c>
      <c r="AJ158" t="str">
        <f>IF(AE158="LastModifiedDate","Must be latest date for the record id in Staging, and date must be t-1", "")</f>
        <v>Must be latest date for the record id in Staging, and date must be t-1</v>
      </c>
    </row>
    <row r="159" spans="1:36" ht="15">
      <c r="A159" t="str">
        <f>D159&amp;F159</f>
        <v>CCS_ORG_Approval__cCCS_Lending_Group__c</v>
      </c>
      <c r="B159" t="str">
        <f>VLOOKUP($A159,nCino_DMW!$A$1:$AM$187,38,0)</f>
        <v>Y</v>
      </c>
      <c r="C159" t="str">
        <f>VLOOKUP($A159,nCino_DMW!$A$1:$AM$187,39,0)</f>
        <v>N</v>
      </c>
      <c r="D159" t="s">
        <v>72</v>
      </c>
      <c r="E159" t="str">
        <f>_xlfn.IFNA(VLOOKUP($A159,nCino_DevPoc!$A$2:$S$384,4,0),"")</f>
        <v>ORG Request</v>
      </c>
      <c r="F159" t="s">
        <v>1293</v>
      </c>
      <c r="G159" t="str">
        <f>_xlfn.IFNA(VLOOKUP($A159,nCino_DMW!$A$1:$L$188,9,0),"")</f>
        <v>Lending Group</v>
      </c>
      <c r="H159" t="str">
        <f>_xlfn.IFNA(VLOOKUP($A159,nCino_DMW!$A$1:$AH$187,12,0),"")</f>
        <v>CCTUC:3503, Relationship under which the ORG is proposed</v>
      </c>
      <c r="I159" t="str">
        <f>_xlfn.IFNA(IF(VLOOKUP($A159,nCino_DMW!$A$1:$AH$187,13,0)=0,"", VLOOKUP($A159,nCino_DMW!$A$1:$AH$187,13,0)),"")</f>
        <v>Lookup(Relationship)</v>
      </c>
      <c r="J159" t="str">
        <f>_xlfn.IFNA(IF(VLOOKUP($A159,nCino_DevPoc!$A$2:$S$384,8,0)=0,"", VLOOKUP($A159,nCino_DevPoc!$A$2:$S$384,8,0)),"")</f>
        <v>reference(Account)</v>
      </c>
      <c r="K159">
        <f>_xlfn.IFNA(IF(VLOOKUP($A159,nCino_DMW!$A$1:$AH$187,2,0)=0,"", VLOOKUP($A159,nCino_DMW!$A$1:$AH$187,2,0)),"")</f>
        <v>18</v>
      </c>
      <c r="L159">
        <f>IF(OR(F159=0, IFERROR(VLOOKUP($A159,nCino_DevPoc!$A$2:$S$384,2,0),0)=0),"", VLOOKUP($A159,nCino_DevPoc!$A$2:$S$384,2,0))</f>
        <v>18</v>
      </c>
      <c r="M159" t="str">
        <f>IFERROR(IF(VLOOKUP($A159,nCino_DMW!$A$1:$AH$187,26,0)="Y", "N", IF(VLOOKUP($A159,nCino_DMW!$A$1:$AH$187,26,0)="N",  "Y", "")),"")</f>
        <v>Y</v>
      </c>
      <c r="N159" t="str">
        <f>_xlfn.IFNA(IF(VLOOKUP($A159,nCino_DevPoc!$A$2:$S$384,8,0)=TRUE, "Y", "N"),"")</f>
        <v>N</v>
      </c>
      <c r="O159" t="str">
        <f>IFERROR(IF(VLOOKUP($A159,nCino_DevPoc!$A$2:$S$384,18,0)=TRUE, "E", IF(F159="Id", "P", IF(OR(LEFT(I159, 6) = "Lookup", LEFT(I159, 6) ="Master"), "F",""))),"")</f>
        <v>F</v>
      </c>
      <c r="P159" t="str">
        <f>_xlfn.IFNA(IF(VLOOKUP($A159,nCino_DMW!$A$1:$AH$187,4,0)="System generated", "Y", "N"),"")</f>
        <v>N</v>
      </c>
      <c r="Q159" t="str">
        <f>IF(LEFT(I159,6)="lookup", I159,IF(OR(F159=0, IFERROR(VLOOKUP($A159,nCino_DevPoc!$A$2:$S$384,18,0),0)=0),"", VLOOKUP($A159,nCino_DevPoc!$A$2:$S$384,18,0)))</f>
        <v>Lookup(Relationship)</v>
      </c>
      <c r="R159" t="str">
        <f>IF(D159="","",D159)</f>
        <v>CCS_ORG_Approval__c</v>
      </c>
      <c r="S159" t="str">
        <f>IF(F159="","",F159)</f>
        <v>CCS_Lending_Group__c</v>
      </c>
      <c r="T159" t="s">
        <v>253</v>
      </c>
      <c r="U159" t="str">
        <f>IF(OR(S159 ="transactionKey", S159="sequenceNumber", S159 = "commitTimestamp", S159 = "commitUser",S159 = "commitNumber", S159="changetype",S159="entityName",S159="ID", LEFT(S159,12)="LastModified"), "N","Y")</f>
        <v>Y</v>
      </c>
      <c r="V159" t="str">
        <f>R159</f>
        <v>CCS_ORG_Approval__c</v>
      </c>
      <c r="W159" t="str">
        <f>S159</f>
        <v>CCS_Lending_Group__c</v>
      </c>
      <c r="X159" t="str">
        <f>IF(OR(LEFT(J159,9)="reference", F159=""),"STRING",VLOOKUP($J159,'DataType Conversion'!$A$8:$I$37,3,0))</f>
        <v>STRING</v>
      </c>
      <c r="Y159">
        <f>IF(L159="", "",L159)</f>
        <v>18</v>
      </c>
      <c r="Z159" t="str">
        <f>U159</f>
        <v>Y</v>
      </c>
      <c r="AA159" t="str">
        <f>IF(OR($W159="Id",$W159="LastModifiedDate"), "C","")</f>
        <v/>
      </c>
      <c r="AB159" t="str">
        <f>IF(S159= "", "", IF(J159="Picklist", "Y", "N"))</f>
        <v>N</v>
      </c>
      <c r="AC159" t="str">
        <f>IF(OR(W159="CreatedDate",W159="CreatedById"),"Must be populated when changeType = CREATE","")</f>
        <v/>
      </c>
      <c r="AD159" t="str">
        <f>V159</f>
        <v>CCS_ORG_Approval__c</v>
      </c>
      <c r="AE159" t="str">
        <f>W159</f>
        <v>CCS_Lending_Group__c</v>
      </c>
      <c r="AF159" t="str">
        <f>X159</f>
        <v>STRING</v>
      </c>
      <c r="AG159">
        <f>IF(Y159="","",Y159)</f>
        <v>18</v>
      </c>
      <c r="AH159" t="str">
        <f>Z159</f>
        <v>Y</v>
      </c>
      <c r="AI159" t="str">
        <f>O159</f>
        <v>F</v>
      </c>
      <c r="AJ159" t="str">
        <f>IF(AE159="LastModifiedDate","Must be latest date for the record id in Staging, and date must be t-1", "")</f>
        <v/>
      </c>
    </row>
    <row r="160" spans="1:36" ht="15">
      <c r="A160" t="str">
        <f>D160&amp;F160</f>
        <v>CCS_ORG_Approval__cName</v>
      </c>
      <c r="B160" t="str">
        <f>VLOOKUP($A160,nCino_DMW!$A$1:$AM$187,38,0)</f>
        <v>Y</v>
      </c>
      <c r="C160" t="str">
        <f>VLOOKUP($A160,nCino_DMW!$A$1:$AM$187,39,0)</f>
        <v>N</v>
      </c>
      <c r="D160" t="s">
        <v>72</v>
      </c>
      <c r="E160" t="str">
        <f>_xlfn.IFNA(VLOOKUP($A160,nCino_DevPoc!$A$2:$S$384,4,0),"")</f>
        <v>ORG Request</v>
      </c>
      <c r="F160" t="s">
        <v>29</v>
      </c>
      <c r="G160" t="str">
        <f>_xlfn.IFNA(VLOOKUP($A160,nCino_DMW!$A$1:$L$188,9,0),"")</f>
        <v>ORG Approval ID</v>
      </c>
      <c r="H160" t="str">
        <f>_xlfn.IFNA(VLOOKUP($A160,nCino_DMW!$A$1:$AH$187,12,0),"")</f>
        <v>Auto number</v>
      </c>
      <c r="I160" t="str">
        <f>_xlfn.IFNA(IF(VLOOKUP($A160,nCino_DMW!$A$1:$AH$187,13,0)=0,"", VLOOKUP($A160,nCino_DMW!$A$1:$AH$187,13,0)),"")</f>
        <v>Auto Number</v>
      </c>
      <c r="J160" t="str">
        <f>_xlfn.IFNA(IF(VLOOKUP($A160,nCino_DevPoc!$A$2:$S$384,8,0)=0,"", VLOOKUP($A160,nCino_DevPoc!$A$2:$S$384,8,0)),"")</f>
        <v>string</v>
      </c>
      <c r="K160">
        <f>_xlfn.IFNA(IF(VLOOKUP($A160,nCino_DMW!$A$1:$AH$187,2,0)=0,"", VLOOKUP($A160,nCino_DMW!$A$1:$AH$187,2,0)),"")</f>
        <v>80</v>
      </c>
      <c r="L160">
        <f>IF(OR(F160=0, IFERROR(VLOOKUP($A160,nCino_DevPoc!$A$2:$S$384,2,0),0)=0),"", VLOOKUP($A160,nCino_DevPoc!$A$2:$S$384,2,0))</f>
        <v>80</v>
      </c>
      <c r="M160" t="str">
        <f>IFERROR(IF(VLOOKUP($A160,nCino_DMW!$A$1:$AH$187,26,0)="Y", "N", IF(VLOOKUP($A160,nCino_DMW!$A$1:$AH$187,26,0)="N",  "Y", "")),"")</f>
        <v>Y</v>
      </c>
      <c r="N160" t="str">
        <f>_xlfn.IFNA(IF(VLOOKUP($A160,nCino_DevPoc!$A$2:$S$384,8,0)=TRUE, "Y", "N"),"")</f>
        <v>N</v>
      </c>
      <c r="O160" t="str">
        <f>IFERROR(IF(VLOOKUP($A160,nCino_DevPoc!$A$2:$S$384,18,0)=TRUE, "E", IF(F160="Id", "P", IF(OR(LEFT(I160, 6) = "Lookup", LEFT(I160, 6) ="Master"), "F",""))),"")</f>
        <v/>
      </c>
      <c r="P160" t="str">
        <f>_xlfn.IFNA(IF(VLOOKUP($A160,nCino_DMW!$A$1:$AH$187,4,0)="System generated", "Y", "N"),"")</f>
        <v>Y</v>
      </c>
      <c r="Q160" t="str">
        <f>IF(LEFT(I160,6)="lookup", I160,IF(OR(F160=0, IFERROR(VLOOKUP($A160,nCino_DevPoc!$A$2:$S$384,18,0),0)=0),"", VLOOKUP($A160,nCino_DevPoc!$A$2:$S$384,18,0)))</f>
        <v/>
      </c>
      <c r="R160" t="str">
        <f>IF(D160="","",D160)</f>
        <v>CCS_ORG_Approval__c</v>
      </c>
      <c r="S160" t="str">
        <f>IF(F160="","",F160)</f>
        <v>Name</v>
      </c>
      <c r="T160" t="s">
        <v>253</v>
      </c>
      <c r="U160" t="str">
        <f>IF(OR(S160 ="transactionKey", S160="sequenceNumber", S160 = "commitTimestamp", S160 = "commitUser",S160 = "commitNumber", S160="changetype",S160="entityName",S160="ID", LEFT(S160,12)="LastModified"), "N","Y")</f>
        <v>Y</v>
      </c>
      <c r="V160" t="str">
        <f>R160</f>
        <v>CCS_ORG_Approval__c</v>
      </c>
      <c r="W160" t="str">
        <f>S160</f>
        <v>Name</v>
      </c>
      <c r="X160" t="str">
        <f>IF(OR(LEFT(J160,9)="reference", F160=""),"STRING",VLOOKUP($J160,'DataType Conversion'!$A$8:$I$37,3,0))</f>
        <v>STRING</v>
      </c>
      <c r="Y160">
        <f>IF(L160="", "",L160)</f>
        <v>80</v>
      </c>
      <c r="Z160" t="str">
        <f>U160</f>
        <v>Y</v>
      </c>
      <c r="AA160" t="str">
        <f>IF(OR($W160="Id",$W160="LastModifiedDate"), "C","")</f>
        <v/>
      </c>
      <c r="AB160" t="str">
        <f>IF(S160= "", "", IF(J160="Picklist", "Y", "N"))</f>
        <v>N</v>
      </c>
      <c r="AC160" t="str">
        <f>IF(OR(W160="CreatedDate",W160="CreatedById"),"Must be populated when changeType = CREATE","")</f>
        <v/>
      </c>
      <c r="AD160" t="str">
        <f>V160</f>
        <v>CCS_ORG_Approval__c</v>
      </c>
      <c r="AE160" t="str">
        <f>W160</f>
        <v>Name</v>
      </c>
      <c r="AF160" t="str">
        <f>X160</f>
        <v>STRING</v>
      </c>
      <c r="AG160">
        <f>IF(Y160="","",Y160)</f>
        <v>80</v>
      </c>
      <c r="AH160" t="str">
        <f>Z160</f>
        <v>Y</v>
      </c>
      <c r="AI160" t="str">
        <f>O160</f>
        <v/>
      </c>
      <c r="AJ160" t="str">
        <f>IF(AE160="LastModifiedDate","Must be latest date for the record id in Staging, and date must be t-1", "")</f>
        <v/>
      </c>
    </row>
    <row r="161" spans="1:45" ht="15">
      <c r="A161" t="str">
        <f>D161&amp;F161</f>
        <v>CCS_ORG_Approval__cCCS_ORG_Lead__c</v>
      </c>
      <c r="B161" t="str">
        <f>VLOOKUP($A161,nCino_DMW!$A$1:$AM$187,38,0)</f>
        <v>Y</v>
      </c>
      <c r="C161" t="str">
        <f>VLOOKUP($A161,nCino_DMW!$A$1:$AM$187,39,0)</f>
        <v>N</v>
      </c>
      <c r="D161" t="s">
        <v>72</v>
      </c>
      <c r="E161" t="str">
        <f>_xlfn.IFNA(VLOOKUP($A161,nCino_DevPoc!$A$2:$S$384,4,0),"")</f>
        <v>ORG Request</v>
      </c>
      <c r="F161" t="s">
        <v>1296</v>
      </c>
      <c r="G161" t="str">
        <f>_xlfn.IFNA(VLOOKUP($A161,nCino_DMW!$A$1:$L$188,9,0),"")</f>
        <v>ORG Lead</v>
      </c>
      <c r="H161" t="str">
        <f>_xlfn.IFNA(VLOOKUP($A161,nCino_DMW!$A$1:$AH$187,12,0),"")</f>
        <v>CCTUC-3967 | ORG</v>
      </c>
      <c r="I161" t="str">
        <f>_xlfn.IFNA(IF(VLOOKUP($A161,nCino_DMW!$A$1:$AH$187,13,0)=0,"", VLOOKUP($A161,nCino_DMW!$A$1:$AH$187,13,0)),"")</f>
        <v>Lookup(Relationship)</v>
      </c>
      <c r="J161" t="str">
        <f>_xlfn.IFNA(IF(VLOOKUP($A161,nCino_DevPoc!$A$2:$S$384,8,0)=0,"", VLOOKUP($A161,nCino_DevPoc!$A$2:$S$384,8,0)),"")</f>
        <v>reference(Account)</v>
      </c>
      <c r="K161">
        <f>_xlfn.IFNA(IF(VLOOKUP($A161,nCino_DMW!$A$1:$AH$187,2,0)=0,"", VLOOKUP($A161,nCino_DMW!$A$1:$AH$187,2,0)),"")</f>
        <v>18</v>
      </c>
      <c r="L161">
        <f>IF(OR(F161=0, IFERROR(VLOOKUP($A161,nCino_DevPoc!$A$2:$S$384,2,0),0)=0),"", VLOOKUP($A161,nCino_DevPoc!$A$2:$S$384,2,0))</f>
        <v>18</v>
      </c>
      <c r="M161" t="str">
        <f>IFERROR(IF(VLOOKUP($A161,nCino_DMW!$A$1:$AH$187,26,0)="Y", "N", IF(VLOOKUP($A161,nCino_DMW!$A$1:$AH$187,26,0)="N",  "Y", "")),"")</f>
        <v>Y</v>
      </c>
      <c r="N161" t="str">
        <f>_xlfn.IFNA(IF(VLOOKUP($A161,nCino_DevPoc!$A$2:$S$384,8,0)=TRUE, "Y", "N"),"")</f>
        <v>N</v>
      </c>
      <c r="O161" t="str">
        <f>IFERROR(IF(VLOOKUP($A161,nCino_DevPoc!$A$2:$S$384,18,0)=TRUE, "E", IF(F161="Id", "P", IF(OR(LEFT(I161, 6) = "Lookup", LEFT(I161, 6) ="Master"), "F",""))),"")</f>
        <v>F</v>
      </c>
      <c r="P161" t="str">
        <f>_xlfn.IFNA(IF(VLOOKUP($A161,nCino_DMW!$A$1:$AH$187,4,0)="System generated", "Y", "N"),"")</f>
        <v>N</v>
      </c>
      <c r="Q161" t="str">
        <f>IF(LEFT(I161,6)="lookup", I161,IF(OR(F161=0, IFERROR(VLOOKUP($A161,nCino_DevPoc!$A$2:$S$384,18,0),0)=0),"", VLOOKUP($A161,nCino_DevPoc!$A$2:$S$384,18,0)))</f>
        <v>Lookup(Relationship)</v>
      </c>
      <c r="R161" t="str">
        <f>IF(D161="","",D161)</f>
        <v>CCS_ORG_Approval__c</v>
      </c>
      <c r="S161" t="str">
        <f>IF(F161="","",F161)</f>
        <v>CCS_ORG_Lead__c</v>
      </c>
      <c r="T161" t="s">
        <v>253</v>
      </c>
      <c r="U161" t="str">
        <f>IF(OR(S161 ="transactionKey", S161="sequenceNumber", S161 = "commitTimestamp", S161 = "commitUser",S161 = "commitNumber", S161="changetype",S161="entityName",S161="ID", LEFT(S161,12)="LastModified"), "N","Y")</f>
        <v>Y</v>
      </c>
      <c r="V161" t="str">
        <f>R161</f>
        <v>CCS_ORG_Approval__c</v>
      </c>
      <c r="W161" t="str">
        <f>S161</f>
        <v>CCS_ORG_Lead__c</v>
      </c>
      <c r="X161" t="str">
        <f>IF(OR(LEFT(J161,9)="reference", F161=""),"STRING",VLOOKUP($J161,'DataType Conversion'!$A$8:$I$37,3,0))</f>
        <v>STRING</v>
      </c>
      <c r="Y161">
        <f>IF(L161="", "",L161)</f>
        <v>18</v>
      </c>
      <c r="Z161" t="str">
        <f>U161</f>
        <v>Y</v>
      </c>
      <c r="AA161" t="str">
        <f>IF(OR($W161="Id",$W161="LastModifiedDate"), "C","")</f>
        <v/>
      </c>
      <c r="AB161" t="str">
        <f>IF(S161= "", "", IF(J161="Picklist", "Y", "N"))</f>
        <v>N</v>
      </c>
      <c r="AC161" t="str">
        <f>IF(OR(W161="CreatedDate",W161="CreatedById"),"Must be populated when changeType = CREATE","")</f>
        <v/>
      </c>
      <c r="AD161" t="str">
        <f>V161</f>
        <v>CCS_ORG_Approval__c</v>
      </c>
      <c r="AE161" t="str">
        <f>W161</f>
        <v>CCS_ORG_Lead__c</v>
      </c>
      <c r="AF161" t="str">
        <f>X161</f>
        <v>STRING</v>
      </c>
      <c r="AG161">
        <f>IF(Y161="","",Y161)</f>
        <v>18</v>
      </c>
      <c r="AH161" t="str">
        <f>Z161</f>
        <v>Y</v>
      </c>
      <c r="AI161" t="str">
        <f>O161</f>
        <v>F</v>
      </c>
      <c r="AJ161" t="str">
        <f>IF(AE161="LastModifiedDate","Must be latest date for the record id in Staging, and date must be t-1", "")</f>
        <v/>
      </c>
    </row>
    <row r="162" spans="1:45" ht="15">
      <c r="A162" t="str">
        <f>D162&amp;F162</f>
        <v>CCS_ORG_Approval__cCCS_ORG_Members__c</v>
      </c>
      <c r="B162" t="str">
        <f>VLOOKUP($A162,nCino_DMW!$A$1:$AM$187,38,0)</f>
        <v>Y</v>
      </c>
      <c r="C162" t="str">
        <f>VLOOKUP($A162,nCino_DMW!$A$1:$AM$187,39,0)</f>
        <v>N</v>
      </c>
      <c r="D162" t="s">
        <v>72</v>
      </c>
      <c r="E162" t="str">
        <f>_xlfn.IFNA(VLOOKUP($A162,nCino_DevPoc!$A$2:$S$384,4,0),"")</f>
        <v>ORG Request</v>
      </c>
      <c r="F162" t="s">
        <v>1299</v>
      </c>
      <c r="G162" t="str">
        <f>_xlfn.IFNA(VLOOKUP($A162,nCino_DMW!$A$1:$L$188,9,0),"")</f>
        <v>ORG Members</v>
      </c>
      <c r="H162" t="str">
        <f>_xlfn.IFNA(VLOOKUP($A162,nCino_DMW!$A$1:$AH$187,12,0),"")</f>
        <v>CCTUC:3503, members of the ORG approvals</v>
      </c>
      <c r="I162" t="str">
        <f>_xlfn.IFNA(IF(VLOOKUP($A162,nCino_DMW!$A$1:$AH$187,13,0)=0,"", VLOOKUP($A162,nCino_DMW!$A$1:$AH$187,13,0)),"")</f>
        <v>Long Text Area</v>
      </c>
      <c r="J162" t="str">
        <f>_xlfn.IFNA(IF(VLOOKUP($A162,nCino_DevPoc!$A$2:$S$384,8,0)=0,"", VLOOKUP($A162,nCino_DevPoc!$A$2:$S$384,8,0)),"")</f>
        <v>textarea</v>
      </c>
      <c r="K162">
        <f>_xlfn.IFNA(IF(VLOOKUP($A162,nCino_DMW!$A$1:$AH$187,2,0)=0,"", VLOOKUP($A162,nCino_DMW!$A$1:$AH$187,2,0)),"")</f>
        <v>131072</v>
      </c>
      <c r="L162">
        <f>IF(OR(F162=0, IFERROR(VLOOKUP($A162,nCino_DevPoc!$A$2:$S$384,2,0),0)=0),"", VLOOKUP($A162,nCino_DevPoc!$A$2:$S$384,2,0))</f>
        <v>131072</v>
      </c>
      <c r="M162" t="str">
        <f>IFERROR(IF(VLOOKUP($A162,nCino_DMW!$A$1:$AH$187,26,0)="Y", "N", IF(VLOOKUP($A162,nCino_DMW!$A$1:$AH$187,26,0)="N",  "Y", "")),"")</f>
        <v>Y</v>
      </c>
      <c r="N162" t="str">
        <f>_xlfn.IFNA(IF(VLOOKUP($A162,nCino_DevPoc!$A$2:$S$384,8,0)=TRUE, "Y", "N"),"")</f>
        <v>N</v>
      </c>
      <c r="O162" t="str">
        <f>IFERROR(IF(VLOOKUP($A162,nCino_DevPoc!$A$2:$S$384,18,0)=TRUE, "E", IF(F162="Id", "P", IF(OR(LEFT(I162, 6) = "Lookup", LEFT(I162, 6) ="Master"), "F",""))),"")</f>
        <v/>
      </c>
      <c r="P162" t="str">
        <f>_xlfn.IFNA(IF(VLOOKUP($A162,nCino_DMW!$A$1:$AH$187,4,0)="System generated", "Y", "N"),"")</f>
        <v>N</v>
      </c>
      <c r="Q162" t="str">
        <f>IF(LEFT(I162,6)="lookup", I162,IF(OR(F162=0, IFERROR(VLOOKUP($A162,nCino_DevPoc!$A$2:$S$384,18,0),0)=0),"", VLOOKUP($A162,nCino_DevPoc!$A$2:$S$384,18,0)))</f>
        <v/>
      </c>
      <c r="R162" t="str">
        <f>IF(D162="","",D162)</f>
        <v>CCS_ORG_Approval__c</v>
      </c>
      <c r="S162" t="str">
        <f>IF(F162="","",F162)</f>
        <v>CCS_ORG_Members__c</v>
      </c>
      <c r="T162" t="s">
        <v>253</v>
      </c>
      <c r="U162" t="str">
        <f>IF(OR(S162 ="transactionKey", S162="sequenceNumber", S162 = "commitTimestamp", S162 = "commitUser",S162 = "commitNumber", S162="changetype",S162="entityName",S162="ID", LEFT(S162,12)="LastModified"), "N","Y")</f>
        <v>Y</v>
      </c>
      <c r="V162" t="str">
        <f>R162</f>
        <v>CCS_ORG_Approval__c</v>
      </c>
      <c r="W162" t="str">
        <f>S162</f>
        <v>CCS_ORG_Members__c</v>
      </c>
      <c r="X162" t="str">
        <f>IF(OR(LEFT(J162,9)="reference", F162=""),"STRING",VLOOKUP($J162,'DataType Conversion'!$A$8:$I$37,3,0))</f>
        <v>STRING</v>
      </c>
      <c r="Y162">
        <f>IF(L162="", "",L162)</f>
        <v>131072</v>
      </c>
      <c r="Z162" t="str">
        <f>U162</f>
        <v>Y</v>
      </c>
      <c r="AA162" t="str">
        <f>IF(OR($W162="Id",$W162="LastModifiedDate"), "C","")</f>
        <v/>
      </c>
      <c r="AB162" t="str">
        <f>IF(S162= "", "", IF(J162="Picklist", "Y", "N"))</f>
        <v>N</v>
      </c>
      <c r="AC162" t="str">
        <f>IF(OR(W162="CreatedDate",W162="CreatedById"),"Must be populated when changeType = CREATE","")</f>
        <v/>
      </c>
      <c r="AD162" t="str">
        <f>V162</f>
        <v>CCS_ORG_Approval__c</v>
      </c>
      <c r="AE162" t="str">
        <f>W162</f>
        <v>CCS_ORG_Members__c</v>
      </c>
      <c r="AF162" t="str">
        <f>X162</f>
        <v>STRING</v>
      </c>
      <c r="AG162">
        <f>IF(Y162="","",Y162)</f>
        <v>131072</v>
      </c>
      <c r="AH162" t="str">
        <f>Z162</f>
        <v>Y</v>
      </c>
      <c r="AI162" t="str">
        <f>O162</f>
        <v/>
      </c>
      <c r="AJ162" t="str">
        <f>IF(AE162="LastModifiedDate","Must be latest date for the record id in Staging, and date must be t-1", "")</f>
        <v/>
      </c>
    </row>
    <row r="163" spans="1:45" ht="15">
      <c r="A163" t="str">
        <f>D163&amp;F163</f>
        <v>CCS_ORG_Approval__cOwnerId</v>
      </c>
      <c r="B163" t="str">
        <f>VLOOKUP($A163,nCino_DMW!$A$1:$AM$187,38,0)</f>
        <v>Y</v>
      </c>
      <c r="C163" t="str">
        <f>VLOOKUP($A163,nCino_DMW!$A$1:$AM$187,39,0)</f>
        <v>N</v>
      </c>
      <c r="D163" t="s">
        <v>72</v>
      </c>
      <c r="E163" t="str">
        <f>_xlfn.IFNA(VLOOKUP($A163,nCino_DevPoc!$A$2:$S$384,4,0),"")</f>
        <v>ORG Request</v>
      </c>
      <c r="F163" t="s">
        <v>368</v>
      </c>
      <c r="G163" t="str">
        <f>_xlfn.IFNA(VLOOKUP($A163,nCino_DMW!$A$1:$L$188,9,0),"")</f>
        <v>Owner</v>
      </c>
      <c r="H163">
        <f>_xlfn.IFNA(VLOOKUP($A163,nCino_DMW!$A$1:$AH$187,12,0),"")</f>
        <v>0</v>
      </c>
      <c r="I163" t="str">
        <f>_xlfn.IFNA(IF(VLOOKUP($A163,nCino_DMW!$A$1:$AH$187,13,0)=0,"", VLOOKUP($A163,nCino_DMW!$A$1:$AH$187,13,0)),"")</f>
        <v>Lookup(User,Group)</v>
      </c>
      <c r="J163" t="str">
        <f>_xlfn.IFNA(IF(VLOOKUP($A163,nCino_DevPoc!$A$2:$S$384,8,0)=0,"", VLOOKUP($A163,nCino_DevPoc!$A$2:$S$384,8,0)),"")</f>
        <v>reference(Group,User)</v>
      </c>
      <c r="K163">
        <f>_xlfn.IFNA(IF(VLOOKUP($A163,nCino_DMW!$A$1:$AH$187,2,0)=0,"", VLOOKUP($A163,nCino_DMW!$A$1:$AH$187,2,0)),"")</f>
        <v>18</v>
      </c>
      <c r="L163">
        <f>IF(OR(F163=0, IFERROR(VLOOKUP($A163,nCino_DevPoc!$A$2:$S$384,2,0),0)=0),"", VLOOKUP($A163,nCino_DevPoc!$A$2:$S$384,2,0))</f>
        <v>18</v>
      </c>
      <c r="M163" t="str">
        <f>IFERROR(IF(VLOOKUP($A163,nCino_DMW!$A$1:$AH$187,26,0)="Y", "N", IF(VLOOKUP($A163,nCino_DMW!$A$1:$AH$187,26,0)="N",  "Y", "")),"")</f>
        <v>Y</v>
      </c>
      <c r="N163" t="str">
        <f>_xlfn.IFNA(IF(VLOOKUP($A163,nCino_DevPoc!$A$2:$S$384,8,0)=TRUE, "Y", "N"),"")</f>
        <v>N</v>
      </c>
      <c r="O163" t="str">
        <f>IFERROR(IF(VLOOKUP($A163,nCino_DevPoc!$A$2:$S$384,18,0)=TRUE, "E", IF(F163="Id", "P", IF(OR(LEFT(I163, 6) = "Lookup", LEFT(I163, 6) ="Master"), "F",""))),"")</f>
        <v>F</v>
      </c>
      <c r="P163" t="str">
        <f>_xlfn.IFNA(IF(VLOOKUP($A163,nCino_DMW!$A$1:$AH$187,4,0)="System generated", "Y", "N"),"")</f>
        <v>N</v>
      </c>
      <c r="Q163" t="str">
        <f>IF(LEFT(I163,6)="lookup", I163,IF(OR(F163=0, IFERROR(VLOOKUP($A163,nCino_DevPoc!$A$2:$S$384,18,0),0)=0),"", VLOOKUP($A163,nCino_DevPoc!$A$2:$S$384,18,0)))</f>
        <v>Lookup(User,Group)</v>
      </c>
      <c r="R163" t="str">
        <f>IF(D163="","",D163)</f>
        <v>CCS_ORG_Approval__c</v>
      </c>
      <c r="S163" t="str">
        <f>IF(F163="","",F163)</f>
        <v>OwnerId</v>
      </c>
      <c r="T163" t="s">
        <v>253</v>
      </c>
      <c r="U163" t="str">
        <f>IF(OR(S163 ="transactionKey", S163="sequenceNumber", S163 = "commitTimestamp", S163 = "commitUser",S163 = "commitNumber", S163="changetype",S163="entityName",S163="ID", LEFT(S163,12)="LastModified"), "N","Y")</f>
        <v>Y</v>
      </c>
      <c r="V163" t="str">
        <f>R163</f>
        <v>CCS_ORG_Approval__c</v>
      </c>
      <c r="W163" t="str">
        <f>S163</f>
        <v>OwnerId</v>
      </c>
      <c r="X163" t="str">
        <f>IF(OR(LEFT(J163,9)="reference", F163=""),"STRING",VLOOKUP($J163,'DataType Conversion'!$A$8:$I$37,3,0))</f>
        <v>STRING</v>
      </c>
      <c r="Y163">
        <f>IF(L163="", "",L163)</f>
        <v>18</v>
      </c>
      <c r="Z163" t="str">
        <f>U163</f>
        <v>Y</v>
      </c>
      <c r="AA163" t="str">
        <f>IF(OR($W163="Id",$W163="LastModifiedDate"), "C","")</f>
        <v/>
      </c>
      <c r="AB163" t="str">
        <f>IF(S163= "", "", IF(J163="Picklist", "Y", "N"))</f>
        <v>N</v>
      </c>
      <c r="AC163" t="str">
        <f>IF(OR(W163="CreatedDate",W163="CreatedById"),"Must be populated when changeType = CREATE","")</f>
        <v/>
      </c>
      <c r="AD163" t="str">
        <f>V163</f>
        <v>CCS_ORG_Approval__c</v>
      </c>
      <c r="AE163" t="str">
        <f>W163</f>
        <v>OwnerId</v>
      </c>
      <c r="AF163" t="str">
        <f>X163</f>
        <v>STRING</v>
      </c>
      <c r="AG163">
        <f>IF(Y163="","",Y163)</f>
        <v>18</v>
      </c>
      <c r="AH163" t="str">
        <f>Z163</f>
        <v>Y</v>
      </c>
      <c r="AI163" t="str">
        <f>O163</f>
        <v>F</v>
      </c>
      <c r="AJ163" t="str">
        <f>IF(AE163="LastModifiedDate","Must be latest date for the record id in Staging, and date must be t-1", "")</f>
        <v/>
      </c>
    </row>
    <row r="164" spans="1:45" ht="15">
      <c r="A164" t="str">
        <f>D164&amp;F164</f>
        <v>CCS_ORG_Approval__cCCS_Request_Reviewer__c</v>
      </c>
      <c r="B164" t="str">
        <f>VLOOKUP($A164,nCino_DMW!$A$1:$AM$187,38,0)</f>
        <v>Y</v>
      </c>
      <c r="C164" t="str">
        <f>VLOOKUP($A164,nCino_DMW!$A$1:$AM$187,39,0)</f>
        <v>N</v>
      </c>
      <c r="D164" t="s">
        <v>72</v>
      </c>
      <c r="E164" t="str">
        <f>_xlfn.IFNA(VLOOKUP($A164,nCino_DevPoc!$A$2:$S$384,4,0),"")</f>
        <v>ORG Request</v>
      </c>
      <c r="F164" t="s">
        <v>1304</v>
      </c>
      <c r="G164" t="str">
        <f>_xlfn.IFNA(VLOOKUP($A164,nCino_DMW!$A$1:$L$188,9,0),"")</f>
        <v>Request Reviewer</v>
      </c>
      <c r="H164" t="str">
        <f>_xlfn.IFNA(VLOOKUP($A164,nCino_DMW!$A$1:$AH$187,12,0),"")</f>
        <v>CCTUC:3503, reflects user that the request goes to.</v>
      </c>
      <c r="I164" t="str">
        <f>_xlfn.IFNA(IF(VLOOKUP($A164,nCino_DMW!$A$1:$AH$187,13,0)=0,"", VLOOKUP($A164,nCino_DMW!$A$1:$AH$187,13,0)),"")</f>
        <v>Lookup(User)</v>
      </c>
      <c r="J164" t="str">
        <f>_xlfn.IFNA(IF(VLOOKUP($A164,nCino_DevPoc!$A$2:$S$384,8,0)=0,"", VLOOKUP($A164,nCino_DevPoc!$A$2:$S$384,8,0)),"")</f>
        <v>reference(User)</v>
      </c>
      <c r="K164">
        <f>_xlfn.IFNA(IF(VLOOKUP($A164,nCino_DMW!$A$1:$AH$187,2,0)=0,"", VLOOKUP($A164,nCino_DMW!$A$1:$AH$187,2,0)),"")</f>
        <v>18</v>
      </c>
      <c r="L164">
        <f>IF(OR(F164=0, IFERROR(VLOOKUP($A164,nCino_DevPoc!$A$2:$S$384,2,0),0)=0),"", VLOOKUP($A164,nCino_DevPoc!$A$2:$S$384,2,0))</f>
        <v>18</v>
      </c>
      <c r="M164" t="str">
        <f>IFERROR(IF(VLOOKUP($A164,nCino_DMW!$A$1:$AH$187,26,0)="Y", "N", IF(VLOOKUP($A164,nCino_DMW!$A$1:$AH$187,26,0)="N",  "Y", "")),"")</f>
        <v>Y</v>
      </c>
      <c r="N164" t="str">
        <f>_xlfn.IFNA(IF(VLOOKUP($A164,nCino_DevPoc!$A$2:$S$384,8,0)=TRUE, "Y", "N"),"")</f>
        <v>N</v>
      </c>
      <c r="O164" t="str">
        <f>IFERROR(IF(VLOOKUP($A164,nCino_DevPoc!$A$2:$S$384,18,0)=TRUE, "E", IF(F164="Id", "P", IF(OR(LEFT(I164, 6) = "Lookup", LEFT(I164, 6) ="Master"), "F",""))),"")</f>
        <v>F</v>
      </c>
      <c r="P164" t="str">
        <f>_xlfn.IFNA(IF(VLOOKUP($A164,nCino_DMW!$A$1:$AH$187,4,0)="System generated", "Y", "N"),"")</f>
        <v>N</v>
      </c>
      <c r="Q164" t="str">
        <f>IF(LEFT(I164,6)="lookup", I164,IF(OR(F164=0, IFERROR(VLOOKUP($A164,nCino_DevPoc!$A$2:$S$384,18,0),0)=0),"", VLOOKUP($A164,nCino_DevPoc!$A$2:$S$384,18,0)))</f>
        <v>Lookup(User)</v>
      </c>
      <c r="R164" t="str">
        <f>IF(D164="","",D164)</f>
        <v>CCS_ORG_Approval__c</v>
      </c>
      <c r="S164" t="str">
        <f>IF(F164="","",F164)</f>
        <v>CCS_Request_Reviewer__c</v>
      </c>
      <c r="T164" t="s">
        <v>253</v>
      </c>
      <c r="U164" t="str">
        <f>IF(OR(S164 ="transactionKey", S164="sequenceNumber", S164 = "commitTimestamp", S164 = "commitUser",S164 = "commitNumber", S164="changetype",S164="entityName",S164="ID", LEFT(S164,12)="LastModified"), "N","Y")</f>
        <v>Y</v>
      </c>
      <c r="V164" t="str">
        <f>R164</f>
        <v>CCS_ORG_Approval__c</v>
      </c>
      <c r="W164" t="str">
        <f>S164</f>
        <v>CCS_Request_Reviewer__c</v>
      </c>
      <c r="X164" t="str">
        <f>IF(OR(LEFT(J164,9)="reference", F164=""),"STRING",VLOOKUP($J164,'DataType Conversion'!$A$8:$I$37,3,0))</f>
        <v>STRING</v>
      </c>
      <c r="Y164">
        <f>IF(L164="", "",L164)</f>
        <v>18</v>
      </c>
      <c r="Z164" t="str">
        <f>U164</f>
        <v>Y</v>
      </c>
      <c r="AA164" t="str">
        <f>IF(OR($W164="Id",$W164="LastModifiedDate"), "C","")</f>
        <v/>
      </c>
      <c r="AB164" t="str">
        <f>IF(S164= "", "", IF(J164="Picklist", "Y", "N"))</f>
        <v>N</v>
      </c>
      <c r="AC164" t="str">
        <f>IF(OR(W164="CreatedDate",W164="CreatedById"),"Must be populated when changeType = CREATE","")</f>
        <v/>
      </c>
      <c r="AD164" t="str">
        <f>V164</f>
        <v>CCS_ORG_Approval__c</v>
      </c>
      <c r="AE164" t="str">
        <f>W164</f>
        <v>CCS_Request_Reviewer__c</v>
      </c>
      <c r="AF164" t="str">
        <f>X164</f>
        <v>STRING</v>
      </c>
      <c r="AG164">
        <f>IF(Y164="","",Y164)</f>
        <v>18</v>
      </c>
      <c r="AH164" t="str">
        <f>Z164</f>
        <v>Y</v>
      </c>
      <c r="AI164" t="str">
        <f>O164</f>
        <v>F</v>
      </c>
      <c r="AJ164" t="str">
        <f>IF(AE164="LastModifiedDate","Must be latest date for the record id in Staging, and date must be t-1", "")</f>
        <v/>
      </c>
    </row>
    <row r="165" spans="1:45" ht="15">
      <c r="A165" t="str">
        <f>D165&amp;F165</f>
        <v>CCS_ORG_Approval__cCCS_Approval_for__c</v>
      </c>
      <c r="B165" t="str">
        <f>VLOOKUP($A165,nCino_DMW!$A$1:$AM$187,38,0)</f>
        <v>Y</v>
      </c>
      <c r="C165" t="str">
        <f>VLOOKUP($A165,nCino_DMW!$A$1:$AM$187,39,0)</f>
        <v>N</v>
      </c>
      <c r="D165" t="s">
        <v>72</v>
      </c>
      <c r="E165" t="str">
        <f>_xlfn.IFNA(VLOOKUP($A165,nCino_DevPoc!$A$2:$S$384,4,0),"")</f>
        <v>ORG Request</v>
      </c>
      <c r="F165" t="s">
        <v>1285</v>
      </c>
      <c r="G165" t="str">
        <f>_xlfn.IFNA(VLOOKUP($A165,nCino_DMW!$A$1:$L$188,9,0),"")</f>
        <v>Request Type</v>
      </c>
      <c r="H165">
        <f>_xlfn.IFNA(VLOOKUP($A165,nCino_DMW!$A$1:$AH$187,12,0),"")</f>
        <v>0</v>
      </c>
      <c r="I165" t="str">
        <f>_xlfn.IFNA(IF(VLOOKUP($A165,nCino_DMW!$A$1:$AH$187,13,0)=0,"", VLOOKUP($A165,nCino_DMW!$A$1:$AH$187,13,0)),"")</f>
        <v>Picklist</v>
      </c>
      <c r="J165" t="str">
        <f>_xlfn.IFNA(IF(VLOOKUP($A165,nCino_DevPoc!$A$2:$S$384,8,0)=0,"", VLOOKUP($A165,nCino_DevPoc!$A$2:$S$384,8,0)),"")</f>
        <v>picklist</v>
      </c>
      <c r="K165" t="str">
        <f>_xlfn.IFNA(IF(VLOOKUP($A165,nCino_DMW!$A$1:$AH$187,2,0)=0,"", VLOOKUP($A165,nCino_DMW!$A$1:$AH$187,2,0)),"")</f>
        <v>See picklist options for lengths</v>
      </c>
      <c r="L165">
        <f>IF(OR(F165=0, IFERROR(VLOOKUP($A165,nCino_DevPoc!$A$2:$S$384,2,0),0)=0),"", VLOOKUP($A165,nCino_DevPoc!$A$2:$S$384,2,0))</f>
        <v>255</v>
      </c>
      <c r="M165" t="str">
        <f>IFERROR(IF(VLOOKUP($A165,nCino_DMW!$A$1:$AH$187,26,0)="Y", "N", IF(VLOOKUP($A165,nCino_DMW!$A$1:$AH$187,26,0)="N",  "Y", "")),"")</f>
        <v>Y</v>
      </c>
      <c r="N165" t="str">
        <f>_xlfn.IFNA(IF(VLOOKUP($A165,nCino_DevPoc!$A$2:$S$384,8,0)=TRUE, "Y", "N"),"")</f>
        <v>N</v>
      </c>
      <c r="O165" t="str">
        <f>IFERROR(IF(VLOOKUP($A165,nCino_DevPoc!$A$2:$S$384,18,0)=TRUE, "E", IF(F165="Id", "P", IF(OR(LEFT(I165, 6) = "Lookup", LEFT(I165, 6) ="Master"), "F",""))),"")</f>
        <v/>
      </c>
      <c r="P165" t="str">
        <f>_xlfn.IFNA(IF(VLOOKUP($A165,nCino_DMW!$A$1:$AH$187,4,0)="System generated", "Y", "N"),"")</f>
        <v>N</v>
      </c>
      <c r="Q165" t="str">
        <f>IF(LEFT(I165,6)="lookup", I165,IF(OR(F165=0, IFERROR(VLOOKUP($A165,nCino_DevPoc!$A$2:$S$384,18,0),0)=0),"", VLOOKUP($A165,nCino_DevPoc!$A$2:$S$384,18,0)))</f>
        <v/>
      </c>
      <c r="R165" t="str">
        <f>IF(D165="","",D165)</f>
        <v>CCS_ORG_Approval__c</v>
      </c>
      <c r="S165" t="str">
        <f>IF(F165="","",F165)</f>
        <v>CCS_Approval_for__c</v>
      </c>
      <c r="T165" t="s">
        <v>253</v>
      </c>
      <c r="U165" t="str">
        <f>IF(OR(S165 ="transactionKey", S165="sequenceNumber", S165 = "commitTimestamp", S165 = "commitUser",S165 = "commitNumber", S165="changetype",S165="entityName",S165="ID", LEFT(S165,12)="LastModified"), "N","Y")</f>
        <v>Y</v>
      </c>
      <c r="V165" t="str">
        <f>R165</f>
        <v>CCS_ORG_Approval__c</v>
      </c>
      <c r="W165" t="str">
        <f>S165</f>
        <v>CCS_Approval_for__c</v>
      </c>
      <c r="X165" t="str">
        <f>IF(OR(LEFT(J165,9)="reference", F165=""),"STRING",VLOOKUP($J165,'DataType Conversion'!$A$8:$I$37,3,0))</f>
        <v>STRING</v>
      </c>
      <c r="Y165">
        <f>IF(L165="", "",L165)</f>
        <v>255</v>
      </c>
      <c r="Z165" t="str">
        <f>U165</f>
        <v>Y</v>
      </c>
      <c r="AA165" t="str">
        <f>IF(OR($W165="Id",$W165="LastModifiedDate"), "C","")</f>
        <v/>
      </c>
      <c r="AB165" t="str">
        <f>IF(S165= "", "", IF(J165="Picklist", "Y", "N"))</f>
        <v>Y</v>
      </c>
      <c r="AC165" t="str">
        <f>IF(OR(W165="CreatedDate",W165="CreatedById"),"Must be populated when changeType = CREATE","")</f>
        <v/>
      </c>
      <c r="AD165" t="str">
        <f>V165</f>
        <v>CCS_ORG_Approval__c</v>
      </c>
      <c r="AE165" t="str">
        <f>W165</f>
        <v>CCS_Approval_for__c</v>
      </c>
      <c r="AF165" t="str">
        <f>X165</f>
        <v>STRING</v>
      </c>
      <c r="AG165">
        <f>IF(Y165="","",Y165)</f>
        <v>255</v>
      </c>
      <c r="AH165" t="str">
        <f>Z165</f>
        <v>Y</v>
      </c>
      <c r="AI165" t="str">
        <f>O165</f>
        <v/>
      </c>
      <c r="AJ165" t="str">
        <f>IF(AE165="LastModifiedDate","Must be latest date for the record id in Staging, and date must be t-1", "")</f>
        <v/>
      </c>
    </row>
    <row r="166" spans="1:45" ht="15">
      <c r="A166" t="str">
        <f>D166&amp;F166</f>
        <v>CCS_ORG_Approval__cCCS_Review_Date__c</v>
      </c>
      <c r="B166" t="str">
        <f>VLOOKUP($A166,nCino_DMW!$A$1:$AM$187,38,0)</f>
        <v>Y</v>
      </c>
      <c r="C166" t="str">
        <f>VLOOKUP($A166,nCino_DMW!$A$1:$AM$187,39,0)</f>
        <v>N</v>
      </c>
      <c r="D166" t="s">
        <v>72</v>
      </c>
      <c r="E166" t="str">
        <f>_xlfn.IFNA(VLOOKUP($A166,nCino_DevPoc!$A$2:$S$384,4,0),"")</f>
        <v>ORG Request</v>
      </c>
      <c r="F166" t="s">
        <v>1307</v>
      </c>
      <c r="G166" t="str">
        <f>_xlfn.IFNA(VLOOKUP($A166,nCino_DMW!$A$1:$L$188,9,0),"")</f>
        <v>Review Date</v>
      </c>
      <c r="H166" t="str">
        <f>_xlfn.IFNA(VLOOKUP($A166,nCino_DMW!$A$1:$AH$187,12,0),"")</f>
        <v>CCTUC:3503, Date of the approval or rejection</v>
      </c>
      <c r="I166" t="str">
        <f>_xlfn.IFNA(IF(VLOOKUP($A166,nCino_DMW!$A$1:$AH$187,13,0)=0,"", VLOOKUP($A166,nCino_DMW!$A$1:$AH$187,13,0)),"")</f>
        <v>Date/Time</v>
      </c>
      <c r="J166" t="str">
        <f>_xlfn.IFNA(IF(VLOOKUP($A166,nCino_DevPoc!$A$2:$S$384,8,0)=0,"", VLOOKUP($A166,nCino_DevPoc!$A$2:$S$384,8,0)),"")</f>
        <v>datetime</v>
      </c>
      <c r="K166" t="str">
        <f>_xlfn.IFNA(IF(VLOOKUP($A166,nCino_DMW!$A$1:$AH$187,2,0)=0,"", VLOOKUP($A166,nCino_DMW!$A$1:$AH$187,2,0)),"")</f>
        <v/>
      </c>
      <c r="L166" t="str">
        <f>IF(OR(F166=0, IFERROR(VLOOKUP($A166,nCino_DevPoc!$A$2:$S$384,2,0),0)=0),"", VLOOKUP($A166,nCino_DevPoc!$A$2:$S$384,2,0))</f>
        <v/>
      </c>
      <c r="M166" t="str">
        <f>IFERROR(IF(VLOOKUP($A166,nCino_DMW!$A$1:$AH$187,26,0)="Y", "N", IF(VLOOKUP($A166,nCino_DMW!$A$1:$AH$187,26,0)="N",  "Y", "")),"")</f>
        <v>Y</v>
      </c>
      <c r="N166" t="str">
        <f>_xlfn.IFNA(IF(VLOOKUP($A166,nCino_DevPoc!$A$2:$S$384,8,0)=TRUE, "Y", "N"),"")</f>
        <v>N</v>
      </c>
      <c r="O166" t="str">
        <f>IFERROR(IF(VLOOKUP($A166,nCino_DevPoc!$A$2:$S$384,18,0)=TRUE, "E", IF(F166="Id", "P", IF(OR(LEFT(I166, 6) = "Lookup", LEFT(I166, 6) ="Master"), "F",""))),"")</f>
        <v/>
      </c>
      <c r="P166" t="str">
        <f>_xlfn.IFNA(IF(VLOOKUP($A166,nCino_DMW!$A$1:$AH$187,4,0)="System generated", "Y", "N"),"")</f>
        <v>N</v>
      </c>
      <c r="Q166" t="str">
        <f>IF(LEFT(I166,6)="lookup", I166,IF(OR(F166=0, IFERROR(VLOOKUP($A166,nCino_DevPoc!$A$2:$S$384,18,0),0)=0),"", VLOOKUP($A166,nCino_DevPoc!$A$2:$S$384,18,0)))</f>
        <v/>
      </c>
      <c r="R166" t="str">
        <f>IF(D166="","",D166)</f>
        <v>CCS_ORG_Approval__c</v>
      </c>
      <c r="S166" t="str">
        <f>IF(F166="","",F166)</f>
        <v>CCS_Review_Date__c</v>
      </c>
      <c r="T166" t="s">
        <v>253</v>
      </c>
      <c r="U166" t="str">
        <f>IF(OR(S166 ="transactionKey", S166="sequenceNumber", S166 = "commitTimestamp", S166 = "commitUser",S166 = "commitNumber", S166="changetype",S166="entityName",S166="ID", LEFT(S166,12)="LastModified"), "N","Y")</f>
        <v>Y</v>
      </c>
      <c r="V166" t="str">
        <f>R166</f>
        <v>CCS_ORG_Approval__c</v>
      </c>
      <c r="W166" t="str">
        <f>S166</f>
        <v>CCS_Review_Date__c</v>
      </c>
      <c r="X166" t="str">
        <f>IF(OR(LEFT(J166,9)="reference", F166=""),"STRING",VLOOKUP($J166,'DataType Conversion'!$A$8:$I$37,3,0))</f>
        <v>DATETIME</v>
      </c>
      <c r="Y166" t="str">
        <f>IF(L166="", "",L166)</f>
        <v/>
      </c>
      <c r="Z166" t="str">
        <f>U166</f>
        <v>Y</v>
      </c>
      <c r="AA166" t="str">
        <f>IF(OR($W166="Id",$W166="LastModifiedDate"), "C","")</f>
        <v/>
      </c>
      <c r="AB166" t="str">
        <f>IF(S166= "", "", IF(J166="Picklist", "Y", "N"))</f>
        <v>N</v>
      </c>
      <c r="AC166" t="str">
        <f>IF(OR(W166="CreatedDate",W166="CreatedById"),"Must be populated when changeType = CREATE","")</f>
        <v/>
      </c>
      <c r="AD166" t="str">
        <f>V166</f>
        <v>CCS_ORG_Approval__c</v>
      </c>
      <c r="AE166" t="str">
        <f>W166</f>
        <v>CCS_Review_Date__c</v>
      </c>
      <c r="AF166" t="str">
        <f>X166</f>
        <v>DATETIME</v>
      </c>
      <c r="AG166" t="str">
        <f>IF(Y166="","",Y166)</f>
        <v/>
      </c>
      <c r="AH166" t="str">
        <f>Z166</f>
        <v>Y</v>
      </c>
      <c r="AI166" t="str">
        <f>O166</f>
        <v/>
      </c>
      <c r="AJ166" t="str">
        <f>IF(AE166="LastModifiedDate","Must be latest date for the record id in Staging, and date must be t-1", "")</f>
        <v/>
      </c>
    </row>
    <row r="167" spans="1:45" ht="15">
      <c r="A167" t="str">
        <f>D167&amp;F167</f>
        <v>CCS_ORG_Approval__cCCS_Reviewer_Comments__c</v>
      </c>
      <c r="B167" t="str">
        <f>VLOOKUP($A167,nCino_DMW!$A$1:$AM$187,38,0)</f>
        <v>Y</v>
      </c>
      <c r="C167" t="str">
        <f>VLOOKUP($A167,nCino_DMW!$A$1:$AM$187,39,0)</f>
        <v>N</v>
      </c>
      <c r="D167" t="s">
        <v>72</v>
      </c>
      <c r="E167" t="str">
        <f>_xlfn.IFNA(VLOOKUP($A167,nCino_DevPoc!$A$2:$S$384,4,0),"")</f>
        <v>ORG Request</v>
      </c>
      <c r="F167" t="s">
        <v>1310</v>
      </c>
      <c r="G167" t="str">
        <f>_xlfn.IFNA(VLOOKUP($A167,nCino_DMW!$A$1:$L$188,9,0),"")</f>
        <v>Reviewer Comments</v>
      </c>
      <c r="H167" t="str">
        <f>_xlfn.IFNA(VLOOKUP($A167,nCino_DMW!$A$1:$AH$187,12,0),"")</f>
        <v>CCTUC:3503, Reviewer comments for ORG requests</v>
      </c>
      <c r="I167" t="str">
        <f>_xlfn.IFNA(IF(VLOOKUP($A167,nCino_DMW!$A$1:$AH$187,13,0)=0,"", VLOOKUP($A167,nCino_DMW!$A$1:$AH$187,13,0)),"")</f>
        <v>Long Text Area</v>
      </c>
      <c r="J167" t="str">
        <f>_xlfn.IFNA(IF(VLOOKUP($A167,nCino_DevPoc!$A$2:$S$384,8,0)=0,"", VLOOKUP($A167,nCino_DevPoc!$A$2:$S$384,8,0)),"")</f>
        <v>textarea</v>
      </c>
      <c r="K167">
        <f>_xlfn.IFNA(IF(VLOOKUP($A167,nCino_DMW!$A$1:$AH$187,2,0)=0,"", VLOOKUP($A167,nCino_DMW!$A$1:$AH$187,2,0)),"")</f>
        <v>32768</v>
      </c>
      <c r="L167">
        <f>IF(OR(F167=0, IFERROR(VLOOKUP($A167,nCino_DevPoc!$A$2:$S$384,2,0),0)=0),"", VLOOKUP($A167,nCino_DevPoc!$A$2:$S$384,2,0))</f>
        <v>32768</v>
      </c>
      <c r="M167" t="str">
        <f>IFERROR(IF(VLOOKUP($A167,nCino_DMW!$A$1:$AH$187,26,0)="Y", "N", IF(VLOOKUP($A167,nCino_DMW!$A$1:$AH$187,26,0)="N",  "Y", "")),"")</f>
        <v>Y</v>
      </c>
      <c r="N167" t="str">
        <f>_xlfn.IFNA(IF(VLOOKUP($A167,nCino_DevPoc!$A$2:$S$384,8,0)=TRUE, "Y", "N"),"")</f>
        <v>N</v>
      </c>
      <c r="O167" t="str">
        <f>IFERROR(IF(VLOOKUP($A167,nCino_DevPoc!$A$2:$S$384,18,0)=TRUE, "E", IF(F167="Id", "P", IF(OR(LEFT(I167, 6) = "Lookup", LEFT(I167, 6) ="Master"), "F",""))),"")</f>
        <v/>
      </c>
      <c r="P167" t="str">
        <f>_xlfn.IFNA(IF(VLOOKUP($A167,nCino_DMW!$A$1:$AH$187,4,0)="System generated", "Y", "N"),"")</f>
        <v>N</v>
      </c>
      <c r="Q167" t="str">
        <f>IF(LEFT(I167,6)="lookup", I167,IF(OR(F167=0, IFERROR(VLOOKUP($A167,nCino_DevPoc!$A$2:$S$384,18,0),0)=0),"", VLOOKUP($A167,nCino_DevPoc!$A$2:$S$384,18,0)))</f>
        <v/>
      </c>
      <c r="R167" t="str">
        <f>IF(D167="","",D167)</f>
        <v>CCS_ORG_Approval__c</v>
      </c>
      <c r="S167" t="str">
        <f>IF(F167="","",F167)</f>
        <v>CCS_Reviewer_Comments__c</v>
      </c>
      <c r="T167" t="s">
        <v>253</v>
      </c>
      <c r="U167" t="str">
        <f>IF(OR(S167 ="transactionKey", S167="sequenceNumber", S167 = "commitTimestamp", S167 = "commitUser",S167 = "commitNumber", S167="changetype",S167="entityName",S167="ID", LEFT(S167,12)="LastModified"), "N","Y")</f>
        <v>Y</v>
      </c>
      <c r="V167" t="str">
        <f>R167</f>
        <v>CCS_ORG_Approval__c</v>
      </c>
      <c r="W167" t="str">
        <f>S167</f>
        <v>CCS_Reviewer_Comments__c</v>
      </c>
      <c r="X167" t="str">
        <f>IF(OR(LEFT(J167,9)="reference", F167=""),"STRING",VLOOKUP($J167,'DataType Conversion'!$A$8:$I$37,3,0))</f>
        <v>STRING</v>
      </c>
      <c r="Y167">
        <f>IF(L167="", "",L167)</f>
        <v>32768</v>
      </c>
      <c r="Z167" t="str">
        <f>U167</f>
        <v>Y</v>
      </c>
      <c r="AA167" t="str">
        <f>IF(OR($W167="Id",$W167="LastModifiedDate"), "C","")</f>
        <v/>
      </c>
      <c r="AB167" t="str">
        <f>IF(S167= "", "", IF(J167="Picklist", "Y", "N"))</f>
        <v>N</v>
      </c>
      <c r="AC167" t="str">
        <f>IF(OR(W167="CreatedDate",W167="CreatedById"),"Must be populated when changeType = CREATE","")</f>
        <v/>
      </c>
      <c r="AD167" t="str">
        <f>V167</f>
        <v>CCS_ORG_Approval__c</v>
      </c>
      <c r="AE167" t="str">
        <f>W167</f>
        <v>CCS_Reviewer_Comments__c</v>
      </c>
      <c r="AF167" t="str">
        <f>X167</f>
        <v>STRING</v>
      </c>
      <c r="AG167">
        <f>IF(Y167="","",Y167)</f>
        <v>32768</v>
      </c>
      <c r="AH167" t="str">
        <f>Z167</f>
        <v>Y</v>
      </c>
      <c r="AI167" t="str">
        <f>O167</f>
        <v/>
      </c>
      <c r="AJ167" t="str">
        <f>IF(AE167="LastModifiedDate","Must be latest date for the record id in Staging, and date must be t-1", "")</f>
        <v/>
      </c>
    </row>
    <row r="168" spans="1:45" ht="15">
      <c r="A168" t="str">
        <f>D168&amp;F168</f>
        <v>CCS_ORG_Approval__cCCS_ORG_Status__c</v>
      </c>
      <c r="B168" t="str">
        <f>VLOOKUP($A168,nCino_DMW!$A$1:$AM$187,38,0)</f>
        <v>Y</v>
      </c>
      <c r="C168" t="str">
        <f>VLOOKUP($A168,nCino_DMW!$A$1:$AM$187,39,0)</f>
        <v>N</v>
      </c>
      <c r="D168" t="s">
        <v>72</v>
      </c>
      <c r="E168" t="str">
        <f>_xlfn.IFNA(VLOOKUP($A168,nCino_DevPoc!$A$2:$S$384,4,0),"")</f>
        <v>ORG Request</v>
      </c>
      <c r="F168" t="s">
        <v>1302</v>
      </c>
      <c r="G168" t="str">
        <f>_xlfn.IFNA(VLOOKUP($A168,nCino_DMW!$A$1:$L$188,9,0),"")</f>
        <v>Status</v>
      </c>
      <c r="H168" t="str">
        <f>_xlfn.IFNA(VLOOKUP($A168,nCino_DMW!$A$1:$AH$187,12,0),"")</f>
        <v>CCTUC:3503, reflects status of ORG approval</v>
      </c>
      <c r="I168" t="str">
        <f>_xlfn.IFNA(IF(VLOOKUP($A168,nCino_DMW!$A$1:$AH$187,13,0)=0,"", VLOOKUP($A168,nCino_DMW!$A$1:$AH$187,13,0)),"")</f>
        <v>Picklist</v>
      </c>
      <c r="J168" t="str">
        <f>_xlfn.IFNA(IF(VLOOKUP($A168,nCino_DevPoc!$A$2:$S$384,8,0)=0,"", VLOOKUP($A168,nCino_DevPoc!$A$2:$S$384,8,0)),"")</f>
        <v>picklist</v>
      </c>
      <c r="K168" t="str">
        <f>_xlfn.IFNA(IF(VLOOKUP($A168,nCino_DMW!$A$1:$AH$187,2,0)=0,"", VLOOKUP($A168,nCino_DMW!$A$1:$AH$187,2,0)),"")</f>
        <v>See picklist options for lengths</v>
      </c>
      <c r="L168">
        <f>IF(OR(F168=0, IFERROR(VLOOKUP($A168,nCino_DevPoc!$A$2:$S$384,2,0),0)=0),"", VLOOKUP($A168,nCino_DevPoc!$A$2:$S$384,2,0))</f>
        <v>255</v>
      </c>
      <c r="M168" t="str">
        <f>IFERROR(IF(VLOOKUP($A168,nCino_DMW!$A$1:$AH$187,26,0)="Y", "N", IF(VLOOKUP($A168,nCino_DMW!$A$1:$AH$187,26,0)="N",  "Y", "")),"")</f>
        <v>Y</v>
      </c>
      <c r="N168" t="str">
        <f>_xlfn.IFNA(IF(VLOOKUP($A168,nCino_DevPoc!$A$2:$S$384,8,0)=TRUE, "Y", "N"),"")</f>
        <v>N</v>
      </c>
      <c r="O168" t="str">
        <f>IFERROR(IF(VLOOKUP($A168,nCino_DevPoc!$A$2:$S$384,18,0)=TRUE, "E", IF(F168="Id", "P", IF(OR(LEFT(I168, 6) = "Lookup", LEFT(I168, 6) ="Master"), "F",""))),"")</f>
        <v/>
      </c>
      <c r="P168" t="str">
        <f>_xlfn.IFNA(IF(VLOOKUP($A168,nCino_DMW!$A$1:$AH$187,4,0)="System generated", "Y", "N"),"")</f>
        <v>N</v>
      </c>
      <c r="Q168" t="str">
        <f>IF(LEFT(I168,6)="lookup", I168,IF(OR(F168=0, IFERROR(VLOOKUP($A168,nCino_DevPoc!$A$2:$S$384,18,0),0)=0),"", VLOOKUP($A168,nCino_DevPoc!$A$2:$S$384,18,0)))</f>
        <v/>
      </c>
      <c r="R168" t="str">
        <f>IF(D168="","",D168)</f>
        <v>CCS_ORG_Approval__c</v>
      </c>
      <c r="S168" t="str">
        <f>IF(F168="","",F168)</f>
        <v>CCS_ORG_Status__c</v>
      </c>
      <c r="T168" t="s">
        <v>253</v>
      </c>
      <c r="U168" t="str">
        <f>IF(OR(S168 ="transactionKey", S168="sequenceNumber", S168 = "commitTimestamp", S168 = "commitUser",S168 = "commitNumber", S168="changetype",S168="entityName",S168="ID", LEFT(S168,12)="LastModified"), "N","Y")</f>
        <v>Y</v>
      </c>
      <c r="V168" t="str">
        <f>R168</f>
        <v>CCS_ORG_Approval__c</v>
      </c>
      <c r="W168" t="str">
        <f>S168</f>
        <v>CCS_ORG_Status__c</v>
      </c>
      <c r="X168" t="str">
        <f>IF(OR(LEFT(J168,9)="reference", F168=""),"STRING",VLOOKUP($J168,'DataType Conversion'!$A$8:$I$37,3,0))</f>
        <v>STRING</v>
      </c>
      <c r="Y168">
        <f>IF(L168="", "",L168)</f>
        <v>255</v>
      </c>
      <c r="Z168" t="str">
        <f>U168</f>
        <v>Y</v>
      </c>
      <c r="AA168" t="str">
        <f>IF(OR($W168="Id",$W168="LastModifiedDate"), "C","")</f>
        <v/>
      </c>
      <c r="AB168" t="str">
        <f>IF(S168= "", "", IF(J168="Picklist", "Y", "N"))</f>
        <v>Y</v>
      </c>
      <c r="AC168" t="str">
        <f>IF(OR(W168="CreatedDate",W168="CreatedById"),"Must be populated when changeType = CREATE","")</f>
        <v/>
      </c>
      <c r="AD168" t="str">
        <f>V168</f>
        <v>CCS_ORG_Approval__c</v>
      </c>
      <c r="AE168" t="str">
        <f>W168</f>
        <v>CCS_ORG_Status__c</v>
      </c>
      <c r="AF168" t="str">
        <f>X168</f>
        <v>STRING</v>
      </c>
      <c r="AG168">
        <f>IF(Y168="","",Y168)</f>
        <v>255</v>
      </c>
      <c r="AH168" t="str">
        <f>Z168</f>
        <v>Y</v>
      </c>
      <c r="AI168" t="str">
        <f>O168</f>
        <v/>
      </c>
      <c r="AJ168" t="str">
        <f>IF(AE168="LastModifiedDate","Must be latest date for the record id in Staging, and date must be t-1", "")</f>
        <v/>
      </c>
    </row>
    <row r="169" spans="1:45" ht="15">
      <c r="A169" t="str">
        <f>D169&amp;F169</f>
        <v>AccountCCS_BusinessWorkPhone__c</v>
      </c>
      <c r="B169" t="str">
        <f>VLOOKUP($A169,nCino_DMW!$A$1:$AM$187,38,0)</f>
        <v>N</v>
      </c>
      <c r="C169" t="str">
        <f>VLOOKUP($A169,nCino_DMW!$A$1:$AM$187,39,0)</f>
        <v>Y</v>
      </c>
      <c r="D169" t="s">
        <v>66</v>
      </c>
      <c r="E169" t="str">
        <f>_xlfn.IFNA(VLOOKUP($A169,nCino_DevPoc!$A$2:$S$384,4,0),"")</f>
        <v>Relationship</v>
      </c>
      <c r="F169" t="s">
        <v>969</v>
      </c>
      <c r="G169" t="str">
        <f>_xlfn.IFNA(VLOOKUP($A169,nCino_DMW!$A$1:$L$188,9,0),"")</f>
        <v>Business/Work Phone</v>
      </c>
      <c r="H169" t="str">
        <f>_xlfn.IFNA(VLOOKUP($A169,nCino_DMW!$A$1:$AH$187,12,0),"")</f>
        <v>Latest business/work phone numbe</v>
      </c>
      <c r="I169" t="str">
        <f>_xlfn.IFNA(IF(VLOOKUP($A169,nCino_DMW!$A$1:$AH$187,13,0)=0,"", VLOOKUP($A169,nCino_DMW!$A$1:$AH$187,13,0)),"")</f>
        <v>Phone</v>
      </c>
      <c r="J169" t="str">
        <f>_xlfn.IFNA(IF(VLOOKUP($A169,nCino_DevPoc!$A$2:$S$384,8,0)=0,"", VLOOKUP($A169,nCino_DevPoc!$A$2:$S$384,8,0)),"")</f>
        <v>phone</v>
      </c>
      <c r="K169">
        <f>_xlfn.IFNA(IF(VLOOKUP($A169,nCino_DMW!$A$1:$AH$187,2,0)=0,"", VLOOKUP($A169,nCino_DMW!$A$1:$AH$187,2,0)),"")</f>
        <v>40</v>
      </c>
      <c r="L169">
        <f>IF(OR(F169=0, IFERROR(VLOOKUP($A169,nCino_DevPoc!$A$2:$S$384,2,0),0)=0),"", VLOOKUP($A169,nCino_DevPoc!$A$2:$S$384,2,0))</f>
        <v>40</v>
      </c>
      <c r="M169" t="str">
        <f>IFERROR(IF(VLOOKUP($A169,nCino_DMW!$A$1:$AH$187,26,0)="Y", "N", IF(VLOOKUP($A169,nCino_DMW!$A$1:$AH$187,26,0)="N",  "Y", "")),"")</f>
        <v>Y</v>
      </c>
      <c r="N169" t="str">
        <f>_xlfn.IFNA(IF(VLOOKUP($A169,nCino_DevPoc!$A$2:$S$384,8,0)=TRUE, "Y", "N"),"")</f>
        <v>N</v>
      </c>
      <c r="O169" t="str">
        <f>IFERROR(IF(VLOOKUP($A169,nCino_DevPoc!$A$2:$S$384,18,0)=TRUE, "E", IF(F169="Id", "P", IF(OR(LEFT(I169, 6) = "Lookup", LEFT(I169, 6) ="Master"), "F",""))),"")</f>
        <v/>
      </c>
      <c r="P169" t="str">
        <f>_xlfn.IFNA(IF(VLOOKUP($A169,nCino_DMW!$A$1:$AH$187,4,0)="System generated", "Y", "N"),"")</f>
        <v>N</v>
      </c>
      <c r="Q169" t="str">
        <f>IF(LEFT(I169,6)="lookup", I169,IF(OR(F169=0, IFERROR(VLOOKUP($A169,nCino_DevPoc!$A$2:$S$384,18,0),0)=0),"", VLOOKUP($A169,nCino_DevPoc!$A$2:$S$384,18,0)))</f>
        <v/>
      </c>
      <c r="R169" t="str">
        <f>IF(D169="","",D169)</f>
        <v>Account</v>
      </c>
      <c r="S169" t="str">
        <f>IF(F169="","",F169)</f>
        <v>CCS_BusinessWorkPhone__c</v>
      </c>
      <c r="T169" t="s">
        <v>253</v>
      </c>
      <c r="U169" t="str">
        <f>IF(OR(S169 ="transactionKey", S169="sequenceNumber", S169 = "commitTimestamp", S169 = "commitUser",S169 = "commitNumber", S169="changetype",S169="entityName",S169="ID", LEFT(S169,12)="LastModified"), "N","Y")</f>
        <v>Y</v>
      </c>
      <c r="V169" t="str">
        <f>R169</f>
        <v>Account</v>
      </c>
      <c r="W169" t="str">
        <f>S169</f>
        <v>CCS_BusinessWorkPhone__c</v>
      </c>
      <c r="X169" t="str">
        <f>IF(OR(LEFT(J169,9)="reference", F169=""),"STRING",VLOOKUP($J169,'DataType Conversion'!$A$8:$I$37,3,0))</f>
        <v>INTEGER</v>
      </c>
      <c r="Y169">
        <f>IF(L169="", "",L169)</f>
        <v>40</v>
      </c>
      <c r="Z169" t="str">
        <f>U169</f>
        <v>Y</v>
      </c>
      <c r="AA169" t="str">
        <f>IF(OR($W169="Id",$W169="LastModifiedDate"), "C","")</f>
        <v/>
      </c>
      <c r="AB169" t="str">
        <f>IF(S169= "", "", IF(J169="Picklist", "Y", "N"))</f>
        <v>N</v>
      </c>
      <c r="AC169" t="str">
        <f>IF(OR(W169="CreatedDate",W169="CreatedById"),"Must be populated when changeType = CREATE","")</f>
        <v/>
      </c>
      <c r="AD169" t="str">
        <f>V169</f>
        <v>Account</v>
      </c>
      <c r="AE169" t="str">
        <f>W169</f>
        <v>CCS_BusinessWorkPhone__c</v>
      </c>
      <c r="AF169" t="str">
        <f>X169</f>
        <v>INTEGER</v>
      </c>
      <c r="AG169">
        <f>IF(Y169="","",Y169)</f>
        <v>40</v>
      </c>
      <c r="AH169" t="str">
        <f>Z169</f>
        <v>Y</v>
      </c>
      <c r="AI169" t="str">
        <f>O169</f>
        <v/>
      </c>
      <c r="AJ169" t="str">
        <f>IF(AE169="LastModifiedDate","Must be latest date for the record id in Staging, and date must be t-1", "")</f>
        <v/>
      </c>
      <c r="AN169" t="str">
        <f>IF(AD169="","",LOWER(SUBSTITUTE(VLOOKUP($AD169,'Key-Information'!$B$7:$D$8,2,0)," ", "_")))</f>
        <v>relationship_(customer)</v>
      </c>
      <c r="AO169" t="str">
        <f>IF(AE169="","",IF(OR(AE169="ccs_migration_id__c",AE169="ccs_covenant_type__c",AE169="ccs_status__c",AE169="ccs_frequency__c"),SUBSTITUTE(LOWER(AE169),"__c",""),_xlfn.IFNA(SUBSTITUTE(SUBSTITUTE(SUBSTITUTE(SUBSTITUTE(AE169,"LLC_BI__",""),"CCS_",""),"__c",""),"cm_",""),AE169)))</f>
        <v>BusinessWorkPhone</v>
      </c>
      <c r="AP169" t="str">
        <f>IF(AF169="","",AF169)</f>
        <v>INTEGER</v>
      </c>
      <c r="AQ169">
        <f>IF(AG169="","",AG169)</f>
        <v>40</v>
      </c>
      <c r="AR169" t="str">
        <f>IF(AH169="","",AH169)</f>
        <v>Y</v>
      </c>
      <c r="AS169" t="str">
        <f>IF(AI169="","",AI169)</f>
        <v/>
      </c>
    </row>
    <row r="170" spans="1:45" ht="15">
      <c r="A170" t="str">
        <f>D170&amp;F170</f>
        <v>AccountCCS_HomePhone__c</v>
      </c>
      <c r="B170" t="str">
        <f>VLOOKUP($A170,nCino_DMW!$A$1:$AM$187,38,0)</f>
        <v>N</v>
      </c>
      <c r="C170" t="str">
        <f>VLOOKUP($A170,nCino_DMW!$A$1:$AM$187,39,0)</f>
        <v>Y</v>
      </c>
      <c r="D170" t="s">
        <v>66</v>
      </c>
      <c r="E170" t="str">
        <f>_xlfn.IFNA(VLOOKUP($A170,nCino_DevPoc!$A$2:$S$384,4,0),"")</f>
        <v>Relationship</v>
      </c>
      <c r="F170" t="s">
        <v>999</v>
      </c>
      <c r="G170" t="str">
        <f>_xlfn.IFNA(VLOOKUP($A170,nCino_DMW!$A$1:$L$188,9,0),"")</f>
        <v>Home Phone</v>
      </c>
      <c r="H170" t="str">
        <f>_xlfn.IFNA(VLOOKUP($A170,nCino_DMW!$A$1:$AH$187,12,0),"")</f>
        <v>Latest home phone number</v>
      </c>
      <c r="I170" t="str">
        <f>_xlfn.IFNA(IF(VLOOKUP($A170,nCino_DMW!$A$1:$AH$187,13,0)=0,"", VLOOKUP($A170,nCino_DMW!$A$1:$AH$187,13,0)),"")</f>
        <v>Phone</v>
      </c>
      <c r="J170" t="str">
        <f>_xlfn.IFNA(IF(VLOOKUP($A170,nCino_DevPoc!$A$2:$S$384,8,0)=0,"", VLOOKUP($A170,nCino_DevPoc!$A$2:$S$384,8,0)),"")</f>
        <v>phone</v>
      </c>
      <c r="K170">
        <f>_xlfn.IFNA(IF(VLOOKUP($A170,nCino_DMW!$A$1:$AH$187,2,0)=0,"", VLOOKUP($A170,nCino_DMW!$A$1:$AH$187,2,0)),"")</f>
        <v>40</v>
      </c>
      <c r="L170">
        <f>IF(OR(F170=0, IFERROR(VLOOKUP($A170,nCino_DevPoc!$A$2:$S$384,2,0),0)=0),"", VLOOKUP($A170,nCino_DevPoc!$A$2:$S$384,2,0))</f>
        <v>40</v>
      </c>
      <c r="M170" t="str">
        <f>IFERROR(IF(VLOOKUP($A170,nCino_DMW!$A$1:$AH$187,26,0)="Y", "N", IF(VLOOKUP($A170,nCino_DMW!$A$1:$AH$187,26,0)="N",  "Y", "")),"")</f>
        <v>Y</v>
      </c>
      <c r="N170" t="str">
        <f>_xlfn.IFNA(IF(VLOOKUP($A170,nCino_DevPoc!$A$2:$S$384,8,0)=TRUE, "Y", "N"),"")</f>
        <v>N</v>
      </c>
      <c r="O170" t="str">
        <f>IFERROR(IF(VLOOKUP($A170,nCino_DevPoc!$A$2:$S$384,18,0)=TRUE, "E", IF(F170="Id", "P", IF(OR(LEFT(I170, 6) = "Lookup", LEFT(I170, 6) ="Master"), "F",""))),"")</f>
        <v/>
      </c>
      <c r="P170" t="str">
        <f>_xlfn.IFNA(IF(VLOOKUP($A170,nCino_DMW!$A$1:$AH$187,4,0)="System generated", "Y", "N"),"")</f>
        <v>N</v>
      </c>
      <c r="Q170" t="str">
        <f>IF(LEFT(I170,6)="lookup", I170,IF(OR(F170=0, IFERROR(VLOOKUP($A170,nCino_DevPoc!$A$2:$S$384,18,0),0)=0),"", VLOOKUP($A170,nCino_DevPoc!$A$2:$S$384,18,0)))</f>
        <v/>
      </c>
      <c r="R170" t="str">
        <f>IF(D170="","",D170)</f>
        <v>Account</v>
      </c>
      <c r="S170" t="str">
        <f>IF(F170="","",F170)</f>
        <v>CCS_HomePhone__c</v>
      </c>
      <c r="T170" t="s">
        <v>253</v>
      </c>
      <c r="U170" t="str">
        <f>IF(OR(S170 ="transactionKey", S170="sequenceNumber", S170 = "commitTimestamp", S170 = "commitUser",S170 = "commitNumber", S170="changetype",S170="entityName",S170="ID", LEFT(S170,12)="LastModified"), "N","Y")</f>
        <v>Y</v>
      </c>
      <c r="V170" t="str">
        <f>R170</f>
        <v>Account</v>
      </c>
      <c r="W170" t="str">
        <f>S170</f>
        <v>CCS_HomePhone__c</v>
      </c>
      <c r="X170" t="str">
        <f>IF(OR(LEFT(J170,9)="reference", F170=""),"STRING",VLOOKUP($J170,'DataType Conversion'!$A$8:$I$37,3,0))</f>
        <v>INTEGER</v>
      </c>
      <c r="Y170">
        <f>IF(L170="", "",L170)</f>
        <v>40</v>
      </c>
      <c r="Z170" t="str">
        <f>U170</f>
        <v>Y</v>
      </c>
      <c r="AA170" t="str">
        <f>IF(OR($W170="Id",$W170="LastModifiedDate"), "C","")</f>
        <v/>
      </c>
      <c r="AB170" t="str">
        <f>IF(S170= "", "", IF(J170="Picklist", "Y", "N"))</f>
        <v>N</v>
      </c>
      <c r="AC170" t="str">
        <f>IF(OR(W170="CreatedDate",W170="CreatedById"),"Must be populated when changeType = CREATE","")</f>
        <v/>
      </c>
      <c r="AD170" t="str">
        <f>V170</f>
        <v>Account</v>
      </c>
      <c r="AE170" t="str">
        <f>W170</f>
        <v>CCS_HomePhone__c</v>
      </c>
      <c r="AF170" t="str">
        <f>X170</f>
        <v>INTEGER</v>
      </c>
      <c r="AG170">
        <f>IF(Y170="","",Y170)</f>
        <v>40</v>
      </c>
      <c r="AH170" t="str">
        <f>Z170</f>
        <v>Y</v>
      </c>
      <c r="AI170" t="str">
        <f>O170</f>
        <v/>
      </c>
      <c r="AJ170" t="str">
        <f>IF(AE170="LastModifiedDate","Must be latest date for the record id in Staging, and date must be t-1", "")</f>
        <v/>
      </c>
      <c r="AN170" t="str">
        <f>IF(AD170="","",LOWER(SUBSTITUTE(VLOOKUP($AD170,'Key-Information'!$B$7:$D$8,2,0)," ", "_")))</f>
        <v>relationship_(customer)</v>
      </c>
      <c r="AO170" t="str">
        <f>IF(AE170="","",IF(OR(AE170="ccs_migration_id__c",AE170="ccs_covenant_type__c",AE170="ccs_status__c",AE170="ccs_frequency__c"),SUBSTITUTE(LOWER(AE170),"__c",""),_xlfn.IFNA(SUBSTITUTE(SUBSTITUTE(SUBSTITUTE(SUBSTITUTE(AE170,"LLC_BI__",""),"CCS_",""),"__c",""),"cm_",""),AE170)))</f>
        <v>HomePhone</v>
      </c>
      <c r="AP170" t="str">
        <f>IF(AF170="","",AF170)</f>
        <v>INTEGER</v>
      </c>
      <c r="AQ170">
        <f>IF(AG170="","",AG170)</f>
        <v>40</v>
      </c>
      <c r="AR170" t="str">
        <f>IF(AH170="","",AH170)</f>
        <v>Y</v>
      </c>
      <c r="AS170" t="str">
        <f>IF(AI170="","",AI170)</f>
        <v/>
      </c>
    </row>
    <row r="171" spans="1:45" ht="15">
      <c r="A171" t="str">
        <f>D171&amp;F171</f>
        <v>AccountCCS_MobilePhone__c</v>
      </c>
      <c r="B171" t="str">
        <f>VLOOKUP($A171,nCino_DMW!$A$1:$AM$187,38,0)</f>
        <v>N</v>
      </c>
      <c r="C171" t="str">
        <f>VLOOKUP($A171,nCino_DMW!$A$1:$AM$187,39,0)</f>
        <v>Y</v>
      </c>
      <c r="D171" t="s">
        <v>66</v>
      </c>
      <c r="E171" t="str">
        <f>_xlfn.IFNA(VLOOKUP($A171,nCino_DevPoc!$A$2:$S$384,4,0),"")</f>
        <v>Relationship</v>
      </c>
      <c r="F171" t="s">
        <v>1011</v>
      </c>
      <c r="G171" t="str">
        <f>_xlfn.IFNA(VLOOKUP($A171,nCino_DMW!$A$1:$L$188,9,0),"")</f>
        <v>Mobile Phone</v>
      </c>
      <c r="H171" t="str">
        <f>_xlfn.IFNA(VLOOKUP($A171,nCino_DMW!$A$1:$AH$187,12,0),"")</f>
        <v>Latest mobile phone number</v>
      </c>
      <c r="I171" t="str">
        <f>_xlfn.IFNA(IF(VLOOKUP($A171,nCino_DMW!$A$1:$AH$187,13,0)=0,"", VLOOKUP($A171,nCino_DMW!$A$1:$AH$187,13,0)),"")</f>
        <v>Phone</v>
      </c>
      <c r="J171" t="str">
        <f>_xlfn.IFNA(IF(VLOOKUP($A171,nCino_DevPoc!$A$2:$S$384,8,0)=0,"", VLOOKUP($A171,nCino_DevPoc!$A$2:$S$384,8,0)),"")</f>
        <v>phone</v>
      </c>
      <c r="K171">
        <f>_xlfn.IFNA(IF(VLOOKUP($A171,nCino_DMW!$A$1:$AH$187,2,0)=0,"", VLOOKUP($A171,nCino_DMW!$A$1:$AH$187,2,0)),"")</f>
        <v>40</v>
      </c>
      <c r="L171">
        <f>IF(OR(F171=0, IFERROR(VLOOKUP($A171,nCino_DevPoc!$A$2:$S$384,2,0),0)=0),"", VLOOKUP($A171,nCino_DevPoc!$A$2:$S$384,2,0))</f>
        <v>40</v>
      </c>
      <c r="M171" t="str">
        <f>IFERROR(IF(VLOOKUP($A171,nCino_DMW!$A$1:$AH$187,26,0)="Y", "N", IF(VLOOKUP($A171,nCino_DMW!$A$1:$AH$187,26,0)="N",  "Y", "")),"")</f>
        <v>Y</v>
      </c>
      <c r="N171" t="str">
        <f>_xlfn.IFNA(IF(VLOOKUP($A171,nCino_DevPoc!$A$2:$S$384,8,0)=TRUE, "Y", "N"),"")</f>
        <v>N</v>
      </c>
      <c r="O171" t="str">
        <f>IFERROR(IF(VLOOKUP($A171,nCino_DevPoc!$A$2:$S$384,18,0)=TRUE, "E", IF(F171="Id", "P", IF(OR(LEFT(I171, 6) = "Lookup", LEFT(I171, 6) ="Master"), "F",""))),"")</f>
        <v/>
      </c>
      <c r="P171" t="str">
        <f>_xlfn.IFNA(IF(VLOOKUP($A171,nCino_DMW!$A$1:$AH$187,4,0)="System generated", "Y", "N"),"")</f>
        <v>N</v>
      </c>
      <c r="Q171" t="str">
        <f>IF(LEFT(I171,6)="lookup", I171,IF(OR(F171=0, IFERROR(VLOOKUP($A171,nCino_DevPoc!$A$2:$S$384,18,0),0)=0),"", VLOOKUP($A171,nCino_DevPoc!$A$2:$S$384,18,0)))</f>
        <v/>
      </c>
      <c r="R171" t="str">
        <f>IF(D171="","",D171)</f>
        <v>Account</v>
      </c>
      <c r="S171" t="str">
        <f>IF(F171="","",F171)</f>
        <v>CCS_MobilePhone__c</v>
      </c>
      <c r="T171" t="s">
        <v>253</v>
      </c>
      <c r="U171" t="str">
        <f>IF(OR(S171 ="transactionKey", S171="sequenceNumber", S171 = "commitTimestamp", S171 = "commitUser",S171 = "commitNumber", S171="changetype",S171="entityName",S171="ID", LEFT(S171,12)="LastModified"), "N","Y")</f>
        <v>Y</v>
      </c>
      <c r="V171" t="str">
        <f>R171</f>
        <v>Account</v>
      </c>
      <c r="W171" t="str">
        <f>S171</f>
        <v>CCS_MobilePhone__c</v>
      </c>
      <c r="X171" t="str">
        <f>IF(OR(LEFT(J171,9)="reference", F171=""),"STRING",VLOOKUP($J171,'DataType Conversion'!$A$8:$I$37,3,0))</f>
        <v>INTEGER</v>
      </c>
      <c r="Y171">
        <f>IF(L171="", "",L171)</f>
        <v>40</v>
      </c>
      <c r="Z171" t="str">
        <f>U171</f>
        <v>Y</v>
      </c>
      <c r="AA171" t="str">
        <f>IF(OR($W171="Id",$W171="LastModifiedDate"), "C","")</f>
        <v/>
      </c>
      <c r="AB171" t="str">
        <f>IF(S171= "", "", IF(J171="Picklist", "Y", "N"))</f>
        <v>N</v>
      </c>
      <c r="AC171" t="str">
        <f>IF(OR(W171="CreatedDate",W171="CreatedById"),"Must be populated when changeType = CREATE","")</f>
        <v/>
      </c>
      <c r="AD171" t="str">
        <f>V171</f>
        <v>Account</v>
      </c>
      <c r="AE171" t="str">
        <f>W171</f>
        <v>CCS_MobilePhone__c</v>
      </c>
      <c r="AF171" t="str">
        <f>X171</f>
        <v>INTEGER</v>
      </c>
      <c r="AG171">
        <f>IF(Y171="","",Y171)</f>
        <v>40</v>
      </c>
      <c r="AH171" t="str">
        <f>Z171</f>
        <v>Y</v>
      </c>
      <c r="AI171" t="str">
        <f>O171</f>
        <v/>
      </c>
      <c r="AJ171" t="str">
        <f>IF(AE171="LastModifiedDate","Must be latest date for the record id in Staging, and date must be t-1", "")</f>
        <v/>
      </c>
      <c r="AN171" t="str">
        <f>IF(AD171="","",LOWER(SUBSTITUTE(VLOOKUP($AD171,'Key-Information'!$B$7:$D$8,2,0)," ", "_")))</f>
        <v>relationship_(customer)</v>
      </c>
      <c r="AO171" t="str">
        <f>IF(AE171="","",IF(OR(AE171="ccs_migration_id__c",AE171="ccs_covenant_type__c",AE171="ccs_status__c",AE171="ccs_frequency__c"),SUBSTITUTE(LOWER(AE171),"__c",""),_xlfn.IFNA(SUBSTITUTE(SUBSTITUTE(SUBSTITUTE(SUBSTITUTE(AE171,"LLC_BI__",""),"CCS_",""),"__c",""),"cm_",""),AE171)))</f>
        <v>MobilePhone</v>
      </c>
      <c r="AP171" t="str">
        <f>IF(AF171="","",AF171)</f>
        <v>INTEGER</v>
      </c>
      <c r="AQ171">
        <f>IF(AG171="","",AG171)</f>
        <v>40</v>
      </c>
      <c r="AR171" t="str">
        <f>IF(AH171="","",AH171)</f>
        <v>Y</v>
      </c>
      <c r="AS171" t="str">
        <f>IF(AI171="","",AI171)</f>
        <v/>
      </c>
    </row>
    <row r="172" spans="1:45" ht="15">
      <c r="A172" t="str">
        <f>D172&amp;F172</f>
        <v>AccountCCS_Monthly_Loan_Repayment_Amount__c</v>
      </c>
      <c r="B172" t="str">
        <f>VLOOKUP($A172,nCino_DMW!$A$1:$AM$187,38,0)</f>
        <v>N</v>
      </c>
      <c r="C172" t="str">
        <f>VLOOKUP($A172,nCino_DMW!$A$1:$AM$187,39,0)</f>
        <v>Y</v>
      </c>
      <c r="D172" t="s">
        <v>66</v>
      </c>
      <c r="E172" t="str">
        <f>_xlfn.IFNA(VLOOKUP($A172,nCino_DevPoc!$A$2:$S$384,4,0),"")</f>
        <v>Relationship</v>
      </c>
      <c r="F172" t="s">
        <v>1150</v>
      </c>
      <c r="G172" t="str">
        <f>_xlfn.IFNA(VLOOKUP($A172,nCino_DMW!$A$1:$L$188,9,0),"")</f>
        <v>Monthly Loan Repayment Amount</v>
      </c>
      <c r="H172" t="str">
        <f>_xlfn.IFNA(VLOOKUP($A172,nCino_DMW!$A$1:$AH$187,12,0),"")</f>
        <v>Amount of Monthly loan repayment</v>
      </c>
      <c r="I172" t="str">
        <f>_xlfn.IFNA(IF(VLOOKUP($A172,nCino_DMW!$A$1:$AH$187,13,0)=0,"", VLOOKUP($A172,nCino_DMW!$A$1:$AH$187,13,0)),"")</f>
        <v>Currency</v>
      </c>
      <c r="J172" t="str">
        <f>_xlfn.IFNA(IF(VLOOKUP($A172,nCino_DevPoc!$A$2:$S$384,8,0)=0,"", VLOOKUP($A172,nCino_DevPoc!$A$2:$S$384,8,0)),"")</f>
        <v>currency</v>
      </c>
      <c r="K172" t="str">
        <f>_xlfn.IFNA(IF(VLOOKUP($A172,nCino_DMW!$A$1:$AH$187,2,0)=0,"", VLOOKUP($A172,nCino_DMW!$A$1:$AH$187,2,0)),"")</f>
        <v>16, 2</v>
      </c>
      <c r="L172" t="str">
        <f>IF(OR(F172=0, IFERROR(VLOOKUP($A172,nCino_DevPoc!$A$2:$S$384,2,0),0)=0),"", VLOOKUP($A172,nCino_DevPoc!$A$2:$S$384,2,0))</f>
        <v/>
      </c>
      <c r="M172" t="str">
        <f>IFERROR(IF(VLOOKUP($A172,nCino_DMW!$A$1:$AH$187,26,0)="Y", "N", IF(VLOOKUP($A172,nCino_DMW!$A$1:$AH$187,26,0)="N",  "Y", "")),"")</f>
        <v>Y</v>
      </c>
      <c r="N172" t="str">
        <f>_xlfn.IFNA(IF(VLOOKUP($A172,nCino_DevPoc!$A$2:$S$384,8,0)=TRUE, "Y", "N"),"")</f>
        <v>N</v>
      </c>
      <c r="O172" t="str">
        <f>IFERROR(IF(VLOOKUP($A172,nCino_DevPoc!$A$2:$S$384,18,0)=TRUE, "E", IF(F172="Id", "P", IF(OR(LEFT(I172, 6) = "Lookup", LEFT(I172, 6) ="Master"), "F",""))),"")</f>
        <v/>
      </c>
      <c r="P172" t="str">
        <f>_xlfn.IFNA(IF(VLOOKUP($A172,nCino_DMW!$A$1:$AH$187,4,0)="System generated", "Y", "N"),"")</f>
        <v>N</v>
      </c>
      <c r="Q172" t="str">
        <f>IF(LEFT(I172,6)="lookup", I172,IF(OR(F172=0, IFERROR(VLOOKUP($A172,nCino_DevPoc!$A$2:$S$384,18,0),0)=0),"", VLOOKUP($A172,nCino_DevPoc!$A$2:$S$384,18,0)))</f>
        <v/>
      </c>
      <c r="R172" t="str">
        <f>IF(D172="","",D172)</f>
        <v>Account</v>
      </c>
      <c r="S172" t="str">
        <f>IF(F172="","",F172)</f>
        <v>CCS_Monthly_Loan_Repayment_Amount__c</v>
      </c>
      <c r="T172" t="s">
        <v>253</v>
      </c>
      <c r="U172" t="str">
        <f>IF(OR(S172 ="transactionKey", S172="sequenceNumber", S172 = "commitTimestamp", S172 = "commitUser",S172 = "commitNumber", S172="changetype",S172="entityName",S172="ID", LEFT(S172,12)="LastModified"), "N","Y")</f>
        <v>Y</v>
      </c>
      <c r="V172" t="str">
        <f>R172</f>
        <v>Account</v>
      </c>
      <c r="W172" t="str">
        <f>S172</f>
        <v>CCS_Monthly_Loan_Repayment_Amount__c</v>
      </c>
      <c r="X172" t="str">
        <f>IF(OR(LEFT(J172,9)="reference", F172=""),"STRING",VLOOKUP($J172,'DataType Conversion'!$A$8:$I$37,3,0))</f>
        <v>BIGDECIMAL</v>
      </c>
      <c r="Y172" t="str">
        <f>IF(L172="", "",L172)</f>
        <v/>
      </c>
      <c r="Z172" t="str">
        <f>U172</f>
        <v>Y</v>
      </c>
      <c r="AA172" t="str">
        <f>IF(OR($W172="Id",$W172="LastModifiedDate"), "C","")</f>
        <v/>
      </c>
      <c r="AB172" t="str">
        <f>IF(S172= "", "", IF(J172="Picklist", "Y", "N"))</f>
        <v>N</v>
      </c>
      <c r="AC172" t="str">
        <f>IF(OR(W172="CreatedDate",W172="CreatedById"),"Must be populated when changeType = CREATE","")</f>
        <v/>
      </c>
      <c r="AD172" t="str">
        <f>V172</f>
        <v>Account</v>
      </c>
      <c r="AE172" t="str">
        <f>W172</f>
        <v>CCS_Monthly_Loan_Repayment_Amount__c</v>
      </c>
      <c r="AF172" t="str">
        <f>X172</f>
        <v>BIGDECIMAL</v>
      </c>
      <c r="AG172" t="str">
        <f>IF(Y172="","",Y172)</f>
        <v/>
      </c>
      <c r="AH172" t="str">
        <f>Z172</f>
        <v>Y</v>
      </c>
      <c r="AI172" t="str">
        <f>O172</f>
        <v/>
      </c>
      <c r="AJ172" t="str">
        <f>IF(AE172="LastModifiedDate","Must be latest date for the record id in Staging, and date must be t-1", "")</f>
        <v/>
      </c>
      <c r="AN172" t="str">
        <f>IF(AD172="","",LOWER(SUBSTITUTE(VLOOKUP($AD172,'Key-Information'!$B$7:$D$8,2,0)," ", "_")))</f>
        <v>relationship_(customer)</v>
      </c>
      <c r="AO172" t="str">
        <f>IF(AE172="","",IF(OR(AE172="ccs_migration_id__c",AE172="ccs_covenant_type__c",AE172="ccs_status__c",AE172="ccs_frequency__c"),SUBSTITUTE(LOWER(AE172),"__c",""),_xlfn.IFNA(SUBSTITUTE(SUBSTITUTE(SUBSTITUTE(SUBSTITUTE(AE172,"LLC_BI__",""),"CCS_",""),"__c",""),"cm_",""),AE172)))</f>
        <v>Monthly_Loan_Repayment_Amount</v>
      </c>
      <c r="AP172" t="str">
        <f>IF(AF172="","",AF172)</f>
        <v>BIGDECIMAL</v>
      </c>
      <c r="AQ172" t="str">
        <f>IF(AG172="","",AG172)</f>
        <v/>
      </c>
      <c r="AR172" t="str">
        <f>IF(AH172="","",AH172)</f>
        <v>Y</v>
      </c>
      <c r="AS172" t="str">
        <f>IF(AI172="","",AI172)</f>
        <v/>
      </c>
    </row>
    <row r="173" spans="1:45" ht="15">
      <c r="A173" t="str">
        <f>D173&amp;F173</f>
        <v>AccountCCS_OtherPhone__c</v>
      </c>
      <c r="B173" t="str">
        <f>VLOOKUP($A173,nCino_DMW!$A$1:$AM$187,38,0)</f>
        <v>N</v>
      </c>
      <c r="C173" t="str">
        <f>VLOOKUP($A173,nCino_DMW!$A$1:$AM$187,39,0)</f>
        <v>Y</v>
      </c>
      <c r="D173" t="s">
        <v>66</v>
      </c>
      <c r="E173" t="str">
        <f>_xlfn.IFNA(VLOOKUP($A173,nCino_DevPoc!$A$2:$S$384,4,0),"")</f>
        <v>Relationship</v>
      </c>
      <c r="F173" t="s">
        <v>1017</v>
      </c>
      <c r="G173" t="str">
        <f>_xlfn.IFNA(VLOOKUP($A173,nCino_DMW!$A$1:$L$188,9,0),"")</f>
        <v>Other Phone</v>
      </c>
      <c r="H173" t="str">
        <f>_xlfn.IFNA(VLOOKUP($A173,nCino_DMW!$A$1:$AH$187,12,0),"")</f>
        <v>Latest other phone number</v>
      </c>
      <c r="I173" t="str">
        <f>_xlfn.IFNA(IF(VLOOKUP($A173,nCino_DMW!$A$1:$AH$187,13,0)=0,"", VLOOKUP($A173,nCino_DMW!$A$1:$AH$187,13,0)),"")</f>
        <v>Phone</v>
      </c>
      <c r="J173" t="str">
        <f>_xlfn.IFNA(IF(VLOOKUP($A173,nCino_DevPoc!$A$2:$S$384,8,0)=0,"", VLOOKUP($A173,nCino_DevPoc!$A$2:$S$384,8,0)),"")</f>
        <v>phone</v>
      </c>
      <c r="K173">
        <f>_xlfn.IFNA(IF(VLOOKUP($A173,nCino_DMW!$A$1:$AH$187,2,0)=0,"", VLOOKUP($A173,nCino_DMW!$A$1:$AH$187,2,0)),"")</f>
        <v>40</v>
      </c>
      <c r="L173">
        <f>IF(OR(F173=0, IFERROR(VLOOKUP($A173,nCino_DevPoc!$A$2:$S$384,2,0),0)=0),"", VLOOKUP($A173,nCino_DevPoc!$A$2:$S$384,2,0))</f>
        <v>40</v>
      </c>
      <c r="M173" t="str">
        <f>IFERROR(IF(VLOOKUP($A173,nCino_DMW!$A$1:$AH$187,26,0)="Y", "N", IF(VLOOKUP($A173,nCino_DMW!$A$1:$AH$187,26,0)="N",  "Y", "")),"")</f>
        <v>Y</v>
      </c>
      <c r="N173" t="str">
        <f>_xlfn.IFNA(IF(VLOOKUP($A173,nCino_DevPoc!$A$2:$S$384,8,0)=TRUE, "Y", "N"),"")</f>
        <v>N</v>
      </c>
      <c r="O173" t="str">
        <f>IFERROR(IF(VLOOKUP($A173,nCino_DevPoc!$A$2:$S$384,18,0)=TRUE, "E", IF(F173="Id", "P", IF(OR(LEFT(I173, 6) = "Lookup", LEFT(I173, 6) ="Master"), "F",""))),"")</f>
        <v/>
      </c>
      <c r="P173" t="str">
        <f>_xlfn.IFNA(IF(VLOOKUP($A173,nCino_DMW!$A$1:$AH$187,4,0)="System generated", "Y", "N"),"")</f>
        <v>N</v>
      </c>
      <c r="Q173" t="str">
        <f>IF(LEFT(I173,6)="lookup", I173,IF(OR(F173=0, IFERROR(VLOOKUP($A173,nCino_DevPoc!$A$2:$S$384,18,0),0)=0),"", VLOOKUP($A173,nCino_DevPoc!$A$2:$S$384,18,0)))</f>
        <v/>
      </c>
      <c r="R173" t="str">
        <f>IF(D173="","",D173)</f>
        <v>Account</v>
      </c>
      <c r="S173" t="str">
        <f>IF(F173="","",F173)</f>
        <v>CCS_OtherPhone__c</v>
      </c>
      <c r="T173" t="s">
        <v>253</v>
      </c>
      <c r="U173" t="str">
        <f>IF(OR(S173 ="transactionKey", S173="sequenceNumber", S173 = "commitTimestamp", S173 = "commitUser",S173 = "commitNumber", S173="changetype",S173="entityName",S173="ID", LEFT(S173,12)="LastModified"), "N","Y")</f>
        <v>Y</v>
      </c>
      <c r="V173" t="str">
        <f>R173</f>
        <v>Account</v>
      </c>
      <c r="W173" t="str">
        <f>S173</f>
        <v>CCS_OtherPhone__c</v>
      </c>
      <c r="X173" t="str">
        <f>IF(OR(LEFT(J173,9)="reference", F173=""),"STRING",VLOOKUP($J173,'DataType Conversion'!$A$8:$I$37,3,0))</f>
        <v>INTEGER</v>
      </c>
      <c r="Y173">
        <f>IF(L173="", "",L173)</f>
        <v>40</v>
      </c>
      <c r="Z173" t="str">
        <f>U173</f>
        <v>Y</v>
      </c>
      <c r="AA173" t="str">
        <f>IF(OR($W173="Id",$W173="LastModifiedDate"), "C","")</f>
        <v/>
      </c>
      <c r="AB173" t="str">
        <f>IF(S173= "", "", IF(J173="Picklist", "Y", "N"))</f>
        <v>N</v>
      </c>
      <c r="AC173" t="str">
        <f>IF(OR(W173="CreatedDate",W173="CreatedById"),"Must be populated when changeType = CREATE","")</f>
        <v/>
      </c>
      <c r="AD173" t="str">
        <f>V173</f>
        <v>Account</v>
      </c>
      <c r="AE173" t="str">
        <f>W173</f>
        <v>CCS_OtherPhone__c</v>
      </c>
      <c r="AF173" t="str">
        <f>X173</f>
        <v>INTEGER</v>
      </c>
      <c r="AG173">
        <f>IF(Y173="","",Y173)</f>
        <v>40</v>
      </c>
      <c r="AH173" t="str">
        <f>Z173</f>
        <v>Y</v>
      </c>
      <c r="AI173" t="str">
        <f>O173</f>
        <v/>
      </c>
      <c r="AJ173" t="str">
        <f>IF(AE173="LastModifiedDate","Must be latest date for the record id in Staging, and date must be t-1", "")</f>
        <v/>
      </c>
      <c r="AN173" t="str">
        <f>IF(AD173="","",LOWER(SUBSTITUTE(VLOOKUP($AD173,'Key-Information'!$B$7:$D$8,2,0)," ", "_")))</f>
        <v>relationship_(customer)</v>
      </c>
      <c r="AO173" t="str">
        <f>IF(AE173="","",IF(OR(AE173="ccs_migration_id__c",AE173="ccs_covenant_type__c",AE173="ccs_status__c",AE173="ccs_frequency__c"),SUBSTITUTE(LOWER(AE173),"__c",""),_xlfn.IFNA(SUBSTITUTE(SUBSTITUTE(SUBSTITUTE(SUBSTITUTE(AE173,"LLC_BI__",""),"CCS_",""),"__c",""),"cm_",""),AE173)))</f>
        <v>OtherPhone</v>
      </c>
      <c r="AP173" t="str">
        <f>IF(AF173="","",AF173)</f>
        <v>INTEGER</v>
      </c>
      <c r="AQ173">
        <f>IF(AG173="","",AG173)</f>
        <v>40</v>
      </c>
      <c r="AR173" t="str">
        <f>IF(AH173="","",AH173)</f>
        <v>Y</v>
      </c>
      <c r="AS173" t="str">
        <f>IF(AI173="","",AI173)</f>
        <v/>
      </c>
    </row>
    <row r="174" spans="1:45" ht="15">
      <c r="A174" t="str">
        <f>D174&amp;F174</f>
        <v>AccountCCS_Overdraft_Limit__c</v>
      </c>
      <c r="B174" t="str">
        <f>VLOOKUP($A174,nCino_DMW!$A$1:$AM$187,38,0)</f>
        <v>N</v>
      </c>
      <c r="C174" t="str">
        <f>VLOOKUP($A174,nCino_DMW!$A$1:$AM$187,39,0)</f>
        <v>Y</v>
      </c>
      <c r="D174" t="s">
        <v>66</v>
      </c>
      <c r="E174" t="str">
        <f>_xlfn.IFNA(VLOOKUP($A174,nCino_DevPoc!$A$2:$S$384,4,0),"")</f>
        <v>Relationship</v>
      </c>
      <c r="F174" t="s">
        <v>1160</v>
      </c>
      <c r="G174" t="str">
        <f>_xlfn.IFNA(VLOOKUP($A174,nCino_DMW!$A$1:$L$188,9,0),"")</f>
        <v>Overdraft Limit</v>
      </c>
      <c r="H174" t="str">
        <f>_xlfn.IFNA(VLOOKUP($A174,nCino_DMW!$A$1:$AH$187,12,0),"")</f>
        <v>Overdrfat limit of Business.</v>
      </c>
      <c r="I174" t="str">
        <f>_xlfn.IFNA(IF(VLOOKUP($A174,nCino_DMW!$A$1:$AH$187,13,0)=0,"", VLOOKUP($A174,nCino_DMW!$A$1:$AH$187,13,0)),"")</f>
        <v>Currency</v>
      </c>
      <c r="J174" t="str">
        <f>_xlfn.IFNA(IF(VLOOKUP($A174,nCino_DevPoc!$A$2:$S$384,8,0)=0,"", VLOOKUP($A174,nCino_DevPoc!$A$2:$S$384,8,0)),"")</f>
        <v>currency</v>
      </c>
      <c r="K174" t="str">
        <f>_xlfn.IFNA(IF(VLOOKUP($A174,nCino_DMW!$A$1:$AH$187,2,0)=0,"", VLOOKUP($A174,nCino_DMW!$A$1:$AH$187,2,0)),"")</f>
        <v>16, 2</v>
      </c>
      <c r="L174" t="str">
        <f>IF(OR(F174=0, IFERROR(VLOOKUP($A174,nCino_DevPoc!$A$2:$S$384,2,0),0)=0),"", VLOOKUP($A174,nCino_DevPoc!$A$2:$S$384,2,0))</f>
        <v/>
      </c>
      <c r="M174" t="str">
        <f>IFERROR(IF(VLOOKUP($A174,nCino_DMW!$A$1:$AH$187,26,0)="Y", "N", IF(VLOOKUP($A174,nCino_DMW!$A$1:$AH$187,26,0)="N",  "Y", "")),"")</f>
        <v>Y</v>
      </c>
      <c r="N174" t="str">
        <f>_xlfn.IFNA(IF(VLOOKUP($A174,nCino_DevPoc!$A$2:$S$384,8,0)=TRUE, "Y", "N"),"")</f>
        <v>N</v>
      </c>
      <c r="O174" t="str">
        <f>IFERROR(IF(VLOOKUP($A174,nCino_DevPoc!$A$2:$S$384,18,0)=TRUE, "E", IF(F174="Id", "P", IF(OR(LEFT(I174, 6) = "Lookup", LEFT(I174, 6) ="Master"), "F",""))),"")</f>
        <v/>
      </c>
      <c r="P174" t="str">
        <f>_xlfn.IFNA(IF(VLOOKUP($A174,nCino_DMW!$A$1:$AH$187,4,0)="System generated", "Y", "N"),"")</f>
        <v>N</v>
      </c>
      <c r="Q174" t="str">
        <f>IF(LEFT(I174,6)="lookup", I174,IF(OR(F174=0, IFERROR(VLOOKUP($A174,nCino_DevPoc!$A$2:$S$384,18,0),0)=0),"", VLOOKUP($A174,nCino_DevPoc!$A$2:$S$384,18,0)))</f>
        <v/>
      </c>
      <c r="R174" t="str">
        <f>IF(D174="","",D174)</f>
        <v>Account</v>
      </c>
      <c r="S174" t="str">
        <f>IF(F174="","",F174)</f>
        <v>CCS_Overdraft_Limit__c</v>
      </c>
      <c r="T174" t="s">
        <v>253</v>
      </c>
      <c r="U174" t="str">
        <f>IF(OR(S174 ="transactionKey", S174="sequenceNumber", S174 = "commitTimestamp", S174 = "commitUser",S174 = "commitNumber", S174="changetype",S174="entityName",S174="ID", LEFT(S174,12)="LastModified"), "N","Y")</f>
        <v>Y</v>
      </c>
      <c r="V174" t="str">
        <f>R174</f>
        <v>Account</v>
      </c>
      <c r="W174" t="str">
        <f>S174</f>
        <v>CCS_Overdraft_Limit__c</v>
      </c>
      <c r="X174" t="str">
        <f>IF(OR(LEFT(J174,9)="reference", F174=""),"STRING",VLOOKUP($J174,'DataType Conversion'!$A$8:$I$37,3,0))</f>
        <v>BIGDECIMAL</v>
      </c>
      <c r="Y174" t="str">
        <f>IF(L174="", "",L174)</f>
        <v/>
      </c>
      <c r="Z174" t="str">
        <f>U174</f>
        <v>Y</v>
      </c>
      <c r="AA174" t="str">
        <f>IF(OR($W174="Id",$W174="LastModifiedDate"), "C","")</f>
        <v/>
      </c>
      <c r="AB174" t="str">
        <f>IF(S174= "", "", IF(J174="Picklist", "Y", "N"))</f>
        <v>N</v>
      </c>
      <c r="AC174" t="str">
        <f>IF(OR(W174="CreatedDate",W174="CreatedById"),"Must be populated when changeType = CREATE","")</f>
        <v/>
      </c>
      <c r="AD174" t="str">
        <f>V174</f>
        <v>Account</v>
      </c>
      <c r="AE174" t="str">
        <f>W174</f>
        <v>CCS_Overdraft_Limit__c</v>
      </c>
      <c r="AF174" t="str">
        <f>X174</f>
        <v>BIGDECIMAL</v>
      </c>
      <c r="AG174" t="str">
        <f>IF(Y174="","",Y174)</f>
        <v/>
      </c>
      <c r="AH174" t="str">
        <f>Z174</f>
        <v>Y</v>
      </c>
      <c r="AI174" t="str">
        <f>O174</f>
        <v/>
      </c>
      <c r="AJ174" t="str">
        <f>IF(AE174="LastModifiedDate","Must be latest date for the record id in Staging, and date must be t-1", "")</f>
        <v/>
      </c>
      <c r="AN174" t="str">
        <f>IF(AD174="","",LOWER(SUBSTITUTE(VLOOKUP($AD174,'Key-Information'!$B$7:$D$8,2,0)," ", "_")))</f>
        <v>relationship_(customer)</v>
      </c>
      <c r="AO174" t="str">
        <f>IF(AE174="","",IF(OR(AE174="ccs_migration_id__c",AE174="ccs_covenant_type__c",AE174="ccs_status__c",AE174="ccs_frequency__c"),SUBSTITUTE(LOWER(AE174),"__c",""),_xlfn.IFNA(SUBSTITUTE(SUBSTITUTE(SUBSTITUTE(SUBSTITUTE(AE174,"LLC_BI__",""),"CCS_",""),"__c",""),"cm_",""),AE174)))</f>
        <v>Overdraft_Limit</v>
      </c>
      <c r="AP174" t="str">
        <f>IF(AF174="","",AF174)</f>
        <v>BIGDECIMAL</v>
      </c>
      <c r="AQ174" t="str">
        <f>IF(AG174="","",AG174)</f>
        <v/>
      </c>
      <c r="AR174" t="str">
        <f>IF(AH174="","",AH174)</f>
        <v>Y</v>
      </c>
      <c r="AS174" t="str">
        <f>IF(AI174="","",AI174)</f>
        <v/>
      </c>
    </row>
    <row r="175" spans="1:45" ht="15">
      <c r="A175" t="str">
        <f>D175&amp;F175</f>
        <v>AccountCCS_CountryOfRiskLimitHeld__c</v>
      </c>
      <c r="B175" t="str">
        <f>VLOOKUP($A175,nCino_DMW!$A$1:$AM$187,38,0)</f>
        <v>N</v>
      </c>
      <c r="C175" t="str">
        <f>VLOOKUP($A175,nCino_DMW!$A$1:$AM$187,39,0)</f>
        <v>Y</v>
      </c>
      <c r="D175" t="s">
        <v>66</v>
      </c>
      <c r="E175" t="str">
        <f>_xlfn.IFNA(VLOOKUP($A175,nCino_DevPoc!$A$2:$S$384,4,0),"")</f>
        <v>Relationship</v>
      </c>
      <c r="F175" t="s">
        <v>1129</v>
      </c>
      <c r="G175" t="str">
        <f>_xlfn.IFNA(VLOOKUP($A175,nCino_DMW!$A$1:$L$188,9,0),"")</f>
        <v>Country of Risk Limit Held</v>
      </c>
      <c r="H175" t="str">
        <f>_xlfn.IFNA(VLOOKUP($A175,nCino_DMW!$A$1:$AH$187,12,0),"")</f>
        <v>Risk Limit of the business in which it's operating.</v>
      </c>
      <c r="I175" t="str">
        <f>_xlfn.IFNA(IF(VLOOKUP($A175,nCino_DMW!$A$1:$AH$187,13,0)=0,"", VLOOKUP($A175,nCino_DMW!$A$1:$AH$187,13,0)),"")</f>
        <v>Text</v>
      </c>
      <c r="J175" t="str">
        <f>_xlfn.IFNA(IF(VLOOKUP($A175,nCino_DevPoc!$A$2:$S$384,8,0)=0,"", VLOOKUP($A175,nCino_DevPoc!$A$2:$S$384,8,0)),"")</f>
        <v>string</v>
      </c>
      <c r="K175">
        <f>_xlfn.IFNA(IF(VLOOKUP($A175,nCino_DMW!$A$1:$AH$187,2,0)=0,"", VLOOKUP($A175,nCino_DMW!$A$1:$AH$187,2,0)),"")</f>
        <v>20</v>
      </c>
      <c r="L175">
        <f>IF(OR(F175=0, IFERROR(VLOOKUP($A175,nCino_DevPoc!$A$2:$S$384,2,0),0)=0),"", VLOOKUP($A175,nCino_DevPoc!$A$2:$S$384,2,0))</f>
        <v>20</v>
      </c>
      <c r="M175" t="str">
        <f>IFERROR(IF(VLOOKUP($A175,nCino_DMW!$A$1:$AH$187,26,0)="Y", "N", IF(VLOOKUP($A175,nCino_DMW!$A$1:$AH$187,26,0)="N",  "Y", "")),"")</f>
        <v>Y</v>
      </c>
      <c r="N175" t="str">
        <f>_xlfn.IFNA(IF(VLOOKUP($A175,nCino_DevPoc!$A$2:$S$384,8,0)=TRUE, "Y", "N"),"")</f>
        <v>N</v>
      </c>
      <c r="O175" t="str">
        <f>IFERROR(IF(VLOOKUP($A175,nCino_DevPoc!$A$2:$S$384,18,0)=TRUE, "E", IF(F175="Id", "P", IF(OR(LEFT(I175, 6) = "Lookup", LEFT(I175, 6) ="Master"), "F",""))),"")</f>
        <v/>
      </c>
      <c r="P175" t="str">
        <f>_xlfn.IFNA(IF(VLOOKUP($A175,nCino_DMW!$A$1:$AH$187,4,0)="System generated", "Y", "N"),"")</f>
        <v>N</v>
      </c>
      <c r="Q175" t="str">
        <f>IF(LEFT(I175,6)="lookup", I175,IF(OR(F175=0, IFERROR(VLOOKUP($A175,nCino_DevPoc!$A$2:$S$384,18,0),0)=0),"", VLOOKUP($A175,nCino_DevPoc!$A$2:$S$384,18,0)))</f>
        <v/>
      </c>
      <c r="R175" t="str">
        <f>IF(D175="","",D175)</f>
        <v>Account</v>
      </c>
      <c r="S175" t="str">
        <f>IF(F175="","",F175)</f>
        <v>CCS_CountryOfRiskLimitHeld__c</v>
      </c>
      <c r="T175" t="s">
        <v>253</v>
      </c>
      <c r="U175" t="str">
        <f>IF(OR(S175 ="transactionKey", S175="sequenceNumber", S175 = "commitTimestamp", S175 = "commitUser",S175 = "commitNumber", S175="changetype",S175="entityName",S175="ID", LEFT(S175,12)="LastModified"), "N","Y")</f>
        <v>Y</v>
      </c>
      <c r="V175" t="str">
        <f>R175</f>
        <v>Account</v>
      </c>
      <c r="W175" t="str">
        <f>S175</f>
        <v>CCS_CountryOfRiskLimitHeld__c</v>
      </c>
      <c r="X175" t="str">
        <f>IF(OR(LEFT(J175,9)="reference", F175=""),"STRING",VLOOKUP($J175,'DataType Conversion'!$A$8:$I$37,3,0))</f>
        <v>STRING</v>
      </c>
      <c r="Y175">
        <f>IF(L175="", "",L175)</f>
        <v>20</v>
      </c>
      <c r="Z175" t="str">
        <f>U175</f>
        <v>Y</v>
      </c>
      <c r="AA175" t="str">
        <f>IF(OR($W175="Id",$W175="LastModifiedDate"), "C","")</f>
        <v/>
      </c>
      <c r="AB175" t="str">
        <f>IF(S175= "", "", IF(J175="Picklist", "Y", "N"))</f>
        <v>N</v>
      </c>
      <c r="AC175" t="str">
        <f>IF(OR(W175="CreatedDate",W175="CreatedById"),"Must be populated when changeType = CREATE","")</f>
        <v/>
      </c>
      <c r="AD175" t="str">
        <f>V175</f>
        <v>Account</v>
      </c>
      <c r="AE175" t="str">
        <f>W175</f>
        <v>CCS_CountryOfRiskLimitHeld__c</v>
      </c>
      <c r="AF175" t="str">
        <f>X175</f>
        <v>STRING</v>
      </c>
      <c r="AG175">
        <f>IF(Y175="","",Y175)</f>
        <v>20</v>
      </c>
      <c r="AH175" t="str">
        <f>Z175</f>
        <v>Y</v>
      </c>
      <c r="AI175" t="str">
        <f>O175</f>
        <v/>
      </c>
      <c r="AJ175" t="str">
        <f>IF(AE175="LastModifiedDate","Must be latest date for the record id in Staging, and date must be t-1", "")</f>
        <v/>
      </c>
      <c r="AN175" t="str">
        <f>IF(AD175="","",LOWER(SUBSTITUTE(VLOOKUP($AD175,'Key-Information'!$B$7:$D$8,2,0)," ", "_")))</f>
        <v>relationship_(customer)</v>
      </c>
      <c r="AO175" t="str">
        <f>IF(AE175="","",IF(OR(AE175="ccs_migration_id__c",AE175="ccs_covenant_type__c",AE175="ccs_status__c",AE175="ccs_frequency__c"),SUBSTITUTE(LOWER(AE175),"__c",""),_xlfn.IFNA(SUBSTITUTE(SUBSTITUTE(SUBSTITUTE(SUBSTITUTE(AE175,"LLC_BI__",""),"CCS_",""),"__c",""),"cm_",""),AE175)))</f>
        <v>CountryOfRiskLimitHeld</v>
      </c>
      <c r="AP175" t="str">
        <f>IF(AF175="","",AF175)</f>
        <v>STRING</v>
      </c>
      <c r="AQ175">
        <f>IF(AG175="","",AG175)</f>
        <v>20</v>
      </c>
      <c r="AR175" t="str">
        <f>IF(AH175="","",AH175)</f>
        <v>Y</v>
      </c>
      <c r="AS175" t="str">
        <f>IF(AI175="","",AI175)</f>
        <v/>
      </c>
    </row>
    <row r="176" spans="1:45" ht="15">
      <c r="A176" t="str">
        <f>D176&amp;F176</f>
        <v>AccountCCS_Credit_Risk_Classification__c</v>
      </c>
      <c r="B176" t="str">
        <f>VLOOKUP($A176,nCino_DMW!$A$1:$AM$187,38,0)</f>
        <v>N</v>
      </c>
      <c r="C176" t="str">
        <f>VLOOKUP($A176,nCino_DMW!$A$1:$AM$187,39,0)</f>
        <v>Y</v>
      </c>
      <c r="D176" t="s">
        <v>66</v>
      </c>
      <c r="E176" t="str">
        <f>_xlfn.IFNA(VLOOKUP($A176,nCino_DevPoc!$A$2:$S$384,4,0),"")</f>
        <v>Relationship</v>
      </c>
      <c r="F176" t="s">
        <v>1132</v>
      </c>
      <c r="G176" t="str">
        <f>_xlfn.IFNA(VLOOKUP($A176,nCino_DMW!$A$1:$L$188,9,0),"")</f>
        <v>Credit Risk Classification</v>
      </c>
      <c r="H176" t="str">
        <f>_xlfn.IFNA(VLOOKUP($A176,nCino_DMW!$A$1:$AH$187,12,0),"")</f>
        <v>Credit Risk classification of the business.</v>
      </c>
      <c r="I176" t="str">
        <f>_xlfn.IFNA(IF(VLOOKUP($A176,nCino_DMW!$A$1:$AH$187,13,0)=0,"", VLOOKUP($A176,nCino_DMW!$A$1:$AH$187,13,0)),"")</f>
        <v>Text</v>
      </c>
      <c r="J176" t="str">
        <f>_xlfn.IFNA(IF(VLOOKUP($A176,nCino_DevPoc!$A$2:$S$384,8,0)=0,"", VLOOKUP($A176,nCino_DevPoc!$A$2:$S$384,8,0)),"")</f>
        <v>string</v>
      </c>
      <c r="K176">
        <f>_xlfn.IFNA(IF(VLOOKUP($A176,nCino_DMW!$A$1:$AH$187,2,0)=0,"", VLOOKUP($A176,nCino_DMW!$A$1:$AH$187,2,0)),"")</f>
        <v>20</v>
      </c>
      <c r="L176">
        <f>IF(OR(F176=0, IFERROR(VLOOKUP($A176,nCino_DevPoc!$A$2:$S$384,2,0),0)=0),"", VLOOKUP($A176,nCino_DevPoc!$A$2:$S$384,2,0))</f>
        <v>20</v>
      </c>
      <c r="M176" t="str">
        <f>IFERROR(IF(VLOOKUP($A176,nCino_DMW!$A$1:$AH$187,26,0)="Y", "N", IF(VLOOKUP($A176,nCino_DMW!$A$1:$AH$187,26,0)="N",  "Y", "")),"")</f>
        <v>Y</v>
      </c>
      <c r="N176" t="str">
        <f>_xlfn.IFNA(IF(VLOOKUP($A176,nCino_DevPoc!$A$2:$S$384,8,0)=TRUE, "Y", "N"),"")</f>
        <v>N</v>
      </c>
      <c r="O176" t="str">
        <f>IFERROR(IF(VLOOKUP($A176,nCino_DevPoc!$A$2:$S$384,18,0)=TRUE, "E", IF(F176="Id", "P", IF(OR(LEFT(I176, 6) = "Lookup", LEFT(I176, 6) ="Master"), "F",""))),"")</f>
        <v/>
      </c>
      <c r="P176" t="str">
        <f>_xlfn.IFNA(IF(VLOOKUP($A176,nCino_DMW!$A$1:$AH$187,4,0)="System generated", "Y", "N"),"")</f>
        <v>N</v>
      </c>
      <c r="Q176" t="str">
        <f>IF(LEFT(I176,6)="lookup", I176,IF(OR(F176=0, IFERROR(VLOOKUP($A176,nCino_DevPoc!$A$2:$S$384,18,0),0)=0),"", VLOOKUP($A176,nCino_DevPoc!$A$2:$S$384,18,0)))</f>
        <v/>
      </c>
      <c r="R176" t="str">
        <f>IF(D176="","",D176)</f>
        <v>Account</v>
      </c>
      <c r="S176" t="str">
        <f>IF(F176="","",F176)</f>
        <v>CCS_Credit_Risk_Classification__c</v>
      </c>
      <c r="T176" t="s">
        <v>253</v>
      </c>
      <c r="U176" t="str">
        <f>IF(OR(S176 ="transactionKey", S176="sequenceNumber", S176 = "commitTimestamp", S176 = "commitUser",S176 = "commitNumber", S176="changetype",S176="entityName",S176="ID", LEFT(S176,12)="LastModified"), "N","Y")</f>
        <v>Y</v>
      </c>
      <c r="V176" t="str">
        <f>R176</f>
        <v>Account</v>
      </c>
      <c r="W176" t="str">
        <f>S176</f>
        <v>CCS_Credit_Risk_Classification__c</v>
      </c>
      <c r="X176" t="str">
        <f>IF(OR(LEFT(J176,9)="reference", F176=""),"STRING",VLOOKUP($J176,'DataType Conversion'!$A$8:$I$37,3,0))</f>
        <v>STRING</v>
      </c>
      <c r="Y176">
        <f>IF(L176="", "",L176)</f>
        <v>20</v>
      </c>
      <c r="Z176" t="str">
        <f>U176</f>
        <v>Y</v>
      </c>
      <c r="AA176" t="str">
        <f>IF(OR($W176="Id",$W176="LastModifiedDate"), "C","")</f>
        <v/>
      </c>
      <c r="AB176" t="str">
        <f>IF(S176= "", "", IF(J176="Picklist", "Y", "N"))</f>
        <v>N</v>
      </c>
      <c r="AC176" t="str">
        <f>IF(OR(W176="CreatedDate",W176="CreatedById"),"Must be populated when changeType = CREATE","")</f>
        <v/>
      </c>
      <c r="AD176" t="str">
        <f>V176</f>
        <v>Account</v>
      </c>
      <c r="AE176" t="str">
        <f>W176</f>
        <v>CCS_Credit_Risk_Classification__c</v>
      </c>
      <c r="AF176" t="str">
        <f>X176</f>
        <v>STRING</v>
      </c>
      <c r="AG176">
        <f>IF(Y176="","",Y176)</f>
        <v>20</v>
      </c>
      <c r="AH176" t="str">
        <f>Z176</f>
        <v>Y</v>
      </c>
      <c r="AI176" t="str">
        <f>O176</f>
        <v/>
      </c>
      <c r="AJ176" t="str">
        <f>IF(AE176="LastModifiedDate","Must be latest date for the record id in Staging, and date must be t-1", "")</f>
        <v/>
      </c>
      <c r="AN176" t="str">
        <f>IF(AD176="","",LOWER(SUBSTITUTE(VLOOKUP($AD176,'Key-Information'!$B$7:$D$8,2,0)," ", "_")))</f>
        <v>relationship_(customer)</v>
      </c>
      <c r="AO176" t="str">
        <f>IF(AE176="","",IF(OR(AE176="ccs_migration_id__c",AE176="ccs_covenant_type__c",AE176="ccs_status__c",AE176="ccs_frequency__c"),SUBSTITUTE(LOWER(AE176),"__c",""),_xlfn.IFNA(SUBSTITUTE(SUBSTITUTE(SUBSTITUTE(SUBSTITUTE(AE176,"LLC_BI__",""),"CCS_",""),"__c",""),"cm_",""),AE176)))</f>
        <v>Credit_Risk_Classification</v>
      </c>
      <c r="AP176" t="str">
        <f>IF(AF176="","",AF176)</f>
        <v>STRING</v>
      </c>
      <c r="AQ176">
        <f>IF(AG176="","",AG176)</f>
        <v>20</v>
      </c>
      <c r="AR176" t="str">
        <f>IF(AH176="","",AH176)</f>
        <v>Y</v>
      </c>
      <c r="AS176" t="str">
        <f>IF(AI176="","",AI176)</f>
        <v/>
      </c>
    </row>
    <row r="177" spans="1:45" ht="15">
      <c r="A177" t="str">
        <f>D177&amp;F177</f>
        <v>AccountCCS_Trading_Address__c</v>
      </c>
      <c r="B177" t="str">
        <f>VLOOKUP($A177,nCino_DMW!$A$1:$AM$187,38,0)</f>
        <v>N</v>
      </c>
      <c r="C177" t="str">
        <f>VLOOKUP($A177,nCino_DMW!$A$1:$AM$187,39,0)</f>
        <v>Y</v>
      </c>
      <c r="D177" t="s">
        <v>66</v>
      </c>
      <c r="E177" t="str">
        <f>_xlfn.IFNA(VLOOKUP($A177,nCino_DevPoc!$A$2:$S$384,4,0),"")</f>
        <v>Relationship</v>
      </c>
      <c r="F177" t="s">
        <v>1166</v>
      </c>
      <c r="G177" t="str">
        <f>_xlfn.IFNA(VLOOKUP($A177,nCino_DMW!$A$1:$L$188,9,0),"")</f>
        <v>Trading Address</v>
      </c>
      <c r="H177" t="str">
        <f>_xlfn.IFNA(VLOOKUP($A177,nCino_DMW!$A$1:$AH$187,12,0),"")</f>
        <v>Trading Address of Relationship</v>
      </c>
      <c r="I177" t="str">
        <f>_xlfn.IFNA(IF(VLOOKUP($A177,nCino_DMW!$A$1:$AH$187,13,0)=0,"", VLOOKUP($A177,nCino_DMW!$A$1:$AH$187,13,0)),"")</f>
        <v>Long Text Area</v>
      </c>
      <c r="J177" t="str">
        <f>_xlfn.IFNA(IF(VLOOKUP($A177,nCino_DevPoc!$A$2:$S$384,8,0)=0,"", VLOOKUP($A177,nCino_DevPoc!$A$2:$S$384,8,0)),"")</f>
        <v>textarea</v>
      </c>
      <c r="K177">
        <f>_xlfn.IFNA(IF(VLOOKUP($A177,nCino_DMW!$A$1:$AH$187,2,0)=0,"", VLOOKUP($A177,nCino_DMW!$A$1:$AH$187,2,0)),"")</f>
        <v>32768</v>
      </c>
      <c r="L177">
        <f>IF(OR(F177=0, IFERROR(VLOOKUP($A177,nCino_DevPoc!$A$2:$S$384,2,0),0)=0),"", VLOOKUP($A177,nCino_DevPoc!$A$2:$S$384,2,0))</f>
        <v>32768</v>
      </c>
      <c r="M177" t="str">
        <f>IFERROR(IF(VLOOKUP($A177,nCino_DMW!$A$1:$AH$187,26,0)="Y", "N", IF(VLOOKUP($A177,nCino_DMW!$A$1:$AH$187,26,0)="N",  "Y", "")),"")</f>
        <v>Y</v>
      </c>
      <c r="N177" t="str">
        <f>_xlfn.IFNA(IF(VLOOKUP($A177,nCino_DevPoc!$A$2:$S$384,8,0)=TRUE, "Y", "N"),"")</f>
        <v>N</v>
      </c>
      <c r="O177" t="str">
        <f>IFERROR(IF(VLOOKUP($A177,nCino_DevPoc!$A$2:$S$384,18,0)=TRUE, "E", IF(F177="Id", "P", IF(OR(LEFT(I177, 6) = "Lookup", LEFT(I177, 6) ="Master"), "F",""))),"")</f>
        <v/>
      </c>
      <c r="P177" t="str">
        <f>_xlfn.IFNA(IF(VLOOKUP($A177,nCino_DMW!$A$1:$AH$187,4,0)="System generated", "Y", "N"),"")</f>
        <v>N</v>
      </c>
      <c r="Q177" t="str">
        <f>IF(LEFT(I177,6)="lookup", I177,IF(OR(F177=0, IFERROR(VLOOKUP($A177,nCino_DevPoc!$A$2:$S$384,18,0),0)=0),"", VLOOKUP($A177,nCino_DevPoc!$A$2:$S$384,18,0)))</f>
        <v/>
      </c>
      <c r="R177" t="str">
        <f>IF(D177="","",D177)</f>
        <v>Account</v>
      </c>
      <c r="S177" t="str">
        <f>IF(F177="","",F177)</f>
        <v>CCS_Trading_Address__c</v>
      </c>
      <c r="T177" t="s">
        <v>253</v>
      </c>
      <c r="U177" t="str">
        <f>IF(OR(S177 ="transactionKey", S177="sequenceNumber", S177 = "commitTimestamp", S177 = "commitUser",S177 = "commitNumber", S177="changetype",S177="entityName",S177="ID", LEFT(S177,12)="LastModified"), "N","Y")</f>
        <v>Y</v>
      </c>
      <c r="V177" t="str">
        <f>R177</f>
        <v>Account</v>
      </c>
      <c r="W177" t="str">
        <f>S177</f>
        <v>CCS_Trading_Address__c</v>
      </c>
      <c r="X177" t="str">
        <f>IF(OR(LEFT(J177,9)="reference", F177=""),"STRING",VLOOKUP($J177,'DataType Conversion'!$A$8:$I$37,3,0))</f>
        <v>STRING</v>
      </c>
      <c r="Y177">
        <f>IF(L177="", "",L177)</f>
        <v>32768</v>
      </c>
      <c r="Z177" t="str">
        <f>U177</f>
        <v>Y</v>
      </c>
      <c r="AA177" t="str">
        <f>IF(OR($W177="Id",$W177="LastModifiedDate"), "C","")</f>
        <v/>
      </c>
      <c r="AB177" t="str">
        <f>IF(S177= "", "", IF(J177="Picklist", "Y", "N"))</f>
        <v>N</v>
      </c>
      <c r="AC177" t="str">
        <f>IF(OR(W177="CreatedDate",W177="CreatedById"),"Must be populated when changeType = CREATE","")</f>
        <v/>
      </c>
      <c r="AD177" t="str">
        <f>V177</f>
        <v>Account</v>
      </c>
      <c r="AE177" t="str">
        <f>W177</f>
        <v>CCS_Trading_Address__c</v>
      </c>
      <c r="AF177" t="str">
        <f>X177</f>
        <v>STRING</v>
      </c>
      <c r="AG177">
        <f>IF(Y177="","",Y177)</f>
        <v>32768</v>
      </c>
      <c r="AH177" t="str">
        <f>Z177</f>
        <v>Y</v>
      </c>
      <c r="AI177" t="str">
        <f>O177</f>
        <v/>
      </c>
      <c r="AJ177" t="str">
        <f>IF(AE177="LastModifiedDate","Must be latest date for the record id in Staging, and date must be t-1", "")</f>
        <v/>
      </c>
      <c r="AN177" t="str">
        <f>IF(AD177="","",LOWER(SUBSTITUTE(VLOOKUP($AD177,'Key-Information'!$B$7:$D$8,2,0)," ", "_")))</f>
        <v>relationship_(customer)</v>
      </c>
      <c r="AO177" t="str">
        <f>IF(AE177="","",IF(OR(AE177="ccs_migration_id__c",AE177="ccs_covenant_type__c",AE177="ccs_status__c",AE177="ccs_frequency__c"),SUBSTITUTE(LOWER(AE177),"__c",""),_xlfn.IFNA(SUBSTITUTE(SUBSTITUTE(SUBSTITUTE(SUBSTITUTE(AE177,"LLC_BI__",""),"CCS_",""),"__c",""),"cm_",""),AE177)))</f>
        <v>Trading_Address</v>
      </c>
      <c r="AP177" t="str">
        <f>IF(AF177="","",AF177)</f>
        <v>STRING</v>
      </c>
      <c r="AQ177">
        <f>IF(AG177="","",AG177)</f>
        <v>32768</v>
      </c>
      <c r="AR177" t="str">
        <f>IF(AH177="","",AH177)</f>
        <v>Y</v>
      </c>
      <c r="AS177" t="str">
        <f>IF(AI177="","",AI177)</f>
        <v/>
      </c>
    </row>
    <row r="178" spans="1:45" ht="15">
      <c r="A178" t="str">
        <f>D178&amp;F178</f>
        <v>AccountSic</v>
      </c>
      <c r="B178" t="str">
        <f>VLOOKUP($A178,nCino_DMW!$A$1:$AM$187,38,0)</f>
        <v>N</v>
      </c>
      <c r="C178" t="str">
        <f>VLOOKUP($A178,nCino_DMW!$A$1:$AM$187,39,0)</f>
        <v>Y</v>
      </c>
      <c r="D178" t="s">
        <v>66</v>
      </c>
      <c r="E178" t="str">
        <f>_xlfn.IFNA(VLOOKUP($A178,nCino_DevPoc!$A$2:$S$384,4,0),"")</f>
        <v>Relationship</v>
      </c>
      <c r="F178" t="s">
        <v>339</v>
      </c>
      <c r="G178" t="str">
        <f>_xlfn.IFNA(VLOOKUP($A178,nCino_DMW!$A$1:$L$188,9,0),"")</f>
        <v>SIC Code</v>
      </c>
      <c r="H178" t="str">
        <f>_xlfn.IFNA(VLOOKUP($A178,nCino_DMW!$A$1:$AH$187,12,0),"")</f>
        <v>This field is populated with the SIC (Standard Industrial Classification) code</v>
      </c>
      <c r="I178" t="str">
        <f>_xlfn.IFNA(IF(VLOOKUP($A178,nCino_DMW!$A$1:$AH$187,13,0)=0,"", VLOOKUP($A178,nCino_DMW!$A$1:$AH$187,13,0)),"")</f>
        <v>Text</v>
      </c>
      <c r="J178" t="str">
        <f>_xlfn.IFNA(IF(VLOOKUP($A178,nCino_DevPoc!$A$2:$S$384,8,0)=0,"", VLOOKUP($A178,nCino_DevPoc!$A$2:$S$384,8,0)),"")</f>
        <v>string</v>
      </c>
      <c r="K178">
        <f>_xlfn.IFNA(IF(VLOOKUP($A178,nCino_DMW!$A$1:$AH$187,2,0)=0,"", VLOOKUP($A178,nCino_DMW!$A$1:$AH$187,2,0)),"")</f>
        <v>20</v>
      </c>
      <c r="L178">
        <f>IF(OR(F178=0, IFERROR(VLOOKUP($A178,nCino_DevPoc!$A$2:$S$384,2,0),0)=0),"", VLOOKUP($A178,nCino_DevPoc!$A$2:$S$384,2,0))</f>
        <v>20</v>
      </c>
      <c r="M178" t="str">
        <f>IFERROR(IF(VLOOKUP($A178,nCino_DMW!$A$1:$AH$187,26,0)="Y", "N", IF(VLOOKUP($A178,nCino_DMW!$A$1:$AH$187,26,0)="N",  "Y", "")),"")</f>
        <v>Y</v>
      </c>
      <c r="N178" t="str">
        <f>_xlfn.IFNA(IF(VLOOKUP($A178,nCino_DevPoc!$A$2:$S$384,8,0)=TRUE, "Y", "N"),"")</f>
        <v>N</v>
      </c>
      <c r="O178" t="str">
        <f>IFERROR(IF(VLOOKUP($A178,nCino_DevPoc!$A$2:$S$384,18,0)=TRUE, "E", IF(F178="Id", "P", IF(OR(LEFT(I178, 6) = "Lookup", LEFT(I178, 6) ="Master"), "F",""))),"")</f>
        <v/>
      </c>
      <c r="P178" t="str">
        <f>_xlfn.IFNA(IF(VLOOKUP($A178,nCino_DMW!$A$1:$AH$187,4,0)="System generated", "Y", "N"),"")</f>
        <v>N</v>
      </c>
      <c r="Q178" t="str">
        <f>IF(LEFT(I178,6)="lookup", I178,IF(OR(F178=0, IFERROR(VLOOKUP($A178,nCino_DevPoc!$A$2:$S$384,18,0),0)=0),"", VLOOKUP($A178,nCino_DevPoc!$A$2:$S$384,18,0)))</f>
        <v/>
      </c>
      <c r="R178" t="str">
        <f>IF(D178="","",D178)</f>
        <v>Account</v>
      </c>
      <c r="S178" t="str">
        <f>IF(F178="","",F178)</f>
        <v>Sic</v>
      </c>
      <c r="T178" t="s">
        <v>253</v>
      </c>
      <c r="U178" t="str">
        <f>IF(OR(S178 ="transactionKey", S178="sequenceNumber", S178 = "commitTimestamp", S178 = "commitUser",S178 = "commitNumber", S178="changetype",S178="entityName",S178="ID", LEFT(S178,12)="LastModified"), "N","Y")</f>
        <v>Y</v>
      </c>
      <c r="V178" t="str">
        <f>R178</f>
        <v>Account</v>
      </c>
      <c r="W178" t="str">
        <f>S178</f>
        <v>Sic</v>
      </c>
      <c r="X178" t="str">
        <f>IF(OR(LEFT(J178,9)="reference", F178=""),"STRING",VLOOKUP($J178,'DataType Conversion'!$A$8:$I$37,3,0))</f>
        <v>STRING</v>
      </c>
      <c r="Y178">
        <f>IF(L178="", "",L178)</f>
        <v>20</v>
      </c>
      <c r="Z178" t="str">
        <f>U178</f>
        <v>Y</v>
      </c>
      <c r="AA178" t="str">
        <f>IF(OR($W178="Id",$W178="LastModifiedDate"), "C","")</f>
        <v/>
      </c>
      <c r="AB178" t="str">
        <f>IF(S178= "", "", IF(J178="Picklist", "Y", "N"))</f>
        <v>N</v>
      </c>
      <c r="AC178" t="str">
        <f>IF(OR(W178="CreatedDate",W178="CreatedById"),"Must be populated when changeType = CREATE","")</f>
        <v/>
      </c>
      <c r="AD178" t="str">
        <f>V178</f>
        <v>Account</v>
      </c>
      <c r="AE178" t="str">
        <f>W178</f>
        <v>Sic</v>
      </c>
      <c r="AF178" t="str">
        <f>X178</f>
        <v>STRING</v>
      </c>
      <c r="AG178">
        <f>IF(Y178="","",Y178)</f>
        <v>20</v>
      </c>
      <c r="AH178" t="str">
        <f>Z178</f>
        <v>Y</v>
      </c>
      <c r="AI178" t="str">
        <f>O178</f>
        <v/>
      </c>
      <c r="AJ178" t="str">
        <f>IF(AE178="LastModifiedDate","Must be latest date for the record id in Staging, and date must be t-1", "")</f>
        <v/>
      </c>
      <c r="AN178" t="str">
        <f>IF(AD178="","",LOWER(SUBSTITUTE(VLOOKUP($AD178,'Key-Information'!$B$7:$D$8,2,0)," ", "_")))</f>
        <v>relationship_(customer)</v>
      </c>
      <c r="AO178" t="str">
        <f>IF(AE178="","",IF(OR(AE178="ccs_migration_id__c",AE178="ccs_covenant_type__c",AE178="ccs_status__c",AE178="ccs_frequency__c"),SUBSTITUTE(LOWER(AE178),"__c",""),_xlfn.IFNA(SUBSTITUTE(SUBSTITUTE(SUBSTITUTE(SUBSTITUTE(AE178,"LLC_BI__",""),"CCS_",""),"__c",""),"cm_",""),AE178)))</f>
        <v>Sic</v>
      </c>
      <c r="AP178" t="str">
        <f>IF(AF178="","",AF178)</f>
        <v>STRING</v>
      </c>
      <c r="AQ178">
        <f>IF(AG178="","",AG178)</f>
        <v>20</v>
      </c>
      <c r="AR178" t="str">
        <f>IF(AH178="","",AH178)</f>
        <v>Y</v>
      </c>
      <c r="AS178" t="str">
        <f>IF(AI178="","",AI178)</f>
        <v/>
      </c>
    </row>
    <row r="179" spans="1:45" ht="15">
      <c r="A179" t="str">
        <f>D179&amp;F179</f>
        <v>AccountShippingStreet</v>
      </c>
      <c r="B179" t="str">
        <f>VLOOKUP($A179,nCino_DMW!$A$1:$AM$187,38,0)</f>
        <v>N</v>
      </c>
      <c r="C179" t="str">
        <f>VLOOKUP($A179,nCino_DMW!$A$1:$AM$187,39,0)</f>
        <v>Y</v>
      </c>
      <c r="D179" t="s">
        <v>66</v>
      </c>
      <c r="E179" t="str">
        <f>_xlfn.IFNA(VLOOKUP($A179,nCino_DevPoc!$A$2:$S$384,4,0),"")</f>
        <v>Relationship</v>
      </c>
      <c r="F179" t="s">
        <v>296</v>
      </c>
      <c r="G179" t="str">
        <f>_xlfn.IFNA(VLOOKUP($A179,nCino_DMW!$A$1:$L$188,9,0),"")</f>
        <v>Shipping Street</v>
      </c>
      <c r="H179" t="str">
        <f>_xlfn.IFNA(VLOOKUP($A179,nCino_DMW!$A$1:$AH$187,12,0),"")</f>
        <v>This field captures the registered street of the business customer</v>
      </c>
      <c r="I179" t="str">
        <f>_xlfn.IFNA(IF(VLOOKUP($A179,nCino_DMW!$A$1:$AH$187,13,0)=0,"", VLOOKUP($A179,nCino_DMW!$A$1:$AH$187,13,0)),"")</f>
        <v>Textarea</v>
      </c>
      <c r="J179" t="str">
        <f>_xlfn.IFNA(IF(VLOOKUP($A179,nCino_DevPoc!$A$2:$S$384,8,0)=0,"", VLOOKUP($A179,nCino_DevPoc!$A$2:$S$384,8,0)),"")</f>
        <v>textarea</v>
      </c>
      <c r="K179">
        <f>_xlfn.IFNA(IF(VLOOKUP($A179,nCino_DMW!$A$1:$AH$187,2,0)=0,"", VLOOKUP($A179,nCino_DMW!$A$1:$AH$187,2,0)),"")</f>
        <v>255</v>
      </c>
      <c r="L179">
        <f>IF(OR(F179=0, IFERROR(VLOOKUP($A179,nCino_DevPoc!$A$2:$S$384,2,0),0)=0),"", VLOOKUP($A179,nCino_DevPoc!$A$2:$S$384,2,0))</f>
        <v>255</v>
      </c>
      <c r="M179" t="str">
        <f>IFERROR(IF(VLOOKUP($A179,nCino_DMW!$A$1:$AH$187,26,0)="Y", "N", IF(VLOOKUP($A179,nCino_DMW!$A$1:$AH$187,26,0)="N",  "Y", "")),"")</f>
        <v>Y</v>
      </c>
      <c r="N179" t="str">
        <f>_xlfn.IFNA(IF(VLOOKUP($A179,nCino_DevPoc!$A$2:$S$384,8,0)=TRUE, "Y", "N"),"")</f>
        <v>N</v>
      </c>
      <c r="O179" t="str">
        <f>IFERROR(IF(VLOOKUP($A179,nCino_DevPoc!$A$2:$S$384,18,0)=TRUE, "E", IF(F179="Id", "P", IF(OR(LEFT(I179, 6) = "Lookup", LEFT(I179, 6) ="Master"), "F",""))),"")</f>
        <v/>
      </c>
      <c r="P179" t="str">
        <f>_xlfn.IFNA(IF(VLOOKUP($A179,nCino_DMW!$A$1:$AH$187,4,0)="System generated", "Y", "N"),"")</f>
        <v>N</v>
      </c>
      <c r="Q179" t="str">
        <f>IF(LEFT(I179,6)="lookup", I179,IF(OR(F179=0, IFERROR(VLOOKUP($A179,nCino_DevPoc!$A$2:$S$384,18,0),0)=0),"", VLOOKUP($A179,nCino_DevPoc!$A$2:$S$384,18,0)))</f>
        <v/>
      </c>
      <c r="R179" t="str">
        <f>IF(D179="","",D179)</f>
        <v>Account</v>
      </c>
      <c r="S179" t="str">
        <f>IF(F179="","",F179)</f>
        <v>ShippingStreet</v>
      </c>
      <c r="T179" t="s">
        <v>253</v>
      </c>
      <c r="U179" t="str">
        <f>IF(OR(S179 ="transactionKey", S179="sequenceNumber", S179 = "commitTimestamp", S179 = "commitUser",S179 = "commitNumber", S179="changetype",S179="entityName",S179="ID", LEFT(S179,12)="LastModified"), "N","Y")</f>
        <v>Y</v>
      </c>
      <c r="V179" t="str">
        <f>R179</f>
        <v>Account</v>
      </c>
      <c r="W179" t="str">
        <f>S179</f>
        <v>ShippingStreet</v>
      </c>
      <c r="X179" t="str">
        <f>IF(OR(LEFT(J179,9)="reference", F179=""),"STRING",VLOOKUP($J179,'DataType Conversion'!$A$8:$I$37,3,0))</f>
        <v>STRING</v>
      </c>
      <c r="Y179">
        <f>IF(L179="", "",L179)</f>
        <v>255</v>
      </c>
      <c r="Z179" t="str">
        <f>U179</f>
        <v>Y</v>
      </c>
      <c r="AA179" t="str">
        <f>IF(OR($W179="Id",$W179="LastModifiedDate"), "C","")</f>
        <v/>
      </c>
      <c r="AB179" t="str">
        <f>IF(S179= "", "", IF(J179="Picklist", "Y", "N"))</f>
        <v>N</v>
      </c>
      <c r="AC179" t="str">
        <f>IF(OR(W179="CreatedDate",W179="CreatedById"),"Must be populated when changeType = CREATE","")</f>
        <v/>
      </c>
      <c r="AD179" t="str">
        <f>V179</f>
        <v>Account</v>
      </c>
      <c r="AE179" t="str">
        <f>W179</f>
        <v>ShippingStreet</v>
      </c>
      <c r="AF179" t="str">
        <f>X179</f>
        <v>STRING</v>
      </c>
      <c r="AG179">
        <f>IF(Y179="","",Y179)</f>
        <v>255</v>
      </c>
      <c r="AH179" t="str">
        <f>Z179</f>
        <v>Y</v>
      </c>
      <c r="AI179" t="str">
        <f>O179</f>
        <v/>
      </c>
      <c r="AJ179" t="str">
        <f>IF(AE179="LastModifiedDate","Must be latest date for the record id in Staging, and date must be t-1", "")</f>
        <v/>
      </c>
      <c r="AN179" t="str">
        <f>IF(AD179="","",LOWER(SUBSTITUTE(VLOOKUP($AD179,'Key-Information'!$B$7:$D$8,2,0)," ", "_")))</f>
        <v>relationship_(customer)</v>
      </c>
      <c r="AO179" t="str">
        <f>IF(AE179="","",IF(OR(AE179="ccs_migration_id__c",AE179="ccs_covenant_type__c",AE179="ccs_status__c",AE179="ccs_frequency__c"),SUBSTITUTE(LOWER(AE179),"__c",""),_xlfn.IFNA(SUBSTITUTE(SUBSTITUTE(SUBSTITUTE(SUBSTITUTE(AE179,"LLC_BI__",""),"CCS_",""),"__c",""),"cm_",""),AE179)))</f>
        <v>ShippingStreet</v>
      </c>
      <c r="AP179" t="str">
        <f>IF(AF179="","",AF179)</f>
        <v>STRING</v>
      </c>
      <c r="AQ179">
        <f>IF(AG179="","",AG179)</f>
        <v>255</v>
      </c>
      <c r="AR179" t="str">
        <f>IF(AH179="","",AH179)</f>
        <v>Y</v>
      </c>
      <c r="AS179" t="str">
        <f>IF(AI179="","",AI179)</f>
        <v/>
      </c>
    </row>
    <row r="180" spans="1:45" ht="15">
      <c r="A180" t="str">
        <f>D180&amp;F180</f>
        <v>AccountShippingCity</v>
      </c>
      <c r="B180" t="str">
        <f>VLOOKUP($A180,nCino_DMW!$A$1:$AM$187,38,0)</f>
        <v>N</v>
      </c>
      <c r="C180" t="str">
        <f>VLOOKUP($A180,nCino_DMW!$A$1:$AM$187,39,0)</f>
        <v>Y</v>
      </c>
      <c r="D180" t="s">
        <v>66</v>
      </c>
      <c r="E180" t="str">
        <f>_xlfn.IFNA(VLOOKUP($A180,nCino_DevPoc!$A$2:$S$384,4,0),"")</f>
        <v>Relationship</v>
      </c>
      <c r="F180" t="s">
        <v>299</v>
      </c>
      <c r="G180" t="str">
        <f>_xlfn.IFNA(VLOOKUP($A180,nCino_DMW!$A$1:$L$188,9,0),"")</f>
        <v>Shipping City</v>
      </c>
      <c r="H180" t="str">
        <f>_xlfn.IFNA(VLOOKUP($A180,nCino_DMW!$A$1:$AH$187,12,0),"")</f>
        <v>This field captures the registered city of the business customer</v>
      </c>
      <c r="I180" t="str">
        <f>_xlfn.IFNA(IF(VLOOKUP($A180,nCino_DMW!$A$1:$AH$187,13,0)=0,"", VLOOKUP($A180,nCino_DMW!$A$1:$AH$187,13,0)),"")</f>
        <v>Text</v>
      </c>
      <c r="J180" t="str">
        <f>_xlfn.IFNA(IF(VLOOKUP($A180,nCino_DevPoc!$A$2:$S$384,8,0)=0,"", VLOOKUP($A180,nCino_DevPoc!$A$2:$S$384,8,0)),"")</f>
        <v>string</v>
      </c>
      <c r="K180">
        <f>_xlfn.IFNA(IF(VLOOKUP($A180,nCino_DMW!$A$1:$AH$187,2,0)=0,"", VLOOKUP($A180,nCino_DMW!$A$1:$AH$187,2,0)),"")</f>
        <v>255</v>
      </c>
      <c r="L180">
        <f>IF(OR(F180=0, IFERROR(VLOOKUP($A180,nCino_DevPoc!$A$2:$S$384,2,0),0)=0),"", VLOOKUP($A180,nCino_DevPoc!$A$2:$S$384,2,0))</f>
        <v>40</v>
      </c>
      <c r="M180" t="str">
        <f>IFERROR(IF(VLOOKUP($A180,nCino_DMW!$A$1:$AH$187,26,0)="Y", "N", IF(VLOOKUP($A180,nCino_DMW!$A$1:$AH$187,26,0)="N",  "Y", "")),"")</f>
        <v>Y</v>
      </c>
      <c r="N180" t="str">
        <f>_xlfn.IFNA(IF(VLOOKUP($A180,nCino_DevPoc!$A$2:$S$384,8,0)=TRUE, "Y", "N"),"")</f>
        <v>N</v>
      </c>
      <c r="O180" t="str">
        <f>IFERROR(IF(VLOOKUP($A180,nCino_DevPoc!$A$2:$S$384,18,0)=TRUE, "E", IF(F180="Id", "P", IF(OR(LEFT(I180, 6) = "Lookup", LEFT(I180, 6) ="Master"), "F",""))),"")</f>
        <v/>
      </c>
      <c r="P180" t="str">
        <f>_xlfn.IFNA(IF(VLOOKUP($A180,nCino_DMW!$A$1:$AH$187,4,0)="System generated", "Y", "N"),"")</f>
        <v>N</v>
      </c>
      <c r="Q180" t="str">
        <f>IF(LEFT(I180,6)="lookup", I180,IF(OR(F180=0, IFERROR(VLOOKUP($A180,nCino_DevPoc!$A$2:$S$384,18,0),0)=0),"", VLOOKUP($A180,nCino_DevPoc!$A$2:$S$384,18,0)))</f>
        <v/>
      </c>
      <c r="R180" t="str">
        <f>IF(D180="","",D180)</f>
        <v>Account</v>
      </c>
      <c r="S180" t="str">
        <f>IF(F180="","",F180)</f>
        <v>ShippingCity</v>
      </c>
      <c r="T180" t="s">
        <v>253</v>
      </c>
      <c r="U180" t="str">
        <f>IF(OR(S180 ="transactionKey", S180="sequenceNumber", S180 = "commitTimestamp", S180 = "commitUser",S180 = "commitNumber", S180="changetype",S180="entityName",S180="ID", LEFT(S180,12)="LastModified"), "N","Y")</f>
        <v>Y</v>
      </c>
      <c r="V180" t="str">
        <f>R180</f>
        <v>Account</v>
      </c>
      <c r="W180" t="str">
        <f>S180</f>
        <v>ShippingCity</v>
      </c>
      <c r="X180" t="str">
        <f>IF(OR(LEFT(J180,9)="reference", F180=""),"STRING",VLOOKUP($J180,'DataType Conversion'!$A$8:$I$37,3,0))</f>
        <v>STRING</v>
      </c>
      <c r="Y180">
        <f>IF(L180="", "",L180)</f>
        <v>40</v>
      </c>
      <c r="Z180" t="str">
        <f>U180</f>
        <v>Y</v>
      </c>
      <c r="AA180" t="str">
        <f>IF(OR($W180="Id",$W180="LastModifiedDate"), "C","")</f>
        <v/>
      </c>
      <c r="AB180" t="str">
        <f>IF(S180= "", "", IF(J180="Picklist", "Y", "N"))</f>
        <v>N</v>
      </c>
      <c r="AC180" t="str">
        <f>IF(OR(W180="CreatedDate",W180="CreatedById"),"Must be populated when changeType = CREATE","")</f>
        <v/>
      </c>
      <c r="AD180" t="str">
        <f>V180</f>
        <v>Account</v>
      </c>
      <c r="AE180" t="str">
        <f>W180</f>
        <v>ShippingCity</v>
      </c>
      <c r="AF180" t="str">
        <f>X180</f>
        <v>STRING</v>
      </c>
      <c r="AG180">
        <f>IF(Y180="","",Y180)</f>
        <v>40</v>
      </c>
      <c r="AH180" t="str">
        <f>Z180</f>
        <v>Y</v>
      </c>
      <c r="AI180" t="str">
        <f>O180</f>
        <v/>
      </c>
      <c r="AJ180" t="str">
        <f>IF(AE180="LastModifiedDate","Must be latest date for the record id in Staging, and date must be t-1", "")</f>
        <v/>
      </c>
      <c r="AN180" t="str">
        <f>IF(AD180="","",LOWER(SUBSTITUTE(VLOOKUP($AD180,'Key-Information'!$B$7:$D$8,2,0)," ", "_")))</f>
        <v>relationship_(customer)</v>
      </c>
      <c r="AO180" t="str">
        <f>IF(AE180="","",IF(OR(AE180="ccs_migration_id__c",AE180="ccs_covenant_type__c",AE180="ccs_status__c",AE180="ccs_frequency__c"),SUBSTITUTE(LOWER(AE180),"__c",""),_xlfn.IFNA(SUBSTITUTE(SUBSTITUTE(SUBSTITUTE(SUBSTITUTE(AE180,"LLC_BI__",""),"CCS_",""),"__c",""),"cm_",""),AE180)))</f>
        <v>ShippingCity</v>
      </c>
      <c r="AP180" t="str">
        <f>IF(AF180="","",AF180)</f>
        <v>STRING</v>
      </c>
      <c r="AQ180">
        <f>IF(AG180="","",AG180)</f>
        <v>40</v>
      </c>
      <c r="AR180" t="str">
        <f>IF(AH180="","",AH180)</f>
        <v>Y</v>
      </c>
      <c r="AS180" t="str">
        <f>IF(AI180="","",AI180)</f>
        <v/>
      </c>
    </row>
    <row r="181" spans="1:45" ht="15">
      <c r="A181" t="str">
        <f>D181&amp;F181</f>
        <v>AccountShippingState</v>
      </c>
      <c r="B181" t="str">
        <f>VLOOKUP($A181,nCino_DMW!$A$1:$AM$187,38,0)</f>
        <v>N</v>
      </c>
      <c r="C181" t="str">
        <f>VLOOKUP($A181,nCino_DMW!$A$1:$AM$187,39,0)</f>
        <v>Y</v>
      </c>
      <c r="D181" t="s">
        <v>66</v>
      </c>
      <c r="E181" t="str">
        <f>_xlfn.IFNA(VLOOKUP($A181,nCino_DevPoc!$A$2:$S$384,4,0),"")</f>
        <v>Relationship</v>
      </c>
      <c r="F181" t="s">
        <v>302</v>
      </c>
      <c r="G181" t="str">
        <f>_xlfn.IFNA(VLOOKUP($A181,nCino_DMW!$A$1:$L$188,9,0),"")</f>
        <v>Shipping State</v>
      </c>
      <c r="H181" t="str">
        <f>_xlfn.IFNA(VLOOKUP($A181,nCino_DMW!$A$1:$AH$187,12,0),"")</f>
        <v>This field captures the registered state/province of the business customer</v>
      </c>
      <c r="I181" t="str">
        <f>_xlfn.IFNA(IF(VLOOKUP($A181,nCino_DMW!$A$1:$AH$187,13,0)=0,"", VLOOKUP($A181,nCino_DMW!$A$1:$AH$187,13,0)),"")</f>
        <v>Text</v>
      </c>
      <c r="J181" t="str">
        <f>_xlfn.IFNA(IF(VLOOKUP($A181,nCino_DevPoc!$A$2:$S$384,8,0)=0,"", VLOOKUP($A181,nCino_DevPoc!$A$2:$S$384,8,0)),"")</f>
        <v>string</v>
      </c>
      <c r="K181">
        <f>_xlfn.IFNA(IF(VLOOKUP($A181,nCino_DMW!$A$1:$AH$187,2,0)=0,"", VLOOKUP($A181,nCino_DMW!$A$1:$AH$187,2,0)),"")</f>
        <v>255</v>
      </c>
      <c r="L181">
        <f>IF(OR(F181=0, IFERROR(VLOOKUP($A181,nCino_DevPoc!$A$2:$S$384,2,0),0)=0),"", VLOOKUP($A181,nCino_DevPoc!$A$2:$S$384,2,0))</f>
        <v>80</v>
      </c>
      <c r="M181" t="str">
        <f>IFERROR(IF(VLOOKUP($A181,nCino_DMW!$A$1:$AH$187,26,0)="Y", "N", IF(VLOOKUP($A181,nCino_DMW!$A$1:$AH$187,26,0)="N",  "Y", "")),"")</f>
        <v>Y</v>
      </c>
      <c r="N181" t="str">
        <f>_xlfn.IFNA(IF(VLOOKUP($A181,nCino_DevPoc!$A$2:$S$384,8,0)=TRUE, "Y", "N"),"")</f>
        <v>N</v>
      </c>
      <c r="O181" t="str">
        <f>IFERROR(IF(VLOOKUP($A181,nCino_DevPoc!$A$2:$S$384,18,0)=TRUE, "E", IF(F181="Id", "P", IF(OR(LEFT(I181, 6) = "Lookup", LEFT(I181, 6) ="Master"), "F",""))),"")</f>
        <v/>
      </c>
      <c r="P181" t="str">
        <f>_xlfn.IFNA(IF(VLOOKUP($A181,nCino_DMW!$A$1:$AH$187,4,0)="System generated", "Y", "N"),"")</f>
        <v>N</v>
      </c>
      <c r="Q181" t="str">
        <f>IF(LEFT(I181,6)="lookup", I181,IF(OR(F181=0, IFERROR(VLOOKUP($A181,nCino_DevPoc!$A$2:$S$384,18,0),0)=0),"", VLOOKUP($A181,nCino_DevPoc!$A$2:$S$384,18,0)))</f>
        <v/>
      </c>
      <c r="R181" t="str">
        <f>IF(D181="","",D181)</f>
        <v>Account</v>
      </c>
      <c r="S181" t="str">
        <f>IF(F181="","",F181)</f>
        <v>ShippingState</v>
      </c>
      <c r="T181" t="s">
        <v>253</v>
      </c>
      <c r="U181" t="str">
        <f>IF(OR(S181 ="transactionKey", S181="sequenceNumber", S181 = "commitTimestamp", S181 = "commitUser",S181 = "commitNumber", S181="changetype",S181="entityName",S181="ID", LEFT(S181,12)="LastModified"), "N","Y")</f>
        <v>Y</v>
      </c>
      <c r="V181" t="str">
        <f>R181</f>
        <v>Account</v>
      </c>
      <c r="W181" t="str">
        <f>S181</f>
        <v>ShippingState</v>
      </c>
      <c r="X181" t="str">
        <f>IF(OR(LEFT(J181,9)="reference", F181=""),"STRING",VLOOKUP($J181,'DataType Conversion'!$A$8:$I$37,3,0))</f>
        <v>STRING</v>
      </c>
      <c r="Y181">
        <f>IF(L181="", "",L181)</f>
        <v>80</v>
      </c>
      <c r="Z181" t="str">
        <f>U181</f>
        <v>Y</v>
      </c>
      <c r="AA181" t="str">
        <f>IF(OR($W181="Id",$W181="LastModifiedDate"), "C","")</f>
        <v/>
      </c>
      <c r="AB181" t="str">
        <f>IF(S181= "", "", IF(J181="Picklist", "Y", "N"))</f>
        <v>N</v>
      </c>
      <c r="AC181" t="str">
        <f>IF(OR(W181="CreatedDate",W181="CreatedById"),"Must be populated when changeType = CREATE","")</f>
        <v/>
      </c>
      <c r="AD181" t="str">
        <f>V181</f>
        <v>Account</v>
      </c>
      <c r="AE181" t="str">
        <f>W181</f>
        <v>ShippingState</v>
      </c>
      <c r="AF181" t="str">
        <f>X181</f>
        <v>STRING</v>
      </c>
      <c r="AG181">
        <f>IF(Y181="","",Y181)</f>
        <v>80</v>
      </c>
      <c r="AH181" t="str">
        <f>Z181</f>
        <v>Y</v>
      </c>
      <c r="AI181" t="str">
        <f>O181</f>
        <v/>
      </c>
      <c r="AJ181" t="str">
        <f>IF(AE181="LastModifiedDate","Must be latest date for the record id in Staging, and date must be t-1", "")</f>
        <v/>
      </c>
      <c r="AN181" t="str">
        <f>IF(AD181="","",LOWER(SUBSTITUTE(VLOOKUP($AD181,'Key-Information'!$B$7:$D$8,2,0)," ", "_")))</f>
        <v>relationship_(customer)</v>
      </c>
      <c r="AO181" t="str">
        <f>IF(AE181="","",IF(OR(AE181="ccs_migration_id__c",AE181="ccs_covenant_type__c",AE181="ccs_status__c",AE181="ccs_frequency__c"),SUBSTITUTE(LOWER(AE181),"__c",""),_xlfn.IFNA(SUBSTITUTE(SUBSTITUTE(SUBSTITUTE(SUBSTITUTE(AE181,"LLC_BI__",""),"CCS_",""),"__c",""),"cm_",""),AE181)))</f>
        <v>ShippingState</v>
      </c>
      <c r="AP181" t="str">
        <f>IF(AF181="","",AF181)</f>
        <v>STRING</v>
      </c>
      <c r="AQ181">
        <f>IF(AG181="","",AG181)</f>
        <v>80</v>
      </c>
      <c r="AR181" t="str">
        <f>IF(AH181="","",AH181)</f>
        <v>Y</v>
      </c>
      <c r="AS181" t="str">
        <f>IF(AI181="","",AI181)</f>
        <v/>
      </c>
    </row>
    <row r="182" spans="1:45" ht="15">
      <c r="A182" t="str">
        <f>D182&amp;F182</f>
        <v>AccountShippingCountry</v>
      </c>
      <c r="B182" t="str">
        <f>VLOOKUP($A182,nCino_DMW!$A$1:$AM$187,38,0)</f>
        <v>N</v>
      </c>
      <c r="C182" t="str">
        <f>VLOOKUP($A182,nCino_DMW!$A$1:$AM$187,39,0)</f>
        <v>Y</v>
      </c>
      <c r="D182" t="s">
        <v>66</v>
      </c>
      <c r="E182" t="str">
        <f>_xlfn.IFNA(VLOOKUP($A182,nCino_DevPoc!$A$2:$S$384,4,0),"")</f>
        <v>Relationship</v>
      </c>
      <c r="F182" t="s">
        <v>308</v>
      </c>
      <c r="G182" t="str">
        <f>_xlfn.IFNA(VLOOKUP($A182,nCino_DMW!$A$1:$L$188,9,0),"")</f>
        <v>Shipping Country</v>
      </c>
      <c r="H182" t="str">
        <f>_xlfn.IFNA(VLOOKUP($A182,nCino_DMW!$A$1:$AH$187,12,0),"")</f>
        <v>This field captures the registered country of the business customer</v>
      </c>
      <c r="I182" t="str">
        <f>_xlfn.IFNA(IF(VLOOKUP($A182,nCino_DMW!$A$1:$AH$187,13,0)=0,"", VLOOKUP($A182,nCino_DMW!$A$1:$AH$187,13,0)),"")</f>
        <v>Text</v>
      </c>
      <c r="J182" t="str">
        <f>_xlfn.IFNA(IF(VLOOKUP($A182,nCino_DevPoc!$A$2:$S$384,8,0)=0,"", VLOOKUP($A182,nCino_DevPoc!$A$2:$S$384,8,0)),"")</f>
        <v>string</v>
      </c>
      <c r="K182">
        <f>_xlfn.IFNA(IF(VLOOKUP($A182,nCino_DMW!$A$1:$AH$187,2,0)=0,"", VLOOKUP($A182,nCino_DMW!$A$1:$AH$187,2,0)),"")</f>
        <v>255</v>
      </c>
      <c r="L182">
        <f>IF(OR(F182=0, IFERROR(VLOOKUP($A182,nCino_DevPoc!$A$2:$S$384,2,0),0)=0),"", VLOOKUP($A182,nCino_DevPoc!$A$2:$S$384,2,0))</f>
        <v>80</v>
      </c>
      <c r="M182" t="str">
        <f>IFERROR(IF(VLOOKUP($A182,nCino_DMW!$A$1:$AH$187,26,0)="Y", "N", IF(VLOOKUP($A182,nCino_DMW!$A$1:$AH$187,26,0)="N",  "Y", "")),"")</f>
        <v>Y</v>
      </c>
      <c r="N182" t="str">
        <f>_xlfn.IFNA(IF(VLOOKUP($A182,nCino_DevPoc!$A$2:$S$384,8,0)=TRUE, "Y", "N"),"")</f>
        <v>N</v>
      </c>
      <c r="O182" t="str">
        <f>IFERROR(IF(VLOOKUP($A182,nCino_DevPoc!$A$2:$S$384,18,0)=TRUE, "E", IF(F182="Id", "P", IF(OR(LEFT(I182, 6) = "Lookup", LEFT(I182, 6) ="Master"), "F",""))),"")</f>
        <v/>
      </c>
      <c r="P182" t="str">
        <f>_xlfn.IFNA(IF(VLOOKUP($A182,nCino_DMW!$A$1:$AH$187,4,0)="System generated", "Y", "N"),"")</f>
        <v>N</v>
      </c>
      <c r="Q182" t="str">
        <f>IF(LEFT(I182,6)="lookup", I182,IF(OR(F182=0, IFERROR(VLOOKUP($A182,nCino_DevPoc!$A$2:$S$384,18,0),0)=0),"", VLOOKUP($A182,nCino_DevPoc!$A$2:$S$384,18,0)))</f>
        <v/>
      </c>
      <c r="R182" t="str">
        <f>IF(D182="","",D182)</f>
        <v>Account</v>
      </c>
      <c r="S182" t="str">
        <f>IF(F182="","",F182)</f>
        <v>ShippingCountry</v>
      </c>
      <c r="T182" t="s">
        <v>253</v>
      </c>
      <c r="U182" t="str">
        <f>IF(OR(S182 ="transactionKey", S182="sequenceNumber", S182 = "commitTimestamp", S182 = "commitUser",S182 = "commitNumber", S182="changetype",S182="entityName",S182="ID", LEFT(S182,12)="LastModified"), "N","Y")</f>
        <v>Y</v>
      </c>
      <c r="V182" t="str">
        <f>R182</f>
        <v>Account</v>
      </c>
      <c r="W182" t="str">
        <f>S182</f>
        <v>ShippingCountry</v>
      </c>
      <c r="X182" t="str">
        <f>IF(OR(LEFT(J182,9)="reference", F182=""),"STRING",VLOOKUP($J182,'DataType Conversion'!$A$8:$I$37,3,0))</f>
        <v>STRING</v>
      </c>
      <c r="Y182">
        <f>IF(L182="", "",L182)</f>
        <v>80</v>
      </c>
      <c r="Z182" t="str">
        <f>U182</f>
        <v>Y</v>
      </c>
      <c r="AA182" t="str">
        <f>IF(OR($W182="Id",$W182="LastModifiedDate"), "C","")</f>
        <v/>
      </c>
      <c r="AB182" t="str">
        <f>IF(S182= "", "", IF(J182="Picklist", "Y", "N"))</f>
        <v>N</v>
      </c>
      <c r="AC182" t="str">
        <f>IF(OR(W182="CreatedDate",W182="CreatedById"),"Must be populated when changeType = CREATE","")</f>
        <v/>
      </c>
      <c r="AD182" t="str">
        <f>V182</f>
        <v>Account</v>
      </c>
      <c r="AE182" t="str">
        <f>W182</f>
        <v>ShippingCountry</v>
      </c>
      <c r="AF182" t="str">
        <f>X182</f>
        <v>STRING</v>
      </c>
      <c r="AG182">
        <f>IF(Y182="","",Y182)</f>
        <v>80</v>
      </c>
      <c r="AH182" t="str">
        <f>Z182</f>
        <v>Y</v>
      </c>
      <c r="AI182" t="str">
        <f>O182</f>
        <v/>
      </c>
      <c r="AJ182" t="str">
        <f>IF(AE182="LastModifiedDate","Must be latest date for the record id in Staging, and date must be t-1", "")</f>
        <v/>
      </c>
      <c r="AN182" t="str">
        <f>IF(AD182="","",LOWER(SUBSTITUTE(VLOOKUP($AD182,'Key-Information'!$B$7:$D$8,2,0)," ", "_")))</f>
        <v>relationship_(customer)</v>
      </c>
      <c r="AO182" t="str">
        <f>IF(AE182="","",IF(OR(AE182="ccs_migration_id__c",AE182="ccs_covenant_type__c",AE182="ccs_status__c",AE182="ccs_frequency__c"),SUBSTITUTE(LOWER(AE182),"__c",""),_xlfn.IFNA(SUBSTITUTE(SUBSTITUTE(SUBSTITUTE(SUBSTITUTE(AE182,"LLC_BI__",""),"CCS_",""),"__c",""),"cm_",""),AE182)))</f>
        <v>ShippingCountry</v>
      </c>
      <c r="AP182" t="str">
        <f>IF(AF182="","",AF182)</f>
        <v>STRING</v>
      </c>
      <c r="AQ182">
        <f>IF(AG182="","",AG182)</f>
        <v>80</v>
      </c>
      <c r="AR182" t="str">
        <f>IF(AH182="","",AH182)</f>
        <v>Y</v>
      </c>
      <c r="AS182" t="str">
        <f>IF(AI182="","",AI182)</f>
        <v/>
      </c>
    </row>
    <row r="183" spans="1:45" ht="15">
      <c r="A183" t="str">
        <f>D183&amp;F183</f>
        <v>AccountShippingPostalCode</v>
      </c>
      <c r="B183" t="str">
        <f>VLOOKUP($A183,nCino_DMW!$A$1:$AM$187,38,0)</f>
        <v>N</v>
      </c>
      <c r="C183" t="str">
        <f>VLOOKUP($A183,nCino_DMW!$A$1:$AM$187,39,0)</f>
        <v>Y</v>
      </c>
      <c r="D183" t="s">
        <v>66</v>
      </c>
      <c r="E183" t="str">
        <f>_xlfn.IFNA(VLOOKUP($A183,nCino_DevPoc!$A$2:$S$384,4,0),"")</f>
        <v>Relationship</v>
      </c>
      <c r="F183" t="s">
        <v>305</v>
      </c>
      <c r="G183" t="str">
        <f>_xlfn.IFNA(VLOOKUP($A183,nCino_DMW!$A$1:$L$188,9,0),"")</f>
        <v>Shipping Zip/Postal Code</v>
      </c>
      <c r="H183" t="str">
        <f>_xlfn.IFNA(VLOOKUP($A183,nCino_DMW!$A$1:$AH$187,12,0),"")</f>
        <v>This field captures the registered zip/postal code of the business customer</v>
      </c>
      <c r="I183" t="str">
        <f>_xlfn.IFNA(IF(VLOOKUP($A183,nCino_DMW!$A$1:$AH$187,13,0)=0,"", VLOOKUP($A183,nCino_DMW!$A$1:$AH$187,13,0)),"")</f>
        <v>Text</v>
      </c>
      <c r="J183" t="str">
        <f>_xlfn.IFNA(IF(VLOOKUP($A183,nCino_DevPoc!$A$2:$S$384,8,0)=0,"", VLOOKUP($A183,nCino_DevPoc!$A$2:$S$384,8,0)),"")</f>
        <v>string</v>
      </c>
      <c r="K183">
        <f>_xlfn.IFNA(IF(VLOOKUP($A183,nCino_DMW!$A$1:$AH$187,2,0)=0,"", VLOOKUP($A183,nCino_DMW!$A$1:$AH$187,2,0)),"")</f>
        <v>255</v>
      </c>
      <c r="L183">
        <f>IF(OR(F183=0, IFERROR(VLOOKUP($A183,nCino_DevPoc!$A$2:$S$384,2,0),0)=0),"", VLOOKUP($A183,nCino_DevPoc!$A$2:$S$384,2,0))</f>
        <v>20</v>
      </c>
      <c r="M183" t="str">
        <f>IFERROR(IF(VLOOKUP($A183,nCino_DMW!$A$1:$AH$187,26,0)="Y", "N", IF(VLOOKUP($A183,nCino_DMW!$A$1:$AH$187,26,0)="N",  "Y", "")),"")</f>
        <v>Y</v>
      </c>
      <c r="N183" t="str">
        <f>_xlfn.IFNA(IF(VLOOKUP($A183,nCino_DevPoc!$A$2:$S$384,8,0)=TRUE, "Y", "N"),"")</f>
        <v>N</v>
      </c>
      <c r="O183" t="str">
        <f>IFERROR(IF(VLOOKUP($A183,nCino_DevPoc!$A$2:$S$384,18,0)=TRUE, "E", IF(F183="Id", "P", IF(OR(LEFT(I183, 6) = "Lookup", LEFT(I183, 6) ="Master"), "F",""))),"")</f>
        <v/>
      </c>
      <c r="P183" t="str">
        <f>_xlfn.IFNA(IF(VLOOKUP($A183,nCino_DMW!$A$1:$AH$187,4,0)="System generated", "Y", "N"),"")</f>
        <v>N</v>
      </c>
      <c r="Q183" t="str">
        <f>IF(LEFT(I183,6)="lookup", I183,IF(OR(F183=0, IFERROR(VLOOKUP($A183,nCino_DevPoc!$A$2:$S$384,18,0),0)=0),"", VLOOKUP($A183,nCino_DevPoc!$A$2:$S$384,18,0)))</f>
        <v/>
      </c>
      <c r="R183" t="str">
        <f>IF(D183="","",D183)</f>
        <v>Account</v>
      </c>
      <c r="S183" t="str">
        <f>IF(F183="","",F183)</f>
        <v>ShippingPostalCode</v>
      </c>
      <c r="T183" t="s">
        <v>253</v>
      </c>
      <c r="U183" t="str">
        <f>IF(OR(S183 ="transactionKey", S183="sequenceNumber", S183 = "commitTimestamp", S183 = "commitUser",S183 = "commitNumber", S183="changetype",S183="entityName",S183="ID", LEFT(S183,12)="LastModified"), "N","Y")</f>
        <v>Y</v>
      </c>
      <c r="V183" t="str">
        <f>R183</f>
        <v>Account</v>
      </c>
      <c r="W183" t="str">
        <f>S183</f>
        <v>ShippingPostalCode</v>
      </c>
      <c r="X183" t="str">
        <f>IF(OR(LEFT(J183,9)="reference", F183=""),"STRING",VLOOKUP($J183,'DataType Conversion'!$A$8:$I$37,3,0))</f>
        <v>STRING</v>
      </c>
      <c r="Y183">
        <f>IF(L183="", "",L183)</f>
        <v>20</v>
      </c>
      <c r="Z183" t="str">
        <f>U183</f>
        <v>Y</v>
      </c>
      <c r="AA183" t="str">
        <f>IF(OR($W183="Id",$W183="LastModifiedDate"), "C","")</f>
        <v/>
      </c>
      <c r="AB183" t="str">
        <f>IF(S183= "", "", IF(J183="Picklist", "Y", "N"))</f>
        <v>N</v>
      </c>
      <c r="AC183" t="str">
        <f>IF(OR(W183="CreatedDate",W183="CreatedById"),"Must be populated when changeType = CREATE","")</f>
        <v/>
      </c>
      <c r="AD183" t="str">
        <f>V183</f>
        <v>Account</v>
      </c>
      <c r="AE183" t="str">
        <f>W183</f>
        <v>ShippingPostalCode</v>
      </c>
      <c r="AF183" t="str">
        <f>X183</f>
        <v>STRING</v>
      </c>
      <c r="AG183">
        <f>IF(Y183="","",Y183)</f>
        <v>20</v>
      </c>
      <c r="AH183" t="str">
        <f>Z183</f>
        <v>Y</v>
      </c>
      <c r="AI183" t="str">
        <f>O183</f>
        <v/>
      </c>
      <c r="AJ183" t="str">
        <f>IF(AE183="LastModifiedDate","Must be latest date for the record id in Staging, and date must be t-1", "")</f>
        <v/>
      </c>
      <c r="AN183" t="str">
        <f>IF(AD183="","",LOWER(SUBSTITUTE(VLOOKUP($AD183,'Key-Information'!$B$7:$D$8,2,0)," ", "_")))</f>
        <v>relationship_(customer)</v>
      </c>
      <c r="AO183" t="str">
        <f>IF(AE183="","",IF(OR(AE183="ccs_migration_id__c",AE183="ccs_covenant_type__c",AE183="ccs_status__c",AE183="ccs_frequency__c"),SUBSTITUTE(LOWER(AE183),"__c",""),_xlfn.IFNA(SUBSTITUTE(SUBSTITUTE(SUBSTITUTE(SUBSTITUTE(AE183,"LLC_BI__",""),"CCS_",""),"__c",""),"cm_",""),AE183)))</f>
        <v>ShippingPostalCode</v>
      </c>
      <c r="AP183" t="str">
        <f>IF(AF183="","",AF183)</f>
        <v>STRING</v>
      </c>
      <c r="AQ183">
        <f>IF(AG183="","",AG183)</f>
        <v>20</v>
      </c>
      <c r="AR183" t="str">
        <f>IF(AH183="","",AH183)</f>
        <v>Y</v>
      </c>
      <c r="AS183" t="str">
        <f>IF(AI183="","",AI183)</f>
        <v/>
      </c>
    </row>
    <row r="184" spans="1:45" ht="15">
      <c r="A184" t="str">
        <f>D184&amp;F184</f>
        <v>AccountBillingStreet</v>
      </c>
      <c r="B184" t="str">
        <f>VLOOKUP($A184,nCino_DMW!$A$1:$AM$187,38,0)</f>
        <v>N</v>
      </c>
      <c r="C184" t="str">
        <f>VLOOKUP($A184,nCino_DMW!$A$1:$AM$187,39,0)</f>
        <v>Y</v>
      </c>
      <c r="D184" t="s">
        <v>66</v>
      </c>
      <c r="E184" t="str">
        <f>_xlfn.IFNA(VLOOKUP($A184,nCino_DevPoc!$A$2:$S$384,4,0),"")</f>
        <v>Relationship</v>
      </c>
      <c r="F184" t="s">
        <v>266</v>
      </c>
      <c r="G184" t="str">
        <f>_xlfn.IFNA(VLOOKUP($A184,nCino_DMW!$A$1:$L$188,9,0),"")</f>
        <v>Registered Street</v>
      </c>
      <c r="H184" t="str">
        <f>_xlfn.IFNA(VLOOKUP($A184,nCino_DMW!$A$1:$AH$187,12,0),"")</f>
        <v>This field captures the registered street of the prospect customer</v>
      </c>
      <c r="I184" t="str">
        <f>_xlfn.IFNA(IF(VLOOKUP($A184,nCino_DMW!$A$1:$AH$187,13,0)=0,"", VLOOKUP($A184,nCino_DMW!$A$1:$AH$187,13,0)),"")</f>
        <v>Textarea</v>
      </c>
      <c r="J184" t="str">
        <f>_xlfn.IFNA(IF(VLOOKUP($A184,nCino_DevPoc!$A$2:$S$384,8,0)=0,"", VLOOKUP($A184,nCino_DevPoc!$A$2:$S$384,8,0)),"")</f>
        <v>textarea</v>
      </c>
      <c r="K184">
        <f>_xlfn.IFNA(IF(VLOOKUP($A184,nCino_DMW!$A$1:$AH$187,2,0)=0,"", VLOOKUP($A184,nCino_DMW!$A$1:$AH$187,2,0)),"")</f>
        <v>255</v>
      </c>
      <c r="L184">
        <f>IF(OR(F184=0, IFERROR(VLOOKUP($A184,nCino_DevPoc!$A$2:$S$384,2,0),0)=0),"", VLOOKUP($A184,nCino_DevPoc!$A$2:$S$384,2,0))</f>
        <v>255</v>
      </c>
      <c r="M184" t="str">
        <f>IFERROR(IF(VLOOKUP($A184,nCino_DMW!$A$1:$AH$187,26,0)="Y", "N", IF(VLOOKUP($A184,nCino_DMW!$A$1:$AH$187,26,0)="N",  "Y", "")),"")</f>
        <v>Y</v>
      </c>
      <c r="N184" t="str">
        <f>_xlfn.IFNA(IF(VLOOKUP($A184,nCino_DevPoc!$A$2:$S$384,8,0)=TRUE, "Y", "N"),"")</f>
        <v>N</v>
      </c>
      <c r="O184" t="str">
        <f>IFERROR(IF(VLOOKUP($A184,nCino_DevPoc!$A$2:$S$384,18,0)=TRUE, "E", IF(F184="Id", "P", IF(OR(LEFT(I184, 6) = "Lookup", LEFT(I184, 6) ="Master"), "F",""))),"")</f>
        <v/>
      </c>
      <c r="P184" t="str">
        <f>_xlfn.IFNA(IF(VLOOKUP($A184,nCino_DMW!$A$1:$AH$187,4,0)="System generated", "Y", "N"),"")</f>
        <v>N</v>
      </c>
      <c r="Q184" t="str">
        <f>IF(LEFT(I184,6)="lookup", I184,IF(OR(F184=0, IFERROR(VLOOKUP($A184,nCino_DevPoc!$A$2:$S$384,18,0),0)=0),"", VLOOKUP($A184,nCino_DevPoc!$A$2:$S$384,18,0)))</f>
        <v/>
      </c>
      <c r="R184" t="str">
        <f>IF(D184="","",D184)</f>
        <v>Account</v>
      </c>
      <c r="S184" t="str">
        <f>IF(F184="","",F184)</f>
        <v>BillingStreet</v>
      </c>
      <c r="T184" t="s">
        <v>253</v>
      </c>
      <c r="U184" t="str">
        <f>IF(OR(S184 ="transactionKey", S184="sequenceNumber", S184 = "commitTimestamp", S184 = "commitUser",S184 = "commitNumber", S184="changetype",S184="entityName",S184="ID", LEFT(S184,12)="LastModified"), "N","Y")</f>
        <v>Y</v>
      </c>
      <c r="V184" t="str">
        <f>R184</f>
        <v>Account</v>
      </c>
      <c r="W184" t="str">
        <f>S184</f>
        <v>BillingStreet</v>
      </c>
      <c r="X184" t="str">
        <f>IF(OR(LEFT(J184,9)="reference", F184=""),"STRING",VLOOKUP($J184,'DataType Conversion'!$A$8:$I$37,3,0))</f>
        <v>STRING</v>
      </c>
      <c r="Y184">
        <f>IF(L184="", "",L184)</f>
        <v>255</v>
      </c>
      <c r="Z184" t="str">
        <f>U184</f>
        <v>Y</v>
      </c>
      <c r="AA184" t="str">
        <f>IF(OR($W184="Id",$W184="LastModifiedDate"), "C","")</f>
        <v/>
      </c>
      <c r="AB184" t="str">
        <f>IF(S184= "", "", IF(J184="Picklist", "Y", "N"))</f>
        <v>N</v>
      </c>
      <c r="AC184" t="str">
        <f>IF(OR(W184="CreatedDate",W184="CreatedById"),"Must be populated when changeType = CREATE","")</f>
        <v/>
      </c>
      <c r="AD184" t="str">
        <f>V184</f>
        <v>Account</v>
      </c>
      <c r="AE184" t="str">
        <f>W184</f>
        <v>BillingStreet</v>
      </c>
      <c r="AF184" t="str">
        <f>X184</f>
        <v>STRING</v>
      </c>
      <c r="AG184">
        <f>IF(Y184="","",Y184)</f>
        <v>255</v>
      </c>
      <c r="AH184" t="str">
        <f>Z184</f>
        <v>Y</v>
      </c>
      <c r="AI184" t="str">
        <f>O184</f>
        <v/>
      </c>
      <c r="AJ184" t="str">
        <f>IF(AE184="LastModifiedDate","Must be latest date for the record id in Staging, and date must be t-1", "")</f>
        <v/>
      </c>
      <c r="AN184" t="str">
        <f>IF(AD184="","",LOWER(SUBSTITUTE(VLOOKUP($AD184,'Key-Information'!$B$7:$D$8,2,0)," ", "_")))</f>
        <v>relationship_(customer)</v>
      </c>
      <c r="AO184" t="str">
        <f>IF(AE184="","",IF(OR(AE184="ccs_migration_id__c",AE184="ccs_covenant_type__c",AE184="ccs_status__c",AE184="ccs_frequency__c"),SUBSTITUTE(LOWER(AE184),"__c",""),_xlfn.IFNA(SUBSTITUTE(SUBSTITUTE(SUBSTITUTE(SUBSTITUTE(AE184,"LLC_BI__",""),"CCS_",""),"__c",""),"cm_",""),AE184)))</f>
        <v>BillingStreet</v>
      </c>
      <c r="AP184" t="str">
        <f>IF(AF184="","",AF184)</f>
        <v>STRING</v>
      </c>
      <c r="AQ184">
        <f>IF(AG184="","",AG184)</f>
        <v>255</v>
      </c>
      <c r="AR184" t="str">
        <f>IF(AH184="","",AH184)</f>
        <v>Y</v>
      </c>
      <c r="AS184" t="str">
        <f>IF(AI184="","",AI184)</f>
        <v/>
      </c>
    </row>
    <row r="185" spans="1:45" ht="15">
      <c r="A185" t="str">
        <f>D185&amp;F185</f>
        <v>AccountBillingCity</v>
      </c>
      <c r="B185" t="str">
        <f>VLOOKUP($A185,nCino_DMW!$A$1:$AM$187,38,0)</f>
        <v>N</v>
      </c>
      <c r="C185" t="str">
        <f>VLOOKUP($A185,nCino_DMW!$A$1:$AM$187,39,0)</f>
        <v>Y</v>
      </c>
      <c r="D185" t="s">
        <v>66</v>
      </c>
      <c r="E185" t="str">
        <f>_xlfn.IFNA(VLOOKUP($A185,nCino_DevPoc!$A$2:$S$384,4,0),"")</f>
        <v>Relationship</v>
      </c>
      <c r="F185" t="s">
        <v>270</v>
      </c>
      <c r="G185" t="str">
        <f>_xlfn.IFNA(VLOOKUP($A185,nCino_DMW!$A$1:$L$188,9,0),"")</f>
        <v>Registered City</v>
      </c>
      <c r="H185" t="str">
        <f>_xlfn.IFNA(VLOOKUP($A185,nCino_DMW!$A$1:$AH$187,12,0),"")</f>
        <v>This field captures the registered city of the prospect customer</v>
      </c>
      <c r="I185" t="str">
        <f>_xlfn.IFNA(IF(VLOOKUP($A185,nCino_DMW!$A$1:$AH$187,13,0)=0,"", VLOOKUP($A185,nCino_DMW!$A$1:$AH$187,13,0)),"")</f>
        <v>Text</v>
      </c>
      <c r="J185" t="str">
        <f>_xlfn.IFNA(IF(VLOOKUP($A185,nCino_DevPoc!$A$2:$S$384,8,0)=0,"", VLOOKUP($A185,nCino_DevPoc!$A$2:$S$384,8,0)),"")</f>
        <v>string</v>
      </c>
      <c r="K185">
        <f>_xlfn.IFNA(IF(VLOOKUP($A185,nCino_DMW!$A$1:$AH$187,2,0)=0,"", VLOOKUP($A185,nCino_DMW!$A$1:$AH$187,2,0)),"")</f>
        <v>255</v>
      </c>
      <c r="L185">
        <f>IF(OR(F185=0, IFERROR(VLOOKUP($A185,nCino_DevPoc!$A$2:$S$384,2,0),0)=0),"", VLOOKUP($A185,nCino_DevPoc!$A$2:$S$384,2,0))</f>
        <v>40</v>
      </c>
      <c r="M185" t="str">
        <f>IFERROR(IF(VLOOKUP($A185,nCino_DMW!$A$1:$AH$187,26,0)="Y", "N", IF(VLOOKUP($A185,nCino_DMW!$A$1:$AH$187,26,0)="N",  "Y", "")),"")</f>
        <v>Y</v>
      </c>
      <c r="N185" t="str">
        <f>_xlfn.IFNA(IF(VLOOKUP($A185,nCino_DevPoc!$A$2:$S$384,8,0)=TRUE, "Y", "N"),"")</f>
        <v>N</v>
      </c>
      <c r="O185" t="str">
        <f>IFERROR(IF(VLOOKUP($A185,nCino_DevPoc!$A$2:$S$384,18,0)=TRUE, "E", IF(F185="Id", "P", IF(OR(LEFT(I185, 6) = "Lookup", LEFT(I185, 6) ="Master"), "F",""))),"")</f>
        <v/>
      </c>
      <c r="P185" t="str">
        <f>_xlfn.IFNA(IF(VLOOKUP($A185,nCino_DMW!$A$1:$AH$187,4,0)="System generated", "Y", "N"),"")</f>
        <v>N</v>
      </c>
      <c r="Q185" t="str">
        <f>IF(LEFT(I185,6)="lookup", I185,IF(OR(F185=0, IFERROR(VLOOKUP($A185,nCino_DevPoc!$A$2:$S$384,18,0),0)=0),"", VLOOKUP($A185,nCino_DevPoc!$A$2:$S$384,18,0)))</f>
        <v/>
      </c>
      <c r="R185" t="str">
        <f>IF(D185="","",D185)</f>
        <v>Account</v>
      </c>
      <c r="S185" t="str">
        <f>IF(F185="","",F185)</f>
        <v>BillingCity</v>
      </c>
      <c r="T185" t="s">
        <v>253</v>
      </c>
      <c r="U185" t="str">
        <f>IF(OR(S185 ="transactionKey", S185="sequenceNumber", S185 = "commitTimestamp", S185 = "commitUser",S185 = "commitNumber", S185="changetype",S185="entityName",S185="ID", LEFT(S185,12)="LastModified"), "N","Y")</f>
        <v>Y</v>
      </c>
      <c r="V185" t="str">
        <f>R185</f>
        <v>Account</v>
      </c>
      <c r="W185" t="str">
        <f>S185</f>
        <v>BillingCity</v>
      </c>
      <c r="X185" t="str">
        <f>IF(OR(LEFT(J185,9)="reference", F185=""),"STRING",VLOOKUP($J185,'DataType Conversion'!$A$8:$I$37,3,0))</f>
        <v>STRING</v>
      </c>
      <c r="Y185">
        <f>IF(L185="", "",L185)</f>
        <v>40</v>
      </c>
      <c r="Z185" t="str">
        <f>U185</f>
        <v>Y</v>
      </c>
      <c r="AA185" t="str">
        <f>IF(OR($W185="Id",$W185="LastModifiedDate"), "C","")</f>
        <v/>
      </c>
      <c r="AB185" t="str">
        <f>IF(S185= "", "", IF(J185="Picklist", "Y", "N"))</f>
        <v>N</v>
      </c>
      <c r="AC185" t="str">
        <f>IF(OR(W185="CreatedDate",W185="CreatedById"),"Must be populated when changeType = CREATE","")</f>
        <v/>
      </c>
      <c r="AD185" t="str">
        <f>V185</f>
        <v>Account</v>
      </c>
      <c r="AE185" t="str">
        <f>W185</f>
        <v>BillingCity</v>
      </c>
      <c r="AF185" t="str">
        <f>X185</f>
        <v>STRING</v>
      </c>
      <c r="AG185">
        <f>IF(Y185="","",Y185)</f>
        <v>40</v>
      </c>
      <c r="AH185" t="str">
        <f>Z185</f>
        <v>Y</v>
      </c>
      <c r="AI185" t="str">
        <f>O185</f>
        <v/>
      </c>
      <c r="AJ185" t="str">
        <f>IF(AE185="LastModifiedDate","Must be latest date for the record id in Staging, and date must be t-1", "")</f>
        <v/>
      </c>
      <c r="AN185" t="str">
        <f>IF(AD185="","",LOWER(SUBSTITUTE(VLOOKUP($AD185,'Key-Information'!$B$7:$D$8,2,0)," ", "_")))</f>
        <v>relationship_(customer)</v>
      </c>
      <c r="AO185" t="str">
        <f>IF(AE185="","",IF(OR(AE185="ccs_migration_id__c",AE185="ccs_covenant_type__c",AE185="ccs_status__c",AE185="ccs_frequency__c"),SUBSTITUTE(LOWER(AE185),"__c",""),_xlfn.IFNA(SUBSTITUTE(SUBSTITUTE(SUBSTITUTE(SUBSTITUTE(AE185,"LLC_BI__",""),"CCS_",""),"__c",""),"cm_",""),AE185)))</f>
        <v>BillingCity</v>
      </c>
      <c r="AP185" t="str">
        <f>IF(AF185="","",AF185)</f>
        <v>STRING</v>
      </c>
      <c r="AQ185">
        <f>IF(AG185="","",AG185)</f>
        <v>40</v>
      </c>
      <c r="AR185" t="str">
        <f>IF(AH185="","",AH185)</f>
        <v>Y</v>
      </c>
      <c r="AS185" t="str">
        <f>IF(AI185="","",AI185)</f>
        <v/>
      </c>
    </row>
    <row r="186" spans="1:45" ht="15">
      <c r="A186" t="str">
        <f>D186&amp;F186</f>
        <v>AccountBillingState</v>
      </c>
      <c r="B186" t="str">
        <f>VLOOKUP($A186,nCino_DMW!$A$1:$AM$187,38,0)</f>
        <v>N</v>
      </c>
      <c r="C186" t="str">
        <f>VLOOKUP($A186,nCino_DMW!$A$1:$AM$187,39,0)</f>
        <v>Y</v>
      </c>
      <c r="D186" t="s">
        <v>66</v>
      </c>
      <c r="E186" t="str">
        <f>_xlfn.IFNA(VLOOKUP($A186,nCino_DevPoc!$A$2:$S$384,4,0),"")</f>
        <v>Relationship</v>
      </c>
      <c r="F186" t="s">
        <v>273</v>
      </c>
      <c r="G186" t="str">
        <f>_xlfn.IFNA(VLOOKUP($A186,nCino_DMW!$A$1:$L$188,9,0),"")</f>
        <v xml:space="preserve">Registered State/Province </v>
      </c>
      <c r="H186" t="str">
        <f>_xlfn.IFNA(VLOOKUP($A186,nCino_DMW!$A$1:$AH$187,12,0),"")</f>
        <v>This field captures the registered state/province of the prospect customer</v>
      </c>
      <c r="I186" t="str">
        <f>_xlfn.IFNA(IF(VLOOKUP($A186,nCino_DMW!$A$1:$AH$187,13,0)=0,"", VLOOKUP($A186,nCino_DMW!$A$1:$AH$187,13,0)),"")</f>
        <v>Text</v>
      </c>
      <c r="J186" t="str">
        <f>_xlfn.IFNA(IF(VLOOKUP($A186,nCino_DevPoc!$A$2:$S$384,8,0)=0,"", VLOOKUP($A186,nCino_DevPoc!$A$2:$S$384,8,0)),"")</f>
        <v>string</v>
      </c>
      <c r="K186">
        <f>_xlfn.IFNA(IF(VLOOKUP($A186,nCino_DMW!$A$1:$AH$187,2,0)=0,"", VLOOKUP($A186,nCino_DMW!$A$1:$AH$187,2,0)),"")</f>
        <v>255</v>
      </c>
      <c r="L186">
        <f>IF(OR(F186=0, IFERROR(VLOOKUP($A186,nCino_DevPoc!$A$2:$S$384,2,0),0)=0),"", VLOOKUP($A186,nCino_DevPoc!$A$2:$S$384,2,0))</f>
        <v>80</v>
      </c>
      <c r="M186" t="str">
        <f>IFERROR(IF(VLOOKUP($A186,nCino_DMW!$A$1:$AH$187,26,0)="Y", "N", IF(VLOOKUP($A186,nCino_DMW!$A$1:$AH$187,26,0)="N",  "Y", "")),"")</f>
        <v>Y</v>
      </c>
      <c r="N186" t="str">
        <f>_xlfn.IFNA(IF(VLOOKUP($A186,nCino_DevPoc!$A$2:$S$384,8,0)=TRUE, "Y", "N"),"")</f>
        <v>N</v>
      </c>
      <c r="O186" t="str">
        <f>IFERROR(IF(VLOOKUP($A186,nCino_DevPoc!$A$2:$S$384,18,0)=TRUE, "E", IF(F186="Id", "P", IF(OR(LEFT(I186, 6) = "Lookup", LEFT(I186, 6) ="Master"), "F",""))),"")</f>
        <v/>
      </c>
      <c r="P186" t="str">
        <f>_xlfn.IFNA(IF(VLOOKUP($A186,nCino_DMW!$A$1:$AH$187,4,0)="System generated", "Y", "N"),"")</f>
        <v>N</v>
      </c>
      <c r="Q186" t="str">
        <f>IF(LEFT(I186,6)="lookup", I186,IF(OR(F186=0, IFERROR(VLOOKUP($A186,nCino_DevPoc!$A$2:$S$384,18,0),0)=0),"", VLOOKUP($A186,nCino_DevPoc!$A$2:$S$384,18,0)))</f>
        <v/>
      </c>
      <c r="R186" t="str">
        <f>IF(D186="","",D186)</f>
        <v>Account</v>
      </c>
      <c r="S186" t="str">
        <f>IF(F186="","",F186)</f>
        <v>BillingState</v>
      </c>
      <c r="T186" t="s">
        <v>253</v>
      </c>
      <c r="U186" t="str">
        <f>IF(OR(S186 ="transactionKey", S186="sequenceNumber", S186 = "commitTimestamp", S186 = "commitUser",S186 = "commitNumber", S186="changetype",S186="entityName",S186="ID", LEFT(S186,12)="LastModified"), "N","Y")</f>
        <v>Y</v>
      </c>
      <c r="V186" t="str">
        <f>R186</f>
        <v>Account</v>
      </c>
      <c r="W186" t="str">
        <f>S186</f>
        <v>BillingState</v>
      </c>
      <c r="X186" t="str">
        <f>IF(OR(LEFT(J186,9)="reference", F186=""),"STRING",VLOOKUP($J186,'DataType Conversion'!$A$8:$I$37,3,0))</f>
        <v>STRING</v>
      </c>
      <c r="Y186">
        <f>IF(L186="", "",L186)</f>
        <v>80</v>
      </c>
      <c r="Z186" t="str">
        <f>U186</f>
        <v>Y</v>
      </c>
      <c r="AA186" t="str">
        <f>IF(OR($W186="Id",$W186="LastModifiedDate"), "C","")</f>
        <v/>
      </c>
      <c r="AB186" t="str">
        <f>IF(S186= "", "", IF(J186="Picklist", "Y", "N"))</f>
        <v>N</v>
      </c>
      <c r="AC186" t="str">
        <f>IF(OR(W186="CreatedDate",W186="CreatedById"),"Must be populated when changeType = CREATE","")</f>
        <v/>
      </c>
      <c r="AD186" t="str">
        <f>V186</f>
        <v>Account</v>
      </c>
      <c r="AE186" t="str">
        <f>W186</f>
        <v>BillingState</v>
      </c>
      <c r="AF186" t="str">
        <f>X186</f>
        <v>STRING</v>
      </c>
      <c r="AG186">
        <f>IF(Y186="","",Y186)</f>
        <v>80</v>
      </c>
      <c r="AH186" t="str">
        <f>Z186</f>
        <v>Y</v>
      </c>
      <c r="AI186" t="str">
        <f>O186</f>
        <v/>
      </c>
      <c r="AJ186" t="str">
        <f>IF(AE186="LastModifiedDate","Must be latest date for the record id in Staging, and date must be t-1", "")</f>
        <v/>
      </c>
      <c r="AN186" t="str">
        <f>IF(AD186="","",LOWER(SUBSTITUTE(VLOOKUP($AD186,'Key-Information'!$B$7:$D$8,2,0)," ", "_")))</f>
        <v>relationship_(customer)</v>
      </c>
      <c r="AO186" t="str">
        <f>IF(AE186="","",IF(OR(AE186="ccs_migration_id__c",AE186="ccs_covenant_type__c",AE186="ccs_status__c",AE186="ccs_frequency__c"),SUBSTITUTE(LOWER(AE186),"__c",""),_xlfn.IFNA(SUBSTITUTE(SUBSTITUTE(SUBSTITUTE(SUBSTITUTE(AE186,"LLC_BI__",""),"CCS_",""),"__c",""),"cm_",""),AE186)))</f>
        <v>BillingState</v>
      </c>
      <c r="AP186" t="str">
        <f>IF(AF186="","",AF186)</f>
        <v>STRING</v>
      </c>
      <c r="AQ186">
        <f>IF(AG186="","",AG186)</f>
        <v>80</v>
      </c>
      <c r="AR186" t="str">
        <f>IF(AH186="","",AH186)</f>
        <v>Y</v>
      </c>
      <c r="AS186" t="str">
        <f>IF(AI186="","",AI186)</f>
        <v/>
      </c>
    </row>
    <row r="187" spans="1:45" ht="15">
      <c r="A187" t="str">
        <f>D187&amp;F187</f>
        <v>AccountBillingCountry</v>
      </c>
      <c r="B187" t="str">
        <f>VLOOKUP($A187,nCino_DMW!$A$1:$AM$187,38,0)</f>
        <v>N</v>
      </c>
      <c r="C187" t="str">
        <f>VLOOKUP($A187,nCino_DMW!$A$1:$AM$187,39,0)</f>
        <v>Y</v>
      </c>
      <c r="D187" t="s">
        <v>66</v>
      </c>
      <c r="E187" t="str">
        <f>_xlfn.IFNA(VLOOKUP($A187,nCino_DevPoc!$A$2:$S$384,4,0),"")</f>
        <v>Relationship</v>
      </c>
      <c r="F187" t="s">
        <v>279</v>
      </c>
      <c r="G187" t="str">
        <f>_xlfn.IFNA(VLOOKUP($A187,nCino_DMW!$A$1:$L$188,9,0),"")</f>
        <v>Registered Country</v>
      </c>
      <c r="H187" t="str">
        <f>_xlfn.IFNA(VLOOKUP($A187,nCino_DMW!$A$1:$AH$187,12,0),"")</f>
        <v>This field captures the registered country of the prospect customer</v>
      </c>
      <c r="I187" t="str">
        <f>_xlfn.IFNA(IF(VLOOKUP($A187,nCino_DMW!$A$1:$AH$187,13,0)=0,"", VLOOKUP($A187,nCino_DMW!$A$1:$AH$187,13,0)),"")</f>
        <v>Text</v>
      </c>
      <c r="J187" t="str">
        <f>_xlfn.IFNA(IF(VLOOKUP($A187,nCino_DevPoc!$A$2:$S$384,8,0)=0,"", VLOOKUP($A187,nCino_DevPoc!$A$2:$S$384,8,0)),"")</f>
        <v>string</v>
      </c>
      <c r="K187">
        <f>_xlfn.IFNA(IF(VLOOKUP($A187,nCino_DMW!$A$1:$AH$187,2,0)=0,"", VLOOKUP($A187,nCino_DMW!$A$1:$AH$187,2,0)),"")</f>
        <v>255</v>
      </c>
      <c r="L187">
        <f>IF(OR(F187=0, IFERROR(VLOOKUP($A187,nCino_DevPoc!$A$2:$S$384,2,0),0)=0),"", VLOOKUP($A187,nCino_DevPoc!$A$2:$S$384,2,0))</f>
        <v>80</v>
      </c>
      <c r="M187" t="str">
        <f>IFERROR(IF(VLOOKUP($A187,nCino_DMW!$A$1:$AH$187,26,0)="Y", "N", IF(VLOOKUP($A187,nCino_DMW!$A$1:$AH$187,26,0)="N",  "Y", "")),"")</f>
        <v>Y</v>
      </c>
      <c r="N187" t="str">
        <f>_xlfn.IFNA(IF(VLOOKUP($A187,nCino_DevPoc!$A$2:$S$384,8,0)=TRUE, "Y", "N"),"")</f>
        <v>N</v>
      </c>
      <c r="O187" t="str">
        <f>IFERROR(IF(VLOOKUP($A187,nCino_DevPoc!$A$2:$S$384,18,0)=TRUE, "E", IF(F187="Id", "P", IF(OR(LEFT(I187, 6) = "Lookup", LEFT(I187, 6) ="Master"), "F",""))),"")</f>
        <v/>
      </c>
      <c r="P187" t="str">
        <f>_xlfn.IFNA(IF(VLOOKUP($A187,nCino_DMW!$A$1:$AH$187,4,0)="System generated", "Y", "N"),"")</f>
        <v>N</v>
      </c>
      <c r="Q187" t="str">
        <f>IF(LEFT(I187,6)="lookup", I187,IF(OR(F187=0, IFERROR(VLOOKUP($A187,nCino_DevPoc!$A$2:$S$384,18,0),0)=0),"", VLOOKUP($A187,nCino_DevPoc!$A$2:$S$384,18,0)))</f>
        <v/>
      </c>
      <c r="R187" t="str">
        <f>IF(D187="","",D187)</f>
        <v>Account</v>
      </c>
      <c r="S187" t="str">
        <f>IF(F187="","",F187)</f>
        <v>BillingCountry</v>
      </c>
      <c r="T187" t="s">
        <v>253</v>
      </c>
      <c r="U187" t="str">
        <f>IF(OR(S187 ="transactionKey", S187="sequenceNumber", S187 = "commitTimestamp", S187 = "commitUser",S187 = "commitNumber", S187="changetype",S187="entityName",S187="ID", LEFT(S187,12)="LastModified"), "N","Y")</f>
        <v>Y</v>
      </c>
      <c r="V187" t="str">
        <f>R187</f>
        <v>Account</v>
      </c>
      <c r="W187" t="str">
        <f>S187</f>
        <v>BillingCountry</v>
      </c>
      <c r="X187" t="str">
        <f>IF(OR(LEFT(J187,9)="reference", F187=""),"STRING",VLOOKUP($J187,'DataType Conversion'!$A$8:$I$37,3,0))</f>
        <v>STRING</v>
      </c>
      <c r="Y187">
        <f>IF(L187="", "",L187)</f>
        <v>80</v>
      </c>
      <c r="Z187" t="str">
        <f>U187</f>
        <v>Y</v>
      </c>
      <c r="AA187" t="str">
        <f>IF(OR($W187="Id",$W187="LastModifiedDate"), "C","")</f>
        <v/>
      </c>
      <c r="AB187" t="str">
        <f>IF(S187= "", "", IF(J187="Picklist", "Y", "N"))</f>
        <v>N</v>
      </c>
      <c r="AC187" t="str">
        <f>IF(OR(W187="CreatedDate",W187="CreatedById"),"Must be populated when changeType = CREATE","")</f>
        <v/>
      </c>
      <c r="AD187" t="str">
        <f>V187</f>
        <v>Account</v>
      </c>
      <c r="AE187" t="str">
        <f>W187</f>
        <v>BillingCountry</v>
      </c>
      <c r="AF187" t="str">
        <f>X187</f>
        <v>STRING</v>
      </c>
      <c r="AG187">
        <f>IF(Y187="","",Y187)</f>
        <v>80</v>
      </c>
      <c r="AH187" t="str">
        <f>Z187</f>
        <v>Y</v>
      </c>
      <c r="AI187" t="str">
        <f>O187</f>
        <v/>
      </c>
      <c r="AJ187" t="str">
        <f>IF(AE187="LastModifiedDate","Must be latest date for the record id in Staging, and date must be t-1", "")</f>
        <v/>
      </c>
      <c r="AN187" t="str">
        <f>IF(AD187="","",LOWER(SUBSTITUTE(VLOOKUP($AD187,'Key-Information'!$B$7:$D$8,2,0)," ", "_")))</f>
        <v>relationship_(customer)</v>
      </c>
      <c r="AO187" t="str">
        <f>IF(AE187="","",IF(OR(AE187="ccs_migration_id__c",AE187="ccs_covenant_type__c",AE187="ccs_status__c",AE187="ccs_frequency__c"),SUBSTITUTE(LOWER(AE187),"__c",""),_xlfn.IFNA(SUBSTITUTE(SUBSTITUTE(SUBSTITUTE(SUBSTITUTE(AE187,"LLC_BI__",""),"CCS_",""),"__c",""),"cm_",""),AE187)))</f>
        <v>BillingCountry</v>
      </c>
      <c r="AP187" t="str">
        <f>IF(AF187="","",AF187)</f>
        <v>STRING</v>
      </c>
      <c r="AQ187">
        <f>IF(AG187="","",AG187)</f>
        <v>80</v>
      </c>
      <c r="AR187" t="str">
        <f>IF(AH187="","",AH187)</f>
        <v>Y</v>
      </c>
      <c r="AS187" t="str">
        <f>IF(AI187="","",AI187)</f>
        <v/>
      </c>
    </row>
    <row r="188" spans="1:45" ht="15">
      <c r="A188" t="str">
        <f>D188&amp;F188</f>
        <v>AccountBillingPostalCode</v>
      </c>
      <c r="B188" t="str">
        <f>VLOOKUP($A188,nCino_DMW!$A$1:$AM$187,38,0)</f>
        <v>N</v>
      </c>
      <c r="C188" t="str">
        <f>VLOOKUP($A188,nCino_DMW!$A$1:$AM$187,39,0)</f>
        <v>Y</v>
      </c>
      <c r="D188" t="s">
        <v>66</v>
      </c>
      <c r="E188" t="str">
        <f>_xlfn.IFNA(VLOOKUP($A188,nCino_DevPoc!$A$2:$S$384,4,0),"")</f>
        <v>Relationship</v>
      </c>
      <c r="F188" t="s">
        <v>276</v>
      </c>
      <c r="G188" t="str">
        <f>_xlfn.IFNA(VLOOKUP($A188,nCino_DMW!$A$1:$L$188,9,0),"")</f>
        <v>Registered Zip/Postal Code</v>
      </c>
      <c r="H188" t="str">
        <f>_xlfn.IFNA(VLOOKUP($A188,nCino_DMW!$A$1:$AH$187,12,0),"")</f>
        <v>This field captures the registered zip/postal code of the prospect customer</v>
      </c>
      <c r="I188" t="str">
        <f>_xlfn.IFNA(IF(VLOOKUP($A188,nCino_DMW!$A$1:$AH$187,13,0)=0,"", VLOOKUP($A188,nCino_DMW!$A$1:$AH$187,13,0)),"")</f>
        <v>Text</v>
      </c>
      <c r="J188" t="str">
        <f>_xlfn.IFNA(IF(VLOOKUP($A188,nCino_DevPoc!$A$2:$S$384,8,0)=0,"", VLOOKUP($A188,nCino_DevPoc!$A$2:$S$384,8,0)),"")</f>
        <v>string</v>
      </c>
      <c r="K188">
        <f>_xlfn.IFNA(IF(VLOOKUP($A188,nCino_DMW!$A$1:$AH$187,2,0)=0,"", VLOOKUP($A188,nCino_DMW!$A$1:$AH$187,2,0)),"")</f>
        <v>255</v>
      </c>
      <c r="L188">
        <f>IF(OR(F188=0, IFERROR(VLOOKUP($A188,nCino_DevPoc!$A$2:$S$384,2,0),0)=0),"", VLOOKUP($A188,nCino_DevPoc!$A$2:$S$384,2,0))</f>
        <v>20</v>
      </c>
      <c r="M188" t="str">
        <f>IFERROR(IF(VLOOKUP($A188,nCino_DMW!$A$1:$AH$187,26,0)="Y", "N", IF(VLOOKUP($A188,nCino_DMW!$A$1:$AH$187,26,0)="N",  "Y", "")),"")</f>
        <v>Y</v>
      </c>
      <c r="N188" t="str">
        <f>_xlfn.IFNA(IF(VLOOKUP($A188,nCino_DevPoc!$A$2:$S$384,8,0)=TRUE, "Y", "N"),"")</f>
        <v>N</v>
      </c>
      <c r="O188" t="str">
        <f>IFERROR(IF(VLOOKUP($A188,nCino_DevPoc!$A$2:$S$384,18,0)=TRUE, "E", IF(F188="Id", "P", IF(OR(LEFT(I188, 6) = "Lookup", LEFT(I188, 6) ="Master"), "F",""))),"")</f>
        <v/>
      </c>
      <c r="P188" t="str">
        <f>_xlfn.IFNA(IF(VLOOKUP($A188,nCino_DMW!$A$1:$AH$187,4,0)="System generated", "Y", "N"),"")</f>
        <v>N</v>
      </c>
      <c r="Q188" t="str">
        <f>IF(LEFT(I188,6)="lookup", I188,IF(OR(F188=0, IFERROR(VLOOKUP($A188,nCino_DevPoc!$A$2:$S$384,18,0),0)=0),"", VLOOKUP($A188,nCino_DevPoc!$A$2:$S$384,18,0)))</f>
        <v/>
      </c>
      <c r="R188" t="str">
        <f>IF(D188="","",D188)</f>
        <v>Account</v>
      </c>
      <c r="S188" t="str">
        <f>IF(F188="","",F188)</f>
        <v>BillingPostalCode</v>
      </c>
      <c r="T188" t="s">
        <v>253</v>
      </c>
      <c r="U188" t="str">
        <f>IF(OR(S188 ="transactionKey", S188="sequenceNumber", S188 = "commitTimestamp", S188 = "commitUser",S188 = "commitNumber", S188="changetype",S188="entityName",S188="ID", LEFT(S188,12)="LastModified"), "N","Y")</f>
        <v>Y</v>
      </c>
      <c r="V188" t="str">
        <f>R188</f>
        <v>Account</v>
      </c>
      <c r="W188" t="str">
        <f>S188</f>
        <v>BillingPostalCode</v>
      </c>
      <c r="X188" t="str">
        <f>IF(OR(LEFT(J188,9)="reference", F188=""),"STRING",VLOOKUP($J188,'DataType Conversion'!$A$8:$I$37,3,0))</f>
        <v>STRING</v>
      </c>
      <c r="Y188">
        <f>IF(L188="", "",L188)</f>
        <v>20</v>
      </c>
      <c r="Z188" t="str">
        <f>U188</f>
        <v>Y</v>
      </c>
      <c r="AA188" t="str">
        <f>IF(OR($W188="Id",$W188="LastModifiedDate"), "C","")</f>
        <v/>
      </c>
      <c r="AB188" t="str">
        <f>IF(S188= "", "", IF(J188="Picklist", "Y", "N"))</f>
        <v>N</v>
      </c>
      <c r="AC188" t="str">
        <f>IF(OR(W188="CreatedDate",W188="CreatedById"),"Must be populated when changeType = CREATE","")</f>
        <v/>
      </c>
      <c r="AD188" t="str">
        <f>V188</f>
        <v>Account</v>
      </c>
      <c r="AE188" t="str">
        <f>W188</f>
        <v>BillingPostalCode</v>
      </c>
      <c r="AF188" t="str">
        <f>X188</f>
        <v>STRING</v>
      </c>
      <c r="AG188">
        <f>IF(Y188="","",Y188)</f>
        <v>20</v>
      </c>
      <c r="AH188" t="str">
        <f>Z188</f>
        <v>Y</v>
      </c>
      <c r="AI188" t="str">
        <f>O188</f>
        <v/>
      </c>
      <c r="AJ188" t="str">
        <f>IF(AE188="LastModifiedDate","Must be latest date for the record id in Staging, and date must be t-1", "")</f>
        <v/>
      </c>
      <c r="AN188" t="str">
        <f>IF(AD188="","",LOWER(SUBSTITUTE(VLOOKUP($AD188,'Key-Information'!$B$7:$D$8,2,0)," ", "_")))</f>
        <v>relationship_(customer)</v>
      </c>
      <c r="AO188" t="str">
        <f>IF(AE188="","",IF(OR(AE188="ccs_migration_id__c",AE188="ccs_covenant_type__c",AE188="ccs_status__c",AE188="ccs_frequency__c"),SUBSTITUTE(LOWER(AE188),"__c",""),_xlfn.IFNA(SUBSTITUTE(SUBSTITUTE(SUBSTITUTE(SUBSTITUTE(AE188,"LLC_BI__",""),"CCS_",""),"__c",""),"cm_",""),AE188)))</f>
        <v>BillingPostalCode</v>
      </c>
      <c r="AP188" t="str">
        <f>IF(AF188="","",AF188)</f>
        <v>STRING</v>
      </c>
      <c r="AQ188">
        <f>IF(AG188="","",AG188)</f>
        <v>20</v>
      </c>
      <c r="AR188" t="str">
        <f>IF(AH188="","",AH188)</f>
        <v>Y</v>
      </c>
      <c r="AS188" t="str">
        <f>IF(AI188="","",AI188)</f>
        <v/>
      </c>
    </row>
  </sheetData>
  <autoFilter ref="A2:AV188" xr:uid="{C28A9B82-EEE8-4598-B587-B8355C37DD00}">
    <sortState xmlns:xlrd2="http://schemas.microsoft.com/office/spreadsheetml/2017/richdata2" ref="A3:AV188">
      <sortCondition sortBy="cellColor" ref="AE2" dxfId="0"/>
    </sortState>
  </autoFilter>
  <mergeCells count="5">
    <mergeCell ref="B1:Q1"/>
    <mergeCell ref="R1:U1"/>
    <mergeCell ref="AD1:AM1"/>
    <mergeCell ref="AN1:AU1"/>
    <mergeCell ref="V1:AC1"/>
  </mergeCells>
  <conditionalFormatting sqref="A3:AM188">
    <cfRule type="expression" dxfId="1" priority="1">
      <formula>$C3="Y"</formula>
    </cfRule>
  </conditionalFormatting>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3ED0-79C8-4959-9AB0-8C82BD2490CB}">
  <dimension ref="A1:AO125"/>
  <sheetViews>
    <sheetView workbookViewId="0">
      <pane ySplit="1" topLeftCell="A2" activePane="bottomLeft" state="frozen"/>
      <selection pane="bottomLeft" activeCell="M76" sqref="M76"/>
    </sheetView>
  </sheetViews>
  <sheetFormatPr defaultRowHeight="14.45"/>
  <cols>
    <col min="1" max="1" width="33.28515625" customWidth="1"/>
    <col min="2" max="2" width="25.7109375" customWidth="1"/>
    <col min="3" max="5" width="20.42578125" customWidth="1"/>
    <col min="6" max="6" width="24.28515625" customWidth="1"/>
    <col min="7" max="7" width="13.140625" bestFit="1" customWidth="1"/>
    <col min="12" max="12" width="26.140625" customWidth="1"/>
    <col min="13" max="13" width="33.85546875" bestFit="1" customWidth="1"/>
    <col min="16" max="16" width="6.28515625" hidden="1" customWidth="1"/>
    <col min="17" max="17" width="14.85546875" hidden="1" customWidth="1"/>
    <col min="18" max="18" width="9.5703125" bestFit="1" customWidth="1"/>
    <col min="21" max="21" width="8.7109375" customWidth="1"/>
    <col min="29" max="29" width="12.85546875" customWidth="1"/>
    <col min="30" max="30" width="10.140625" customWidth="1"/>
    <col min="31" max="31" width="12.28515625" customWidth="1"/>
  </cols>
  <sheetData>
    <row r="1" spans="1:41" s="89" customFormat="1" ht="35.25" customHeight="1">
      <c r="A1" s="345" t="s">
        <v>1697</v>
      </c>
      <c r="B1" s="345"/>
      <c r="C1" s="345"/>
      <c r="D1" s="345"/>
      <c r="E1" s="345"/>
      <c r="F1" s="345"/>
      <c r="G1" s="345"/>
      <c r="H1" s="345"/>
      <c r="I1" s="346"/>
      <c r="J1" s="99"/>
      <c r="K1" s="99"/>
      <c r="L1" s="339" t="s">
        <v>1698</v>
      </c>
      <c r="M1" s="339"/>
      <c r="N1" s="339"/>
      <c r="O1" s="339"/>
      <c r="P1" s="347" t="s">
        <v>1699</v>
      </c>
      <c r="Q1" s="347"/>
      <c r="R1" s="347"/>
      <c r="S1" s="347"/>
      <c r="T1" s="347"/>
      <c r="U1" s="347"/>
      <c r="V1" s="347"/>
      <c r="W1" s="340" t="s">
        <v>1700</v>
      </c>
      <c r="X1" s="340"/>
      <c r="Y1" s="340"/>
      <c r="Z1" s="340"/>
      <c r="AA1" s="340"/>
      <c r="AB1" s="340"/>
      <c r="AC1" s="340"/>
      <c r="AD1" s="340"/>
      <c r="AE1" s="340"/>
      <c r="AF1" s="340"/>
      <c r="AG1" s="341" t="s">
        <v>1701</v>
      </c>
      <c r="AH1" s="341"/>
      <c r="AI1" s="341"/>
      <c r="AJ1" s="341"/>
      <c r="AK1" s="341"/>
      <c r="AL1" s="341"/>
      <c r="AM1" s="341"/>
      <c r="AN1" s="341"/>
    </row>
    <row r="2" spans="1:41" s="97" customFormat="1" ht="72.599999999999994">
      <c r="A2" s="62" t="s">
        <v>1704</v>
      </c>
      <c r="B2" s="62" t="s">
        <v>1434</v>
      </c>
      <c r="C2" s="62" t="s">
        <v>1705</v>
      </c>
      <c r="D2" s="62" t="s">
        <v>1436</v>
      </c>
      <c r="E2" s="62" t="s">
        <v>1</v>
      </c>
      <c r="F2" s="62" t="s">
        <v>82</v>
      </c>
      <c r="G2" s="63" t="s">
        <v>1708</v>
      </c>
      <c r="H2" s="62" t="s">
        <v>1710</v>
      </c>
      <c r="I2" s="62" t="s">
        <v>1711</v>
      </c>
      <c r="J2" s="62" t="s">
        <v>1712</v>
      </c>
      <c r="K2" s="62" t="s">
        <v>63</v>
      </c>
      <c r="L2" s="64" t="s">
        <v>1713</v>
      </c>
      <c r="M2" s="64" t="s">
        <v>1714</v>
      </c>
      <c r="N2" s="64" t="s">
        <v>1715</v>
      </c>
      <c r="O2" s="65" t="s">
        <v>1726</v>
      </c>
      <c r="P2" s="66" t="s">
        <v>1717</v>
      </c>
      <c r="Q2" s="66" t="s">
        <v>1718</v>
      </c>
      <c r="R2" s="66" t="s">
        <v>82</v>
      </c>
      <c r="S2" s="67" t="s">
        <v>1708</v>
      </c>
      <c r="T2" s="66" t="s">
        <v>1710</v>
      </c>
      <c r="U2" s="66" t="s">
        <v>1721</v>
      </c>
      <c r="V2" s="68" t="s">
        <v>147</v>
      </c>
      <c r="W2" s="90" t="s">
        <v>1717</v>
      </c>
      <c r="X2" s="90" t="s">
        <v>1718</v>
      </c>
      <c r="Y2" s="90" t="s">
        <v>82</v>
      </c>
      <c r="Z2" s="91" t="s">
        <v>1708</v>
      </c>
      <c r="AA2" s="90" t="s">
        <v>1710</v>
      </c>
      <c r="AB2" s="90" t="s">
        <v>1721</v>
      </c>
      <c r="AC2" s="90" t="s">
        <v>1720</v>
      </c>
      <c r="AD2" s="90" t="s">
        <v>1722</v>
      </c>
      <c r="AE2" s="92" t="s">
        <v>1723</v>
      </c>
      <c r="AF2" s="92" t="s">
        <v>1724</v>
      </c>
      <c r="AG2" s="93" t="s">
        <v>1717</v>
      </c>
      <c r="AH2" s="93" t="s">
        <v>1718</v>
      </c>
      <c r="AI2" s="93" t="s">
        <v>82</v>
      </c>
      <c r="AJ2" s="94" t="s">
        <v>1708</v>
      </c>
      <c r="AK2" s="93" t="s">
        <v>1710</v>
      </c>
      <c r="AL2" s="93" t="s">
        <v>1721</v>
      </c>
      <c r="AM2" s="95" t="s">
        <v>1723</v>
      </c>
      <c r="AN2" s="95" t="s">
        <v>1724</v>
      </c>
      <c r="AO2" s="96"/>
    </row>
    <row r="3" spans="1:41">
      <c r="A3" t="s">
        <v>1727</v>
      </c>
      <c r="B3" t="s">
        <v>1728</v>
      </c>
      <c r="C3" t="s">
        <v>238</v>
      </c>
      <c r="D3" t="s">
        <v>238</v>
      </c>
      <c r="E3" t="s">
        <v>238</v>
      </c>
      <c r="F3" t="s">
        <v>238</v>
      </c>
      <c r="G3" t="s">
        <v>1729</v>
      </c>
      <c r="H3" t="s">
        <v>95</v>
      </c>
      <c r="I3" t="s">
        <v>1730</v>
      </c>
      <c r="J3" t="s">
        <v>96</v>
      </c>
      <c r="L3" t="str">
        <f>IF(B3="","",B3)</f>
        <v>LLC_BI__Covenant_Type__c</v>
      </c>
      <c r="M3" t="str">
        <f>IF(D3="","",D3)</f>
        <v>Id</v>
      </c>
      <c r="N3" t="s">
        <v>155</v>
      </c>
      <c r="O3" t="e">
        <f>IF(OR(M3="Id",SEARCH("ChangeType",M3,1)&gt;0,SEARCH("CommitNumber",M3,1)&gt;0),"N", "Y")</f>
        <v>#VALUE!</v>
      </c>
      <c r="P3" t="str">
        <f>L3</f>
        <v>LLC_BI__Covenant_Type__c</v>
      </c>
      <c r="Q3" t="str">
        <f>M3</f>
        <v>Id</v>
      </c>
      <c r="R3" t="s">
        <v>155</v>
      </c>
      <c r="S3">
        <v>18</v>
      </c>
      <c r="T3" t="e">
        <f>IF($O3="","",O3)</f>
        <v>#VALUE!</v>
      </c>
      <c r="U3" t="str">
        <f t="shared" ref="U3:U16" si="0">IF($I3="","",I3)</f>
        <v>P</v>
      </c>
      <c r="V3" t="str">
        <f>IF(Q3= "", "", IF(F3="Picklist", "Y", "N"))</f>
        <v>N</v>
      </c>
      <c r="W3" t="str">
        <f>P3</f>
        <v>LLC_BI__Covenant_Type__c</v>
      </c>
      <c r="X3" t="str">
        <f>Q3</f>
        <v>Id</v>
      </c>
      <c r="Y3" t="str">
        <f>R3</f>
        <v>String</v>
      </c>
      <c r="Z3">
        <f>IF(S3="","",S3)</f>
        <v>18</v>
      </c>
      <c r="AA3" t="e">
        <f>T3</f>
        <v>#VALUE!</v>
      </c>
      <c r="AB3" t="str">
        <f>U3</f>
        <v>P</v>
      </c>
      <c r="AG3" t="str">
        <f>W3</f>
        <v>LLC_BI__Covenant_Type__c</v>
      </c>
      <c r="AH3" t="str">
        <f t="shared" ref="AH3:AL3" si="1">X3</f>
        <v>Id</v>
      </c>
      <c r="AI3" t="str">
        <f t="shared" si="1"/>
        <v>String</v>
      </c>
      <c r="AJ3">
        <f t="shared" si="1"/>
        <v>18</v>
      </c>
      <c r="AK3" t="e">
        <f t="shared" si="1"/>
        <v>#VALUE!</v>
      </c>
      <c r="AL3" t="str">
        <f t="shared" si="1"/>
        <v>P</v>
      </c>
    </row>
    <row r="4" spans="1:41">
      <c r="A4" t="s">
        <v>1727</v>
      </c>
      <c r="B4" t="s">
        <v>1728</v>
      </c>
      <c r="C4" t="s">
        <v>373</v>
      </c>
      <c r="D4" t="s">
        <v>372</v>
      </c>
      <c r="E4" t="s">
        <v>1467</v>
      </c>
      <c r="F4" t="s">
        <v>1468</v>
      </c>
      <c r="H4" t="s">
        <v>95</v>
      </c>
      <c r="J4" t="s">
        <v>96</v>
      </c>
      <c r="L4" t="str">
        <f t="shared" ref="L4:L14" si="2">IF(B4="","",B4)</f>
        <v>LLC_BI__Covenant_Type__c</v>
      </c>
      <c r="M4" t="str">
        <f t="shared" ref="M4:M14" si="3">IF(D4="","",D4)</f>
        <v>CreatedDate</v>
      </c>
      <c r="N4" t="s">
        <v>155</v>
      </c>
      <c r="O4" t="e">
        <f t="shared" ref="O4:O16" si="4">IF(OR(M4="Id",SEARCH("ChangeType",M4,1)&gt;0,SEARCH("CommitNumber",M4,1)&gt;0),"N", "Y")</f>
        <v>#VALUE!</v>
      </c>
      <c r="P4" t="str">
        <f t="shared" ref="P4:P14" si="5">L4</f>
        <v>LLC_BI__Covenant_Type__c</v>
      </c>
      <c r="Q4" t="str">
        <f t="shared" ref="Q4:Q14" si="6">M4</f>
        <v>CreatedDate</v>
      </c>
      <c r="R4" t="s">
        <v>1731</v>
      </c>
      <c r="T4" t="e">
        <f t="shared" ref="T4:T16" si="7">IF($O4="","",O4)</f>
        <v>#VALUE!</v>
      </c>
      <c r="U4" t="str">
        <f t="shared" si="0"/>
        <v/>
      </c>
      <c r="V4" t="str">
        <f t="shared" ref="V4:V16" si="8">IF(Q4= "", "", IF(F4="Picklist", "Y", "N"))</f>
        <v>N</v>
      </c>
      <c r="W4" t="str">
        <f t="shared" ref="W4:AB16" si="9">P4</f>
        <v>LLC_BI__Covenant_Type__c</v>
      </c>
      <c r="X4" t="str">
        <f t="shared" si="9"/>
        <v>CreatedDate</v>
      </c>
      <c r="Y4" t="str">
        <f t="shared" si="9"/>
        <v>DATETIME</v>
      </c>
      <c r="Z4" t="str">
        <f t="shared" ref="Z4:Z16" si="10">IF(S4="","",S4)</f>
        <v/>
      </c>
      <c r="AA4" t="e">
        <f t="shared" si="9"/>
        <v>#VALUE!</v>
      </c>
      <c r="AB4" t="str">
        <f t="shared" si="9"/>
        <v/>
      </c>
      <c r="AG4" t="str">
        <f t="shared" ref="AG4:AG16" si="11">W4</f>
        <v>LLC_BI__Covenant_Type__c</v>
      </c>
      <c r="AH4" t="str">
        <f t="shared" ref="AH4:AH16" si="12">X4</f>
        <v>CreatedDate</v>
      </c>
      <c r="AI4" t="str">
        <f t="shared" ref="AI4:AI16" si="13">Y4</f>
        <v>DATETIME</v>
      </c>
      <c r="AJ4" t="str">
        <f t="shared" ref="AJ4:AJ16" si="14">Z4</f>
        <v/>
      </c>
      <c r="AK4" t="e">
        <f t="shared" ref="AK4:AK16" si="15">AA4</f>
        <v>#VALUE!</v>
      </c>
      <c r="AL4" t="str">
        <f t="shared" ref="AL4:AL16" si="16">AB4</f>
        <v/>
      </c>
    </row>
    <row r="5" spans="1:41">
      <c r="A5" t="s">
        <v>1727</v>
      </c>
      <c r="B5" t="s">
        <v>1728</v>
      </c>
      <c r="C5" t="s">
        <v>1469</v>
      </c>
      <c r="D5" t="s">
        <v>376</v>
      </c>
      <c r="E5" t="s">
        <v>1470</v>
      </c>
      <c r="F5" t="s">
        <v>1471</v>
      </c>
      <c r="G5" t="s">
        <v>1729</v>
      </c>
      <c r="H5" t="s">
        <v>95</v>
      </c>
      <c r="I5" t="s">
        <v>1732</v>
      </c>
      <c r="J5" t="s">
        <v>96</v>
      </c>
      <c r="L5" t="str">
        <f t="shared" si="2"/>
        <v>LLC_BI__Covenant_Type__c</v>
      </c>
      <c r="M5" t="str">
        <f t="shared" si="3"/>
        <v>CreatedById</v>
      </c>
      <c r="N5" t="s">
        <v>155</v>
      </c>
      <c r="O5" t="e">
        <f t="shared" si="4"/>
        <v>#VALUE!</v>
      </c>
      <c r="P5" t="str">
        <f t="shared" si="5"/>
        <v>LLC_BI__Covenant_Type__c</v>
      </c>
      <c r="Q5" t="str">
        <f t="shared" si="6"/>
        <v>CreatedById</v>
      </c>
      <c r="R5" t="s">
        <v>155</v>
      </c>
      <c r="S5">
        <v>18</v>
      </c>
      <c r="T5" t="e">
        <f t="shared" si="7"/>
        <v>#VALUE!</v>
      </c>
      <c r="U5" t="str">
        <f t="shared" si="0"/>
        <v>F</v>
      </c>
      <c r="V5" t="str">
        <f t="shared" si="8"/>
        <v>N</v>
      </c>
      <c r="W5" t="str">
        <f t="shared" si="9"/>
        <v>LLC_BI__Covenant_Type__c</v>
      </c>
      <c r="X5" t="str">
        <f t="shared" si="9"/>
        <v>CreatedById</v>
      </c>
      <c r="Y5" t="str">
        <f t="shared" si="9"/>
        <v>String</v>
      </c>
      <c r="Z5">
        <f t="shared" si="10"/>
        <v>18</v>
      </c>
      <c r="AA5" t="e">
        <f t="shared" si="9"/>
        <v>#VALUE!</v>
      </c>
      <c r="AB5" t="str">
        <f t="shared" si="9"/>
        <v>F</v>
      </c>
      <c r="AG5" t="str">
        <f t="shared" si="11"/>
        <v>LLC_BI__Covenant_Type__c</v>
      </c>
      <c r="AH5" t="str">
        <f t="shared" si="12"/>
        <v>CreatedById</v>
      </c>
      <c r="AI5" t="str">
        <f t="shared" si="13"/>
        <v>String</v>
      </c>
      <c r="AJ5">
        <f t="shared" si="14"/>
        <v>18</v>
      </c>
      <c r="AK5" t="e">
        <f t="shared" si="15"/>
        <v>#VALUE!</v>
      </c>
      <c r="AL5" t="str">
        <f t="shared" si="16"/>
        <v>F</v>
      </c>
    </row>
    <row r="6" spans="1:41">
      <c r="A6" t="s">
        <v>1727</v>
      </c>
      <c r="B6" t="s">
        <v>1728</v>
      </c>
      <c r="C6" t="s">
        <v>380</v>
      </c>
      <c r="D6" t="s">
        <v>379</v>
      </c>
      <c r="E6" t="s">
        <v>1472</v>
      </c>
      <c r="F6" t="s">
        <v>1468</v>
      </c>
      <c r="H6" t="s">
        <v>95</v>
      </c>
      <c r="J6" t="s">
        <v>96</v>
      </c>
      <c r="L6" t="str">
        <f t="shared" si="2"/>
        <v>LLC_BI__Covenant_Type__c</v>
      </c>
      <c r="M6" t="str">
        <f t="shared" si="3"/>
        <v>LastModifiedDate</v>
      </c>
      <c r="N6" t="s">
        <v>155</v>
      </c>
      <c r="O6" t="e">
        <f t="shared" si="4"/>
        <v>#VALUE!</v>
      </c>
      <c r="P6" t="str">
        <f t="shared" si="5"/>
        <v>LLC_BI__Covenant_Type__c</v>
      </c>
      <c r="Q6" t="str">
        <f t="shared" si="6"/>
        <v>LastModifiedDate</v>
      </c>
      <c r="R6" t="s">
        <v>1731</v>
      </c>
      <c r="T6" t="e">
        <f t="shared" si="7"/>
        <v>#VALUE!</v>
      </c>
      <c r="U6" t="str">
        <f t="shared" si="0"/>
        <v/>
      </c>
      <c r="V6" t="str">
        <f t="shared" si="8"/>
        <v>N</v>
      </c>
      <c r="W6" t="str">
        <f t="shared" si="9"/>
        <v>LLC_BI__Covenant_Type__c</v>
      </c>
      <c r="X6" t="str">
        <f t="shared" si="9"/>
        <v>LastModifiedDate</v>
      </c>
      <c r="Y6" t="str">
        <f t="shared" si="9"/>
        <v>DATETIME</v>
      </c>
      <c r="Z6" t="str">
        <f t="shared" si="10"/>
        <v/>
      </c>
      <c r="AA6" t="e">
        <f t="shared" si="9"/>
        <v>#VALUE!</v>
      </c>
      <c r="AB6" t="str">
        <f t="shared" si="9"/>
        <v/>
      </c>
      <c r="AG6" t="str">
        <f t="shared" si="11"/>
        <v>LLC_BI__Covenant_Type__c</v>
      </c>
      <c r="AH6" t="str">
        <f t="shared" si="12"/>
        <v>LastModifiedDate</v>
      </c>
      <c r="AI6" t="str">
        <f t="shared" si="13"/>
        <v>DATETIME</v>
      </c>
      <c r="AJ6" t="str">
        <f t="shared" si="14"/>
        <v/>
      </c>
      <c r="AK6" t="e">
        <f t="shared" si="15"/>
        <v>#VALUE!</v>
      </c>
      <c r="AL6" t="str">
        <f t="shared" si="16"/>
        <v/>
      </c>
    </row>
    <row r="7" spans="1:41">
      <c r="A7" t="s">
        <v>1727</v>
      </c>
      <c r="B7" t="s">
        <v>1728</v>
      </c>
      <c r="C7" t="s">
        <v>1473</v>
      </c>
      <c r="D7" t="s">
        <v>382</v>
      </c>
      <c r="E7" t="s">
        <v>1474</v>
      </c>
      <c r="F7" t="s">
        <v>1471</v>
      </c>
      <c r="G7" t="s">
        <v>1729</v>
      </c>
      <c r="H7" t="s">
        <v>95</v>
      </c>
      <c r="I7" t="s">
        <v>1732</v>
      </c>
      <c r="J7" t="s">
        <v>96</v>
      </c>
      <c r="L7" t="str">
        <f t="shared" si="2"/>
        <v>LLC_BI__Covenant_Type__c</v>
      </c>
      <c r="M7" t="str">
        <f t="shared" si="3"/>
        <v>LastModifiedById</v>
      </c>
      <c r="N7" t="s">
        <v>155</v>
      </c>
      <c r="O7" t="e">
        <f t="shared" si="4"/>
        <v>#VALUE!</v>
      </c>
      <c r="P7" t="str">
        <f t="shared" si="5"/>
        <v>LLC_BI__Covenant_Type__c</v>
      </c>
      <c r="Q7" t="str">
        <f t="shared" si="6"/>
        <v>LastModifiedById</v>
      </c>
      <c r="R7" t="s">
        <v>155</v>
      </c>
      <c r="S7">
        <v>18</v>
      </c>
      <c r="T7" t="e">
        <f t="shared" si="7"/>
        <v>#VALUE!</v>
      </c>
      <c r="U7" t="str">
        <f t="shared" si="0"/>
        <v>F</v>
      </c>
      <c r="V7" t="str">
        <f t="shared" si="8"/>
        <v>N</v>
      </c>
      <c r="W7" t="str">
        <f t="shared" si="9"/>
        <v>LLC_BI__Covenant_Type__c</v>
      </c>
      <c r="X7" t="str">
        <f t="shared" si="9"/>
        <v>LastModifiedById</v>
      </c>
      <c r="Y7" t="str">
        <f t="shared" si="9"/>
        <v>String</v>
      </c>
      <c r="Z7">
        <f t="shared" si="10"/>
        <v>18</v>
      </c>
      <c r="AA7" t="e">
        <f t="shared" si="9"/>
        <v>#VALUE!</v>
      </c>
      <c r="AB7" t="str">
        <f t="shared" si="9"/>
        <v>F</v>
      </c>
      <c r="AG7" t="str">
        <f t="shared" si="11"/>
        <v>LLC_BI__Covenant_Type__c</v>
      </c>
      <c r="AH7" t="str">
        <f t="shared" si="12"/>
        <v>LastModifiedById</v>
      </c>
      <c r="AI7" t="str">
        <f t="shared" si="13"/>
        <v>String</v>
      </c>
      <c r="AJ7">
        <f t="shared" si="14"/>
        <v>18</v>
      </c>
      <c r="AK7" t="e">
        <f t="shared" si="15"/>
        <v>#VALUE!</v>
      </c>
      <c r="AL7" t="str">
        <f t="shared" si="16"/>
        <v>F</v>
      </c>
    </row>
    <row r="8" spans="1:41">
      <c r="A8" t="s">
        <v>1727</v>
      </c>
      <c r="B8" t="s">
        <v>1728</v>
      </c>
      <c r="C8" t="s">
        <v>1727</v>
      </c>
      <c r="D8" t="s">
        <v>29</v>
      </c>
      <c r="F8" t="s">
        <v>1478</v>
      </c>
      <c r="G8">
        <v>80</v>
      </c>
      <c r="H8" t="s">
        <v>96</v>
      </c>
      <c r="J8" t="s">
        <v>95</v>
      </c>
      <c r="L8" t="str">
        <f t="shared" si="2"/>
        <v>LLC_BI__Covenant_Type__c</v>
      </c>
      <c r="M8" t="str">
        <f t="shared" si="3"/>
        <v>Name</v>
      </c>
      <c r="N8" t="s">
        <v>155</v>
      </c>
      <c r="O8" t="e">
        <f t="shared" si="4"/>
        <v>#VALUE!</v>
      </c>
      <c r="P8" t="str">
        <f t="shared" si="5"/>
        <v>LLC_BI__Covenant_Type__c</v>
      </c>
      <c r="Q8" t="str">
        <f t="shared" si="6"/>
        <v>Name</v>
      </c>
      <c r="R8" t="s">
        <v>155</v>
      </c>
      <c r="S8">
        <v>80</v>
      </c>
      <c r="T8" t="e">
        <f t="shared" si="7"/>
        <v>#VALUE!</v>
      </c>
      <c r="U8" t="str">
        <f t="shared" si="0"/>
        <v/>
      </c>
      <c r="V8" t="str">
        <f t="shared" si="8"/>
        <v>N</v>
      </c>
      <c r="W8" t="str">
        <f t="shared" si="9"/>
        <v>LLC_BI__Covenant_Type__c</v>
      </c>
      <c r="X8" t="str">
        <f t="shared" si="9"/>
        <v>Name</v>
      </c>
      <c r="Y8" t="str">
        <f t="shared" si="9"/>
        <v>String</v>
      </c>
      <c r="Z8">
        <f t="shared" si="10"/>
        <v>80</v>
      </c>
      <c r="AA8" t="e">
        <f t="shared" si="9"/>
        <v>#VALUE!</v>
      </c>
      <c r="AB8" t="str">
        <f t="shared" si="9"/>
        <v/>
      </c>
      <c r="AG8" t="str">
        <f t="shared" si="11"/>
        <v>LLC_BI__Covenant_Type__c</v>
      </c>
      <c r="AH8" t="str">
        <f t="shared" si="12"/>
        <v>Name</v>
      </c>
      <c r="AI8" t="str">
        <f t="shared" si="13"/>
        <v>String</v>
      </c>
      <c r="AJ8">
        <f t="shared" si="14"/>
        <v>80</v>
      </c>
      <c r="AK8" t="e">
        <f t="shared" si="15"/>
        <v>#VALUE!</v>
      </c>
      <c r="AL8" t="str">
        <f t="shared" si="16"/>
        <v/>
      </c>
    </row>
    <row r="9" spans="1:41">
      <c r="A9" t="s">
        <v>1727</v>
      </c>
      <c r="B9" t="s">
        <v>1728</v>
      </c>
      <c r="C9" t="s">
        <v>1496</v>
      </c>
      <c r="D9" t="s">
        <v>365</v>
      </c>
      <c r="E9" t="s">
        <v>1598</v>
      </c>
      <c r="F9" t="s">
        <v>1480</v>
      </c>
      <c r="G9" t="s">
        <v>1733</v>
      </c>
      <c r="H9" t="s">
        <v>96</v>
      </c>
      <c r="J9" t="s">
        <v>95</v>
      </c>
      <c r="L9" t="str">
        <f t="shared" si="2"/>
        <v>LLC_BI__Covenant_Type__c</v>
      </c>
      <c r="M9" t="str">
        <f t="shared" si="3"/>
        <v>CurrencyIsoCode</v>
      </c>
      <c r="N9" t="s">
        <v>155</v>
      </c>
      <c r="O9" t="e">
        <f t="shared" si="4"/>
        <v>#VALUE!</v>
      </c>
      <c r="P9" t="str">
        <f>L9</f>
        <v>LLC_BI__Covenant_Type__c</v>
      </c>
      <c r="Q9" t="str">
        <f t="shared" si="6"/>
        <v>CurrencyIsoCode</v>
      </c>
      <c r="R9" t="s">
        <v>155</v>
      </c>
      <c r="S9">
        <v>3</v>
      </c>
      <c r="T9" t="e">
        <f t="shared" si="7"/>
        <v>#VALUE!</v>
      </c>
      <c r="U9" t="str">
        <f t="shared" si="0"/>
        <v/>
      </c>
      <c r="V9" t="str">
        <f t="shared" si="8"/>
        <v>Y</v>
      </c>
      <c r="W9" t="str">
        <f t="shared" si="9"/>
        <v>LLC_BI__Covenant_Type__c</v>
      </c>
      <c r="X9" t="str">
        <f t="shared" si="9"/>
        <v>CurrencyIsoCode</v>
      </c>
      <c r="Y9" t="str">
        <f t="shared" si="9"/>
        <v>String</v>
      </c>
      <c r="Z9">
        <f t="shared" si="10"/>
        <v>3</v>
      </c>
      <c r="AA9" t="e">
        <f t="shared" si="9"/>
        <v>#VALUE!</v>
      </c>
      <c r="AB9" t="str">
        <f t="shared" si="9"/>
        <v/>
      </c>
      <c r="AG9" t="str">
        <f t="shared" si="11"/>
        <v>LLC_BI__Covenant_Type__c</v>
      </c>
      <c r="AH9" t="str">
        <f t="shared" si="12"/>
        <v>CurrencyIsoCode</v>
      </c>
      <c r="AI9" t="str">
        <f t="shared" si="13"/>
        <v>String</v>
      </c>
      <c r="AJ9">
        <f t="shared" si="14"/>
        <v>3</v>
      </c>
      <c r="AK9" t="e">
        <f t="shared" si="15"/>
        <v>#VALUE!</v>
      </c>
      <c r="AL9" t="str">
        <f t="shared" si="16"/>
        <v/>
      </c>
    </row>
    <row r="10" spans="1:41">
      <c r="A10" t="s">
        <v>1727</v>
      </c>
      <c r="B10" t="s">
        <v>1728</v>
      </c>
      <c r="C10" t="s">
        <v>1691</v>
      </c>
      <c r="D10" t="s">
        <v>368</v>
      </c>
      <c r="F10" t="s">
        <v>1692</v>
      </c>
      <c r="G10" t="s">
        <v>1729</v>
      </c>
      <c r="H10" t="s">
        <v>95</v>
      </c>
      <c r="I10" t="s">
        <v>1732</v>
      </c>
      <c r="J10" t="s">
        <v>95</v>
      </c>
      <c r="L10" t="str">
        <f t="shared" si="2"/>
        <v>LLC_BI__Covenant_Type__c</v>
      </c>
      <c r="M10" t="str">
        <f t="shared" si="3"/>
        <v>OwnerId</v>
      </c>
      <c r="N10" t="s">
        <v>155</v>
      </c>
      <c r="O10" t="e">
        <f t="shared" si="4"/>
        <v>#VALUE!</v>
      </c>
      <c r="P10" t="str">
        <f t="shared" si="5"/>
        <v>LLC_BI__Covenant_Type__c</v>
      </c>
      <c r="Q10" t="str">
        <f t="shared" si="6"/>
        <v>OwnerId</v>
      </c>
      <c r="R10" t="s">
        <v>155</v>
      </c>
      <c r="S10">
        <v>18</v>
      </c>
      <c r="T10" t="e">
        <f t="shared" si="7"/>
        <v>#VALUE!</v>
      </c>
      <c r="U10" t="str">
        <f t="shared" si="0"/>
        <v>F</v>
      </c>
      <c r="V10" t="str">
        <f t="shared" si="8"/>
        <v>N</v>
      </c>
      <c r="W10" t="str">
        <f t="shared" si="9"/>
        <v>LLC_BI__Covenant_Type__c</v>
      </c>
      <c r="X10" t="str">
        <f t="shared" si="9"/>
        <v>OwnerId</v>
      </c>
      <c r="Y10" t="str">
        <f t="shared" si="9"/>
        <v>String</v>
      </c>
      <c r="Z10">
        <f t="shared" si="10"/>
        <v>18</v>
      </c>
      <c r="AA10" t="e">
        <f t="shared" si="9"/>
        <v>#VALUE!</v>
      </c>
      <c r="AB10" t="str">
        <f t="shared" si="9"/>
        <v>F</v>
      </c>
      <c r="AG10" t="str">
        <f t="shared" si="11"/>
        <v>LLC_BI__Covenant_Type__c</v>
      </c>
      <c r="AH10" t="str">
        <f t="shared" si="12"/>
        <v>OwnerId</v>
      </c>
      <c r="AI10" t="str">
        <f t="shared" si="13"/>
        <v>String</v>
      </c>
      <c r="AJ10">
        <f t="shared" si="14"/>
        <v>18</v>
      </c>
      <c r="AK10" t="e">
        <f t="shared" si="15"/>
        <v>#VALUE!</v>
      </c>
      <c r="AL10" t="str">
        <f t="shared" si="16"/>
        <v>F</v>
      </c>
    </row>
    <row r="11" spans="1:41">
      <c r="A11" t="s">
        <v>1727</v>
      </c>
      <c r="B11" t="s">
        <v>1728</v>
      </c>
      <c r="C11" t="s">
        <v>1734</v>
      </c>
      <c r="D11" t="s">
        <v>1735</v>
      </c>
      <c r="E11" t="s">
        <v>1736</v>
      </c>
      <c r="F11" t="s">
        <v>1480</v>
      </c>
      <c r="G11" t="s">
        <v>1737</v>
      </c>
      <c r="H11" t="s">
        <v>96</v>
      </c>
      <c r="J11" t="s">
        <v>95</v>
      </c>
      <c r="L11" t="str">
        <f t="shared" si="2"/>
        <v>LLC_BI__Covenant_Type__c</v>
      </c>
      <c r="M11" t="str">
        <f t="shared" si="3"/>
        <v>LLC_BI__Category__c</v>
      </c>
      <c r="N11" t="s">
        <v>155</v>
      </c>
      <c r="O11" t="e">
        <f t="shared" si="4"/>
        <v>#VALUE!</v>
      </c>
      <c r="P11" t="str">
        <f t="shared" si="5"/>
        <v>LLC_BI__Covenant_Type__c</v>
      </c>
      <c r="Q11" t="str">
        <f t="shared" si="6"/>
        <v>LLC_BI__Category__c</v>
      </c>
      <c r="R11" t="s">
        <v>155</v>
      </c>
      <c r="S11">
        <v>255</v>
      </c>
      <c r="T11" t="e">
        <f t="shared" si="7"/>
        <v>#VALUE!</v>
      </c>
      <c r="U11" t="str">
        <f t="shared" si="0"/>
        <v/>
      </c>
      <c r="V11" t="str">
        <f t="shared" si="8"/>
        <v>Y</v>
      </c>
      <c r="W11" t="str">
        <f t="shared" si="9"/>
        <v>LLC_BI__Covenant_Type__c</v>
      </c>
      <c r="X11" t="str">
        <f t="shared" si="9"/>
        <v>LLC_BI__Category__c</v>
      </c>
      <c r="Y11" t="str">
        <f t="shared" si="9"/>
        <v>String</v>
      </c>
      <c r="Z11">
        <f t="shared" si="10"/>
        <v>255</v>
      </c>
      <c r="AA11" t="e">
        <f t="shared" si="9"/>
        <v>#VALUE!</v>
      </c>
      <c r="AB11" t="str">
        <f t="shared" si="9"/>
        <v/>
      </c>
      <c r="AG11" t="str">
        <f t="shared" si="11"/>
        <v>LLC_BI__Covenant_Type__c</v>
      </c>
      <c r="AH11" t="str">
        <f t="shared" si="12"/>
        <v>LLC_BI__Category__c</v>
      </c>
      <c r="AI11" t="str">
        <f t="shared" si="13"/>
        <v>String</v>
      </c>
      <c r="AJ11">
        <f t="shared" si="14"/>
        <v>255</v>
      </c>
      <c r="AK11" t="e">
        <f t="shared" si="15"/>
        <v>#VALUE!</v>
      </c>
      <c r="AL11" t="str">
        <f t="shared" si="16"/>
        <v/>
      </c>
    </row>
    <row r="12" spans="1:41">
      <c r="A12" t="s">
        <v>1727</v>
      </c>
      <c r="B12" t="s">
        <v>1728</v>
      </c>
      <c r="C12" t="s">
        <v>1</v>
      </c>
      <c r="D12" t="s">
        <v>1738</v>
      </c>
      <c r="E12" t="s">
        <v>1739</v>
      </c>
      <c r="F12" t="s">
        <v>1549</v>
      </c>
      <c r="G12">
        <v>32768</v>
      </c>
      <c r="H12" t="s">
        <v>96</v>
      </c>
      <c r="J12" t="s">
        <v>95</v>
      </c>
      <c r="L12" t="str">
        <f t="shared" si="2"/>
        <v>LLC_BI__Covenant_Type__c</v>
      </c>
      <c r="M12" t="str">
        <f t="shared" si="3"/>
        <v>CCS_Description__c</v>
      </c>
      <c r="N12" t="s">
        <v>155</v>
      </c>
      <c r="O12" t="e">
        <f t="shared" si="4"/>
        <v>#VALUE!</v>
      </c>
      <c r="P12" t="str">
        <f t="shared" si="5"/>
        <v>LLC_BI__Covenant_Type__c</v>
      </c>
      <c r="Q12" t="str">
        <f t="shared" si="6"/>
        <v>CCS_Description__c</v>
      </c>
      <c r="R12" t="s">
        <v>155</v>
      </c>
      <c r="S12">
        <v>32768</v>
      </c>
      <c r="T12" t="e">
        <f t="shared" si="7"/>
        <v>#VALUE!</v>
      </c>
      <c r="U12" t="str">
        <f t="shared" si="0"/>
        <v/>
      </c>
      <c r="V12" t="str">
        <f t="shared" si="8"/>
        <v>N</v>
      </c>
      <c r="W12" t="str">
        <f t="shared" si="9"/>
        <v>LLC_BI__Covenant_Type__c</v>
      </c>
      <c r="X12" t="str">
        <f t="shared" si="9"/>
        <v>CCS_Description__c</v>
      </c>
      <c r="Y12" t="str">
        <f t="shared" si="9"/>
        <v>String</v>
      </c>
      <c r="Z12">
        <f t="shared" si="10"/>
        <v>32768</v>
      </c>
      <c r="AA12" t="e">
        <f t="shared" si="9"/>
        <v>#VALUE!</v>
      </c>
      <c r="AB12" t="str">
        <f t="shared" si="9"/>
        <v/>
      </c>
      <c r="AG12" t="str">
        <f t="shared" si="11"/>
        <v>LLC_BI__Covenant_Type__c</v>
      </c>
      <c r="AH12" t="str">
        <f t="shared" si="12"/>
        <v>CCS_Description__c</v>
      </c>
      <c r="AI12" t="str">
        <f t="shared" si="13"/>
        <v>String</v>
      </c>
      <c r="AJ12">
        <f t="shared" si="14"/>
        <v>32768</v>
      </c>
      <c r="AK12" t="e">
        <f t="shared" si="15"/>
        <v>#VALUE!</v>
      </c>
      <c r="AL12" t="str">
        <f t="shared" si="16"/>
        <v/>
      </c>
    </row>
    <row r="13" spans="1:41">
      <c r="A13" t="s">
        <v>1727</v>
      </c>
      <c r="B13" t="s">
        <v>1728</v>
      </c>
      <c r="C13" t="s">
        <v>1740</v>
      </c>
      <c r="D13" t="s">
        <v>1741</v>
      </c>
      <c r="E13" t="s">
        <v>1742</v>
      </c>
      <c r="F13" t="s">
        <v>1487</v>
      </c>
      <c r="H13" t="s">
        <v>95</v>
      </c>
      <c r="J13" t="s">
        <v>95</v>
      </c>
      <c r="L13" t="str">
        <f t="shared" si="2"/>
        <v>LLC_BI__Covenant_Type__c</v>
      </c>
      <c r="M13" t="str">
        <f t="shared" si="3"/>
        <v>LLC_BI__Is_Financial_Indicator__c</v>
      </c>
      <c r="N13" t="s">
        <v>155</v>
      </c>
      <c r="O13" t="e">
        <f t="shared" si="4"/>
        <v>#VALUE!</v>
      </c>
      <c r="P13" t="str">
        <f t="shared" si="5"/>
        <v>LLC_BI__Covenant_Type__c</v>
      </c>
      <c r="Q13" t="str">
        <f t="shared" si="6"/>
        <v>LLC_BI__Is_Financial_Indicator__c</v>
      </c>
      <c r="R13" t="s">
        <v>1743</v>
      </c>
      <c r="T13" t="e">
        <f t="shared" si="7"/>
        <v>#VALUE!</v>
      </c>
      <c r="U13" t="str">
        <f t="shared" si="0"/>
        <v/>
      </c>
      <c r="V13" t="str">
        <f t="shared" si="8"/>
        <v>N</v>
      </c>
      <c r="W13" t="str">
        <f t="shared" si="9"/>
        <v>LLC_BI__Covenant_Type__c</v>
      </c>
      <c r="X13" t="str">
        <f t="shared" si="9"/>
        <v>LLC_BI__Is_Financial_Indicator__c</v>
      </c>
      <c r="Y13" t="str">
        <f t="shared" si="9"/>
        <v>Bool</v>
      </c>
      <c r="Z13" t="str">
        <f t="shared" si="10"/>
        <v/>
      </c>
      <c r="AA13" t="e">
        <f t="shared" si="9"/>
        <v>#VALUE!</v>
      </c>
      <c r="AB13" t="str">
        <f t="shared" si="9"/>
        <v/>
      </c>
      <c r="AG13" t="str">
        <f t="shared" si="11"/>
        <v>LLC_BI__Covenant_Type__c</v>
      </c>
      <c r="AH13" t="str">
        <f t="shared" si="12"/>
        <v>LLC_BI__Is_Financial_Indicator__c</v>
      </c>
      <c r="AI13" t="str">
        <f t="shared" si="13"/>
        <v>Bool</v>
      </c>
      <c r="AJ13" t="str">
        <f t="shared" si="14"/>
        <v/>
      </c>
      <c r="AK13" t="e">
        <f t="shared" si="15"/>
        <v>#VALUE!</v>
      </c>
      <c r="AL13" t="str">
        <f t="shared" si="16"/>
        <v/>
      </c>
    </row>
    <row r="14" spans="1:41">
      <c r="A14" t="s">
        <v>1727</v>
      </c>
      <c r="B14" t="s">
        <v>1728</v>
      </c>
      <c r="C14" t="s">
        <v>1744</v>
      </c>
      <c r="D14" t="s">
        <v>590</v>
      </c>
      <c r="E14" t="s">
        <v>1745</v>
      </c>
      <c r="F14" t="s">
        <v>1746</v>
      </c>
      <c r="G14">
        <v>255</v>
      </c>
      <c r="H14" t="s">
        <v>96</v>
      </c>
      <c r="I14" t="s">
        <v>1747</v>
      </c>
      <c r="J14" t="s">
        <v>95</v>
      </c>
      <c r="L14" t="str">
        <f t="shared" si="2"/>
        <v>LLC_BI__Covenant_Type__c</v>
      </c>
      <c r="M14" t="str">
        <f t="shared" si="3"/>
        <v>LLC_BI__lookupKey__c</v>
      </c>
      <c r="N14" t="s">
        <v>155</v>
      </c>
      <c r="O14" t="e">
        <f t="shared" si="4"/>
        <v>#VALUE!</v>
      </c>
      <c r="P14" t="str">
        <f t="shared" si="5"/>
        <v>LLC_BI__Covenant_Type__c</v>
      </c>
      <c r="Q14" t="str">
        <f t="shared" si="6"/>
        <v>LLC_BI__lookupKey__c</v>
      </c>
      <c r="R14" t="s">
        <v>155</v>
      </c>
      <c r="S14">
        <v>255</v>
      </c>
      <c r="T14" t="e">
        <f>IF($H14="","",O14)</f>
        <v>#VALUE!</v>
      </c>
      <c r="U14" t="str">
        <f t="shared" si="0"/>
        <v>E</v>
      </c>
      <c r="V14" t="str">
        <f t="shared" si="8"/>
        <v>N</v>
      </c>
      <c r="W14" t="str">
        <f t="shared" si="9"/>
        <v>LLC_BI__Covenant_Type__c</v>
      </c>
      <c r="X14" t="str">
        <f t="shared" si="9"/>
        <v>LLC_BI__lookupKey__c</v>
      </c>
      <c r="Y14" t="str">
        <f t="shared" si="9"/>
        <v>String</v>
      </c>
      <c r="Z14">
        <f t="shared" si="10"/>
        <v>255</v>
      </c>
      <c r="AA14" t="e">
        <f t="shared" si="9"/>
        <v>#VALUE!</v>
      </c>
      <c r="AB14" t="str">
        <f t="shared" si="9"/>
        <v>E</v>
      </c>
      <c r="AG14" t="str">
        <f t="shared" si="11"/>
        <v>LLC_BI__Covenant_Type__c</v>
      </c>
      <c r="AH14" t="str">
        <f t="shared" si="12"/>
        <v>LLC_BI__lookupKey__c</v>
      </c>
      <c r="AI14" t="str">
        <f t="shared" si="13"/>
        <v>String</v>
      </c>
      <c r="AJ14">
        <f t="shared" si="14"/>
        <v>255</v>
      </c>
      <c r="AK14" t="e">
        <f t="shared" si="15"/>
        <v>#VALUE!</v>
      </c>
      <c r="AL14" t="str">
        <f t="shared" si="16"/>
        <v>E</v>
      </c>
    </row>
    <row r="15" spans="1:41">
      <c r="L15" t="s">
        <v>1728</v>
      </c>
      <c r="M15" t="s">
        <v>1748</v>
      </c>
      <c r="N15" t="s">
        <v>155</v>
      </c>
      <c r="O15" t="e">
        <f t="shared" si="4"/>
        <v>#VALUE!</v>
      </c>
      <c r="P15" t="str">
        <f>L15</f>
        <v>LLC_BI__Covenant_Type__c</v>
      </c>
      <c r="Q15" t="str">
        <f>M15</f>
        <v>Covenant_Type_ChangeType</v>
      </c>
      <c r="R15" t="s">
        <v>155</v>
      </c>
      <c r="S15">
        <v>15</v>
      </c>
      <c r="T15" t="e">
        <f t="shared" si="7"/>
        <v>#VALUE!</v>
      </c>
      <c r="U15" t="str">
        <f t="shared" si="0"/>
        <v/>
      </c>
      <c r="V15" t="str">
        <f t="shared" si="8"/>
        <v>N</v>
      </c>
      <c r="W15" t="str">
        <f t="shared" si="9"/>
        <v>LLC_BI__Covenant_Type__c</v>
      </c>
      <c r="X15" t="str">
        <f t="shared" si="9"/>
        <v>Covenant_Type_ChangeType</v>
      </c>
      <c r="Y15" t="str">
        <f t="shared" si="9"/>
        <v>String</v>
      </c>
      <c r="Z15">
        <f t="shared" si="10"/>
        <v>15</v>
      </c>
      <c r="AA15" t="e">
        <f t="shared" si="9"/>
        <v>#VALUE!</v>
      </c>
      <c r="AB15" t="str">
        <f t="shared" si="9"/>
        <v/>
      </c>
      <c r="AG15" t="str">
        <f t="shared" si="11"/>
        <v>LLC_BI__Covenant_Type__c</v>
      </c>
      <c r="AH15" t="str">
        <f t="shared" si="12"/>
        <v>Covenant_Type_ChangeType</v>
      </c>
      <c r="AI15" t="str">
        <f t="shared" si="13"/>
        <v>String</v>
      </c>
      <c r="AJ15">
        <f t="shared" si="14"/>
        <v>15</v>
      </c>
      <c r="AK15" t="e">
        <f t="shared" si="15"/>
        <v>#VALUE!</v>
      </c>
      <c r="AL15" t="str">
        <f t="shared" si="16"/>
        <v/>
      </c>
    </row>
    <row r="16" spans="1:41">
      <c r="L16" t="s">
        <v>1728</v>
      </c>
      <c r="M16" t="s">
        <v>1749</v>
      </c>
      <c r="N16" t="s">
        <v>155</v>
      </c>
      <c r="O16" t="e">
        <f t="shared" si="4"/>
        <v>#VALUE!</v>
      </c>
      <c r="P16" t="str">
        <f>L16</f>
        <v>LLC_BI__Covenant_Type__c</v>
      </c>
      <c r="Q16" t="str">
        <f>M16</f>
        <v>Covenant_CommitNumber</v>
      </c>
      <c r="R16" t="s">
        <v>155</v>
      </c>
      <c r="S16">
        <v>18</v>
      </c>
      <c r="T16" t="e">
        <f t="shared" si="7"/>
        <v>#VALUE!</v>
      </c>
      <c r="U16" t="str">
        <f t="shared" si="0"/>
        <v/>
      </c>
      <c r="V16" t="str">
        <f t="shared" si="8"/>
        <v>N</v>
      </c>
      <c r="W16" t="str">
        <f t="shared" si="9"/>
        <v>LLC_BI__Covenant_Type__c</v>
      </c>
      <c r="X16" t="str">
        <f t="shared" si="9"/>
        <v>Covenant_CommitNumber</v>
      </c>
      <c r="Y16" t="str">
        <f t="shared" si="9"/>
        <v>String</v>
      </c>
      <c r="Z16">
        <f t="shared" si="10"/>
        <v>18</v>
      </c>
      <c r="AA16" t="e">
        <f t="shared" si="9"/>
        <v>#VALUE!</v>
      </c>
      <c r="AB16" t="str">
        <f t="shared" si="9"/>
        <v/>
      </c>
      <c r="AG16" t="str">
        <f t="shared" si="11"/>
        <v>LLC_BI__Covenant_Type__c</v>
      </c>
      <c r="AH16" t="str">
        <f t="shared" si="12"/>
        <v>Covenant_CommitNumber</v>
      </c>
      <c r="AI16" t="str">
        <f t="shared" si="13"/>
        <v>String</v>
      </c>
      <c r="AJ16">
        <f t="shared" si="14"/>
        <v>18</v>
      </c>
      <c r="AK16" t="e">
        <f t="shared" si="15"/>
        <v>#VALUE!</v>
      </c>
      <c r="AL16" t="str">
        <f t="shared" si="16"/>
        <v/>
      </c>
    </row>
    <row r="17" spans="1:38">
      <c r="A17" t="s">
        <v>1750</v>
      </c>
      <c r="B17" t="s">
        <v>1751</v>
      </c>
      <c r="C17" t="s">
        <v>238</v>
      </c>
      <c r="D17" t="s">
        <v>238</v>
      </c>
      <c r="E17" t="s">
        <v>238</v>
      </c>
      <c r="F17" t="s">
        <v>238</v>
      </c>
      <c r="G17" t="s">
        <v>1729</v>
      </c>
      <c r="H17" t="s">
        <v>95</v>
      </c>
      <c r="I17" t="s">
        <v>1730</v>
      </c>
      <c r="J17" t="s">
        <v>96</v>
      </c>
      <c r="L17" t="str">
        <f t="shared" ref="L17:L81" si="17">IF(B17="","",B17)</f>
        <v>LLC_BI__Covenant2__c</v>
      </c>
      <c r="M17" t="str">
        <f t="shared" ref="M17:M81" si="18">IF(D17="","",C17)</f>
        <v>Id</v>
      </c>
      <c r="N17" t="s">
        <v>155</v>
      </c>
      <c r="P17" t="str">
        <f t="shared" ref="P17:P80" si="19">L17</f>
        <v>LLC_BI__Covenant2__c</v>
      </c>
      <c r="Q17" t="str">
        <f t="shared" ref="Q17:Q80" si="20">M17</f>
        <v>Id</v>
      </c>
      <c r="R17" t="s">
        <v>155</v>
      </c>
      <c r="S17">
        <v>18</v>
      </c>
      <c r="T17" t="s">
        <v>95</v>
      </c>
      <c r="U17" t="s">
        <v>1730</v>
      </c>
      <c r="V17" t="s">
        <v>95</v>
      </c>
      <c r="W17" t="str">
        <f>P17</f>
        <v>LLC_BI__Covenant2__c</v>
      </c>
      <c r="X17" t="str">
        <f t="shared" ref="X17:X80" si="21">Q17</f>
        <v>Id</v>
      </c>
      <c r="Y17" t="str">
        <f t="shared" ref="Y17:Y80" si="22">R17</f>
        <v>String</v>
      </c>
      <c r="Z17">
        <f t="shared" ref="Z17:Z80" si="23">IF(S17="","",S17)</f>
        <v>18</v>
      </c>
      <c r="AA17" t="str">
        <f t="shared" ref="AA17:AA80" si="24">T17</f>
        <v>N</v>
      </c>
      <c r="AB17" t="str">
        <f t="shared" ref="AB17:AB80" si="25">U17</f>
        <v>P</v>
      </c>
      <c r="AG17" t="str">
        <f t="shared" ref="AG17:AG80" si="26">W17</f>
        <v>LLC_BI__Covenant2__c</v>
      </c>
      <c r="AH17" t="str">
        <f t="shared" ref="AH17:AH80" si="27">X17</f>
        <v>Id</v>
      </c>
      <c r="AI17" t="str">
        <f t="shared" ref="AI17:AI80" si="28">Y17</f>
        <v>String</v>
      </c>
      <c r="AJ17">
        <f t="shared" ref="AJ17:AJ80" si="29">Z17</f>
        <v>18</v>
      </c>
      <c r="AK17" t="str">
        <f t="shared" ref="AK17:AK80" si="30">AA17</f>
        <v>N</v>
      </c>
      <c r="AL17" t="str">
        <f t="shared" ref="AL17:AL80" si="31">AB17</f>
        <v>P</v>
      </c>
    </row>
    <row r="18" spans="1:38">
      <c r="A18" t="s">
        <v>1750</v>
      </c>
      <c r="B18" t="s">
        <v>1751</v>
      </c>
      <c r="C18" t="s">
        <v>373</v>
      </c>
      <c r="D18" t="s">
        <v>372</v>
      </c>
      <c r="E18" t="s">
        <v>1467</v>
      </c>
      <c r="F18" t="s">
        <v>1468</v>
      </c>
      <c r="G18" t="s">
        <v>1752</v>
      </c>
      <c r="J18" t="s">
        <v>96</v>
      </c>
      <c r="L18" t="str">
        <f t="shared" si="17"/>
        <v>LLC_BI__Covenant2__c</v>
      </c>
      <c r="M18" t="str">
        <f t="shared" si="18"/>
        <v>Created Date</v>
      </c>
      <c r="N18" t="s">
        <v>155</v>
      </c>
      <c r="O18" t="s">
        <v>96</v>
      </c>
      <c r="P18" t="str">
        <f t="shared" si="19"/>
        <v>LLC_BI__Covenant2__c</v>
      </c>
      <c r="Q18" t="str">
        <f t="shared" si="20"/>
        <v>Created Date</v>
      </c>
      <c r="R18" t="s">
        <v>1731</v>
      </c>
      <c r="W18" t="str">
        <f t="shared" ref="W18:W80" si="32">P18</f>
        <v>LLC_BI__Covenant2__c</v>
      </c>
      <c r="X18" t="str">
        <f t="shared" si="21"/>
        <v>Created Date</v>
      </c>
      <c r="Y18" t="str">
        <f t="shared" si="22"/>
        <v>DATETIME</v>
      </c>
      <c r="Z18" t="str">
        <f t="shared" si="23"/>
        <v/>
      </c>
      <c r="AA18">
        <f t="shared" si="24"/>
        <v>0</v>
      </c>
      <c r="AB18">
        <f t="shared" si="25"/>
        <v>0</v>
      </c>
      <c r="AG18" t="str">
        <f t="shared" si="26"/>
        <v>LLC_BI__Covenant2__c</v>
      </c>
      <c r="AH18" t="str">
        <f t="shared" si="27"/>
        <v>Created Date</v>
      </c>
      <c r="AI18" t="str">
        <f t="shared" si="28"/>
        <v>DATETIME</v>
      </c>
      <c r="AJ18" t="str">
        <f t="shared" si="29"/>
        <v/>
      </c>
      <c r="AK18">
        <f t="shared" si="30"/>
        <v>0</v>
      </c>
      <c r="AL18">
        <f t="shared" si="31"/>
        <v>0</v>
      </c>
    </row>
    <row r="19" spans="1:38">
      <c r="A19" t="s">
        <v>1750</v>
      </c>
      <c r="B19" t="s">
        <v>1751</v>
      </c>
      <c r="C19" t="s">
        <v>1469</v>
      </c>
      <c r="D19" t="s">
        <v>376</v>
      </c>
      <c r="E19" t="s">
        <v>1470</v>
      </c>
      <c r="F19" t="s">
        <v>1471</v>
      </c>
      <c r="G19" t="s">
        <v>1729</v>
      </c>
      <c r="I19" t="s">
        <v>1732</v>
      </c>
      <c r="J19" t="s">
        <v>96</v>
      </c>
      <c r="L19" t="str">
        <f t="shared" si="17"/>
        <v>LLC_BI__Covenant2__c</v>
      </c>
      <c r="M19" t="str">
        <f t="shared" si="18"/>
        <v>Created By</v>
      </c>
      <c r="N19" t="s">
        <v>155</v>
      </c>
      <c r="O19" t="s">
        <v>96</v>
      </c>
      <c r="P19" t="str">
        <f t="shared" si="19"/>
        <v>LLC_BI__Covenant2__c</v>
      </c>
      <c r="Q19" t="str">
        <f t="shared" si="20"/>
        <v>Created By</v>
      </c>
      <c r="R19" t="s">
        <v>155</v>
      </c>
      <c r="S19">
        <v>18</v>
      </c>
      <c r="W19" t="str">
        <f t="shared" si="32"/>
        <v>LLC_BI__Covenant2__c</v>
      </c>
      <c r="X19" t="str">
        <f t="shared" si="21"/>
        <v>Created By</v>
      </c>
      <c r="Y19" t="str">
        <f t="shared" si="22"/>
        <v>String</v>
      </c>
      <c r="Z19">
        <f t="shared" si="23"/>
        <v>18</v>
      </c>
      <c r="AA19">
        <f t="shared" si="24"/>
        <v>0</v>
      </c>
      <c r="AB19">
        <f t="shared" si="25"/>
        <v>0</v>
      </c>
      <c r="AG19" t="str">
        <f t="shared" si="26"/>
        <v>LLC_BI__Covenant2__c</v>
      </c>
      <c r="AH19" t="str">
        <f t="shared" si="27"/>
        <v>Created By</v>
      </c>
      <c r="AI19" t="str">
        <f t="shared" si="28"/>
        <v>String</v>
      </c>
      <c r="AJ19">
        <f t="shared" si="29"/>
        <v>18</v>
      </c>
      <c r="AK19">
        <f t="shared" si="30"/>
        <v>0</v>
      </c>
      <c r="AL19">
        <f t="shared" si="31"/>
        <v>0</v>
      </c>
    </row>
    <row r="20" spans="1:38">
      <c r="A20" t="s">
        <v>1750</v>
      </c>
      <c r="B20" t="s">
        <v>1751</v>
      </c>
      <c r="C20" t="s">
        <v>380</v>
      </c>
      <c r="D20" t="s">
        <v>379</v>
      </c>
      <c r="E20" t="s">
        <v>1472</v>
      </c>
      <c r="F20" t="s">
        <v>1468</v>
      </c>
      <c r="G20" t="s">
        <v>1752</v>
      </c>
      <c r="J20" t="s">
        <v>96</v>
      </c>
      <c r="L20" t="str">
        <f t="shared" si="17"/>
        <v>LLC_BI__Covenant2__c</v>
      </c>
      <c r="M20" t="str">
        <f t="shared" si="18"/>
        <v>Last Modified Date</v>
      </c>
      <c r="N20" t="s">
        <v>155</v>
      </c>
      <c r="O20" t="s">
        <v>96</v>
      </c>
      <c r="P20" t="str">
        <f t="shared" si="19"/>
        <v>LLC_BI__Covenant2__c</v>
      </c>
      <c r="Q20" t="str">
        <f t="shared" si="20"/>
        <v>Last Modified Date</v>
      </c>
      <c r="R20" t="s">
        <v>1731</v>
      </c>
      <c r="W20" t="str">
        <f t="shared" si="32"/>
        <v>LLC_BI__Covenant2__c</v>
      </c>
      <c r="X20" t="str">
        <f t="shared" si="21"/>
        <v>Last Modified Date</v>
      </c>
      <c r="Y20" t="str">
        <f t="shared" si="22"/>
        <v>DATETIME</v>
      </c>
      <c r="Z20" t="str">
        <f t="shared" si="23"/>
        <v/>
      </c>
      <c r="AA20">
        <f t="shared" si="24"/>
        <v>0</v>
      </c>
      <c r="AB20">
        <f t="shared" si="25"/>
        <v>0</v>
      </c>
      <c r="AG20" t="str">
        <f t="shared" si="26"/>
        <v>LLC_BI__Covenant2__c</v>
      </c>
      <c r="AH20" t="str">
        <f t="shared" si="27"/>
        <v>Last Modified Date</v>
      </c>
      <c r="AI20" t="str">
        <f t="shared" si="28"/>
        <v>DATETIME</v>
      </c>
      <c r="AJ20" t="str">
        <f t="shared" si="29"/>
        <v/>
      </c>
      <c r="AK20">
        <f t="shared" si="30"/>
        <v>0</v>
      </c>
      <c r="AL20">
        <f t="shared" si="31"/>
        <v>0</v>
      </c>
    </row>
    <row r="21" spans="1:38">
      <c r="A21" t="s">
        <v>1750</v>
      </c>
      <c r="B21" t="s">
        <v>1751</v>
      </c>
      <c r="C21" t="s">
        <v>1473</v>
      </c>
      <c r="D21" t="s">
        <v>382</v>
      </c>
      <c r="E21" t="s">
        <v>1474</v>
      </c>
      <c r="F21" t="s">
        <v>1471</v>
      </c>
      <c r="G21" t="s">
        <v>1729</v>
      </c>
      <c r="I21" t="s">
        <v>1732</v>
      </c>
      <c r="J21" t="s">
        <v>96</v>
      </c>
      <c r="L21" t="str">
        <f t="shared" si="17"/>
        <v>LLC_BI__Covenant2__c</v>
      </c>
      <c r="M21" t="str">
        <f t="shared" si="18"/>
        <v>Last Modified By</v>
      </c>
      <c r="N21" t="s">
        <v>155</v>
      </c>
      <c r="O21" t="s">
        <v>96</v>
      </c>
      <c r="P21" t="str">
        <f t="shared" si="19"/>
        <v>LLC_BI__Covenant2__c</v>
      </c>
      <c r="Q21" t="str">
        <f t="shared" si="20"/>
        <v>Last Modified By</v>
      </c>
      <c r="R21" t="s">
        <v>155</v>
      </c>
      <c r="S21">
        <v>18</v>
      </c>
      <c r="W21" t="str">
        <f t="shared" si="32"/>
        <v>LLC_BI__Covenant2__c</v>
      </c>
      <c r="X21" t="str">
        <f t="shared" si="21"/>
        <v>Last Modified By</v>
      </c>
      <c r="Y21" t="str">
        <f t="shared" si="22"/>
        <v>String</v>
      </c>
      <c r="Z21">
        <f t="shared" si="23"/>
        <v>18</v>
      </c>
      <c r="AA21">
        <f t="shared" si="24"/>
        <v>0</v>
      </c>
      <c r="AB21">
        <f t="shared" si="25"/>
        <v>0</v>
      </c>
      <c r="AG21" t="str">
        <f t="shared" si="26"/>
        <v>LLC_BI__Covenant2__c</v>
      </c>
      <c r="AH21" t="str">
        <f t="shared" si="27"/>
        <v>Last Modified By</v>
      </c>
      <c r="AI21" t="str">
        <f t="shared" si="28"/>
        <v>String</v>
      </c>
      <c r="AJ21">
        <f t="shared" si="29"/>
        <v>18</v>
      </c>
      <c r="AK21">
        <f t="shared" si="30"/>
        <v>0</v>
      </c>
      <c r="AL21">
        <f t="shared" si="31"/>
        <v>0</v>
      </c>
    </row>
    <row r="22" spans="1:38">
      <c r="A22" t="s">
        <v>1750</v>
      </c>
      <c r="B22" t="s">
        <v>1751</v>
      </c>
      <c r="C22" t="s">
        <v>66</v>
      </c>
      <c r="D22" t="s">
        <v>1753</v>
      </c>
      <c r="E22" t="s">
        <v>1754</v>
      </c>
      <c r="F22" t="s">
        <v>1650</v>
      </c>
      <c r="G22" t="s">
        <v>1729</v>
      </c>
      <c r="I22" t="s">
        <v>1732</v>
      </c>
      <c r="J22" t="s">
        <v>95</v>
      </c>
      <c r="L22" t="str">
        <f t="shared" si="17"/>
        <v>LLC_BI__Covenant2__c</v>
      </c>
      <c r="M22" t="str">
        <f t="shared" si="18"/>
        <v>Account</v>
      </c>
      <c r="N22" t="s">
        <v>155</v>
      </c>
      <c r="O22" t="s">
        <v>96</v>
      </c>
      <c r="P22" t="str">
        <f t="shared" si="19"/>
        <v>LLC_BI__Covenant2__c</v>
      </c>
      <c r="Q22" t="str">
        <f t="shared" si="20"/>
        <v>Account</v>
      </c>
      <c r="R22" t="s">
        <v>155</v>
      </c>
      <c r="S22">
        <v>18</v>
      </c>
      <c r="W22" t="str">
        <f t="shared" si="32"/>
        <v>LLC_BI__Covenant2__c</v>
      </c>
      <c r="X22" t="str">
        <f t="shared" si="21"/>
        <v>Account</v>
      </c>
      <c r="Y22" t="str">
        <f t="shared" si="22"/>
        <v>String</v>
      </c>
      <c r="Z22">
        <f t="shared" si="23"/>
        <v>18</v>
      </c>
      <c r="AA22">
        <f t="shared" si="24"/>
        <v>0</v>
      </c>
      <c r="AB22">
        <f t="shared" si="25"/>
        <v>0</v>
      </c>
      <c r="AG22" t="str">
        <f t="shared" si="26"/>
        <v>LLC_BI__Covenant2__c</v>
      </c>
      <c r="AH22" t="str">
        <f t="shared" si="27"/>
        <v>Account</v>
      </c>
      <c r="AI22" t="str">
        <f t="shared" si="28"/>
        <v>String</v>
      </c>
      <c r="AJ22">
        <f t="shared" si="29"/>
        <v>18</v>
      </c>
      <c r="AK22">
        <f t="shared" si="30"/>
        <v>0</v>
      </c>
      <c r="AL22">
        <f t="shared" si="31"/>
        <v>0</v>
      </c>
    </row>
    <row r="23" spans="1:38">
      <c r="A23" t="s">
        <v>1750</v>
      </c>
      <c r="B23" t="s">
        <v>1751</v>
      </c>
      <c r="C23" t="s">
        <v>1755</v>
      </c>
      <c r="D23" t="s">
        <v>1756</v>
      </c>
      <c r="E23" t="s">
        <v>1739</v>
      </c>
      <c r="F23" t="s">
        <v>1480</v>
      </c>
      <c r="G23" t="s">
        <v>1737</v>
      </c>
      <c r="J23" t="s">
        <v>95</v>
      </c>
      <c r="L23" t="str">
        <f t="shared" si="17"/>
        <v>LLC_BI__Covenant2__c</v>
      </c>
      <c r="M23" t="str">
        <f t="shared" si="18"/>
        <v>Action</v>
      </c>
      <c r="P23" t="str">
        <f t="shared" si="19"/>
        <v>LLC_BI__Covenant2__c</v>
      </c>
      <c r="Q23" t="str">
        <f t="shared" si="20"/>
        <v>Action</v>
      </c>
      <c r="R23" t="s">
        <v>155</v>
      </c>
      <c r="S23">
        <v>255</v>
      </c>
      <c r="T23" t="str">
        <f t="shared" ref="T23:U23" si="33">IF($O23="","",O23)</f>
        <v/>
      </c>
      <c r="U23" t="str">
        <f t="shared" si="33"/>
        <v/>
      </c>
      <c r="V23" t="str">
        <f>IF(Q23= "", "", IF(F23="Picklist", "Y", "N"))</f>
        <v>Y</v>
      </c>
      <c r="W23" t="str">
        <f t="shared" si="32"/>
        <v>LLC_BI__Covenant2__c</v>
      </c>
      <c r="X23" t="str">
        <f t="shared" si="21"/>
        <v>Action</v>
      </c>
      <c r="Y23" t="str">
        <f t="shared" si="22"/>
        <v>String</v>
      </c>
      <c r="Z23">
        <f t="shared" si="23"/>
        <v>255</v>
      </c>
      <c r="AA23" t="str">
        <f t="shared" si="24"/>
        <v/>
      </c>
      <c r="AB23" t="str">
        <f t="shared" si="25"/>
        <v/>
      </c>
      <c r="AG23" t="str">
        <f t="shared" si="26"/>
        <v>LLC_BI__Covenant2__c</v>
      </c>
      <c r="AH23" t="str">
        <f t="shared" si="27"/>
        <v>Action</v>
      </c>
      <c r="AI23" t="str">
        <f t="shared" si="28"/>
        <v>String</v>
      </c>
      <c r="AJ23">
        <f t="shared" si="29"/>
        <v>255</v>
      </c>
      <c r="AK23" t="str">
        <f t="shared" si="30"/>
        <v/>
      </c>
      <c r="AL23" t="str">
        <f t="shared" si="31"/>
        <v/>
      </c>
    </row>
    <row r="24" spans="1:38">
      <c r="A24" t="s">
        <v>1750</v>
      </c>
      <c r="B24" t="s">
        <v>1751</v>
      </c>
      <c r="C24" t="s">
        <v>439</v>
      </c>
      <c r="D24" t="s">
        <v>438</v>
      </c>
      <c r="E24" t="s">
        <v>1757</v>
      </c>
      <c r="F24" t="s">
        <v>1487</v>
      </c>
      <c r="G24" t="s">
        <v>1752</v>
      </c>
      <c r="H24" t="s">
        <v>95</v>
      </c>
      <c r="J24" t="s">
        <v>95</v>
      </c>
      <c r="L24" t="str">
        <f t="shared" si="17"/>
        <v>LLC_BI__Covenant2__c</v>
      </c>
      <c r="M24" t="str">
        <f t="shared" si="18"/>
        <v>Active</v>
      </c>
      <c r="N24" t="s">
        <v>155</v>
      </c>
      <c r="O24" t="s">
        <v>96</v>
      </c>
      <c r="P24" t="str">
        <f t="shared" si="19"/>
        <v>LLC_BI__Covenant2__c</v>
      </c>
      <c r="Q24" t="str">
        <f t="shared" si="20"/>
        <v>Active</v>
      </c>
      <c r="R24" t="s">
        <v>1743</v>
      </c>
      <c r="T24" t="str">
        <f t="shared" ref="T24" si="34">IF($O24="","",O24)</f>
        <v>Y</v>
      </c>
      <c r="V24" t="str">
        <f t="shared" ref="V24" si="35">IF(Q24= "", "", IF(F24="Picklist", "Y", "N"))</f>
        <v>N</v>
      </c>
      <c r="W24" t="str">
        <f t="shared" si="32"/>
        <v>LLC_BI__Covenant2__c</v>
      </c>
      <c r="X24" t="str">
        <f t="shared" si="21"/>
        <v>Active</v>
      </c>
      <c r="Y24" t="str">
        <f t="shared" si="22"/>
        <v>Bool</v>
      </c>
      <c r="Z24" t="str">
        <f t="shared" si="23"/>
        <v/>
      </c>
      <c r="AA24" t="str">
        <f t="shared" si="24"/>
        <v>Y</v>
      </c>
      <c r="AB24">
        <f t="shared" si="25"/>
        <v>0</v>
      </c>
      <c r="AG24" t="str">
        <f t="shared" si="26"/>
        <v>LLC_BI__Covenant2__c</v>
      </c>
      <c r="AH24" t="str">
        <f t="shared" si="27"/>
        <v>Active</v>
      </c>
      <c r="AI24" t="str">
        <f t="shared" si="28"/>
        <v>Bool</v>
      </c>
      <c r="AJ24" t="str">
        <f t="shared" si="29"/>
        <v/>
      </c>
      <c r="AK24" t="str">
        <f t="shared" si="30"/>
        <v>Y</v>
      </c>
      <c r="AL24">
        <f t="shared" si="31"/>
        <v>0</v>
      </c>
    </row>
    <row r="25" spans="1:38">
      <c r="A25" t="s">
        <v>1750</v>
      </c>
      <c r="B25" t="s">
        <v>1751</v>
      </c>
      <c r="C25" t="s">
        <v>152</v>
      </c>
      <c r="D25" t="s">
        <v>460</v>
      </c>
      <c r="E25" t="s">
        <v>1758</v>
      </c>
      <c r="F25" t="s">
        <v>1549</v>
      </c>
      <c r="G25">
        <v>32768</v>
      </c>
      <c r="J25" t="s">
        <v>95</v>
      </c>
      <c r="L25" t="str">
        <f t="shared" si="17"/>
        <v>LLC_BI__Covenant2__c</v>
      </c>
      <c r="M25" t="str">
        <f t="shared" si="18"/>
        <v>Comments</v>
      </c>
      <c r="N25" t="s">
        <v>155</v>
      </c>
      <c r="O25" t="s">
        <v>96</v>
      </c>
      <c r="P25" t="str">
        <f t="shared" si="19"/>
        <v>LLC_BI__Covenant2__c</v>
      </c>
      <c r="Q25" t="str">
        <f t="shared" si="20"/>
        <v>Comments</v>
      </c>
      <c r="R25" t="s">
        <v>155</v>
      </c>
      <c r="S25">
        <v>32768</v>
      </c>
      <c r="W25" t="str">
        <f t="shared" si="32"/>
        <v>LLC_BI__Covenant2__c</v>
      </c>
      <c r="X25" t="str">
        <f t="shared" si="21"/>
        <v>Comments</v>
      </c>
      <c r="Y25" t="str">
        <f t="shared" si="22"/>
        <v>String</v>
      </c>
      <c r="Z25">
        <f t="shared" si="23"/>
        <v>32768</v>
      </c>
      <c r="AA25">
        <f t="shared" si="24"/>
        <v>0</v>
      </c>
      <c r="AB25">
        <f t="shared" si="25"/>
        <v>0</v>
      </c>
      <c r="AG25" t="str">
        <f t="shared" si="26"/>
        <v>LLC_BI__Covenant2__c</v>
      </c>
      <c r="AH25" t="str">
        <f t="shared" si="27"/>
        <v>Comments</v>
      </c>
      <c r="AI25" t="str">
        <f t="shared" si="28"/>
        <v>String</v>
      </c>
      <c r="AJ25">
        <f t="shared" si="29"/>
        <v>32768</v>
      </c>
      <c r="AK25">
        <f t="shared" si="30"/>
        <v>0</v>
      </c>
      <c r="AL25">
        <f t="shared" si="31"/>
        <v>0</v>
      </c>
    </row>
    <row r="26" spans="1:38">
      <c r="A26" t="s">
        <v>1750</v>
      </c>
      <c r="B26" t="s">
        <v>1751</v>
      </c>
      <c r="C26" t="s">
        <v>1759</v>
      </c>
      <c r="D26" t="s">
        <v>1760</v>
      </c>
      <c r="E26" t="s">
        <v>1761</v>
      </c>
      <c r="F26" t="s">
        <v>1480</v>
      </c>
      <c r="G26" t="s">
        <v>1737</v>
      </c>
      <c r="J26" t="s">
        <v>95</v>
      </c>
      <c r="L26" t="str">
        <f t="shared" si="17"/>
        <v>LLC_BI__Covenant2__c</v>
      </c>
      <c r="M26" t="str">
        <f t="shared" si="18"/>
        <v>Compliance Days Prior</v>
      </c>
      <c r="P26" t="str">
        <f t="shared" si="19"/>
        <v>LLC_BI__Covenant2__c</v>
      </c>
      <c r="Q26" t="str">
        <f t="shared" si="20"/>
        <v>Compliance Days Prior</v>
      </c>
      <c r="R26" t="s">
        <v>155</v>
      </c>
      <c r="S26">
        <v>255</v>
      </c>
      <c r="T26" t="str">
        <f t="shared" ref="T26:U27" si="36">IF($O26="","",O26)</f>
        <v/>
      </c>
      <c r="U26" t="str">
        <f t="shared" si="36"/>
        <v/>
      </c>
      <c r="V26" t="str">
        <f t="shared" ref="V26:V27" si="37">IF(Q26= "", "", IF(F26="Picklist", "Y", "N"))</f>
        <v>Y</v>
      </c>
      <c r="W26" t="str">
        <f t="shared" si="32"/>
        <v>LLC_BI__Covenant2__c</v>
      </c>
      <c r="X26" t="str">
        <f t="shared" si="21"/>
        <v>Compliance Days Prior</v>
      </c>
      <c r="Y26" t="str">
        <f t="shared" si="22"/>
        <v>String</v>
      </c>
      <c r="Z26">
        <f t="shared" si="23"/>
        <v>255</v>
      </c>
      <c r="AA26" t="str">
        <f t="shared" si="24"/>
        <v/>
      </c>
      <c r="AB26" t="str">
        <f t="shared" si="25"/>
        <v/>
      </c>
      <c r="AG26" t="str">
        <f t="shared" si="26"/>
        <v>LLC_BI__Covenant2__c</v>
      </c>
      <c r="AH26" t="str">
        <f t="shared" si="27"/>
        <v>Compliance Days Prior</v>
      </c>
      <c r="AI26" t="str">
        <f t="shared" si="28"/>
        <v>String</v>
      </c>
      <c r="AJ26">
        <f t="shared" si="29"/>
        <v>255</v>
      </c>
      <c r="AK26" t="str">
        <f t="shared" si="30"/>
        <v/>
      </c>
      <c r="AL26" t="str">
        <f t="shared" si="31"/>
        <v/>
      </c>
    </row>
    <row r="27" spans="1:38">
      <c r="A27" t="s">
        <v>1750</v>
      </c>
      <c r="B27" t="s">
        <v>1751</v>
      </c>
      <c r="C27" t="s">
        <v>1727</v>
      </c>
      <c r="D27" t="s">
        <v>1762</v>
      </c>
      <c r="F27" t="s">
        <v>1480</v>
      </c>
      <c r="G27" t="s">
        <v>1737</v>
      </c>
      <c r="J27" t="s">
        <v>95</v>
      </c>
      <c r="L27" t="str">
        <f t="shared" si="17"/>
        <v>LLC_BI__Covenant2__c</v>
      </c>
      <c r="M27" t="str">
        <f t="shared" si="18"/>
        <v>Covenant Type</v>
      </c>
      <c r="P27" t="str">
        <f t="shared" si="19"/>
        <v>LLC_BI__Covenant2__c</v>
      </c>
      <c r="Q27" t="str">
        <f t="shared" si="20"/>
        <v>Covenant Type</v>
      </c>
      <c r="R27" t="s">
        <v>155</v>
      </c>
      <c r="S27">
        <v>255</v>
      </c>
      <c r="T27" t="str">
        <f t="shared" si="36"/>
        <v/>
      </c>
      <c r="U27" t="str">
        <f t="shared" si="36"/>
        <v/>
      </c>
      <c r="V27" t="str">
        <f t="shared" si="37"/>
        <v>Y</v>
      </c>
      <c r="W27" t="str">
        <f t="shared" si="32"/>
        <v>LLC_BI__Covenant2__c</v>
      </c>
      <c r="X27" t="str">
        <f t="shared" si="21"/>
        <v>Covenant Type</v>
      </c>
      <c r="Y27" t="str">
        <f t="shared" si="22"/>
        <v>String</v>
      </c>
      <c r="Z27">
        <f t="shared" si="23"/>
        <v>255</v>
      </c>
      <c r="AA27" t="str">
        <f t="shared" si="24"/>
        <v/>
      </c>
      <c r="AB27" t="str">
        <f t="shared" si="25"/>
        <v/>
      </c>
      <c r="AG27" t="str">
        <f t="shared" si="26"/>
        <v>LLC_BI__Covenant2__c</v>
      </c>
      <c r="AH27" t="str">
        <f t="shared" si="27"/>
        <v>Covenant Type</v>
      </c>
      <c r="AI27" t="str">
        <f t="shared" si="28"/>
        <v>String</v>
      </c>
      <c r="AJ27">
        <f t="shared" si="29"/>
        <v>255</v>
      </c>
      <c r="AK27" t="str">
        <f t="shared" si="30"/>
        <v/>
      </c>
      <c r="AL27" t="str">
        <f t="shared" si="31"/>
        <v/>
      </c>
    </row>
    <row r="28" spans="1:38">
      <c r="A28" t="s">
        <v>1750</v>
      </c>
      <c r="B28" t="s">
        <v>1751</v>
      </c>
      <c r="C28" t="s">
        <v>1763</v>
      </c>
      <c r="D28" t="s">
        <v>1764</v>
      </c>
      <c r="E28" t="s">
        <v>1765</v>
      </c>
      <c r="F28" t="s">
        <v>1766</v>
      </c>
      <c r="G28">
        <v>18</v>
      </c>
      <c r="H28" t="s">
        <v>96</v>
      </c>
      <c r="J28" t="s">
        <v>95</v>
      </c>
      <c r="K28" t="s">
        <v>1767</v>
      </c>
      <c r="L28" t="str">
        <f t="shared" si="17"/>
        <v>LLC_BI__Covenant2__c</v>
      </c>
      <c r="M28" t="str">
        <f t="shared" si="18"/>
        <v>Days Past Next Evaluation</v>
      </c>
      <c r="P28" t="str">
        <f t="shared" si="19"/>
        <v>LLC_BI__Covenant2__c</v>
      </c>
      <c r="Q28" t="str">
        <f t="shared" si="20"/>
        <v>Days Past Next Evaluation</v>
      </c>
      <c r="R28" t="s">
        <v>94</v>
      </c>
      <c r="S28">
        <f t="shared" ref="S28:S29" si="38">G28</f>
        <v>18</v>
      </c>
      <c r="W28" t="str">
        <f t="shared" si="32"/>
        <v>LLC_BI__Covenant2__c</v>
      </c>
      <c r="X28" t="str">
        <f t="shared" si="21"/>
        <v>Days Past Next Evaluation</v>
      </c>
      <c r="Y28" t="str">
        <f t="shared" si="22"/>
        <v>Integer</v>
      </c>
      <c r="Z28">
        <f t="shared" si="23"/>
        <v>18</v>
      </c>
      <c r="AA28">
        <f t="shared" si="24"/>
        <v>0</v>
      </c>
      <c r="AB28">
        <f t="shared" si="25"/>
        <v>0</v>
      </c>
      <c r="AG28" t="str">
        <f t="shared" si="26"/>
        <v>LLC_BI__Covenant2__c</v>
      </c>
      <c r="AH28" t="str">
        <f t="shared" si="27"/>
        <v>Days Past Next Evaluation</v>
      </c>
      <c r="AI28" t="str">
        <f t="shared" si="28"/>
        <v>Integer</v>
      </c>
      <c r="AJ28">
        <f t="shared" si="29"/>
        <v>18</v>
      </c>
      <c r="AK28">
        <f t="shared" si="30"/>
        <v>0</v>
      </c>
      <c r="AL28">
        <f t="shared" si="31"/>
        <v>0</v>
      </c>
    </row>
    <row r="29" spans="1:38">
      <c r="A29" t="s">
        <v>1750</v>
      </c>
      <c r="B29" t="s">
        <v>1751</v>
      </c>
      <c r="C29" t="s">
        <v>1768</v>
      </c>
      <c r="D29" t="s">
        <v>1769</v>
      </c>
      <c r="E29" t="s">
        <v>1770</v>
      </c>
      <c r="F29" t="s">
        <v>1766</v>
      </c>
      <c r="G29">
        <v>18</v>
      </c>
      <c r="H29" t="s">
        <v>96</v>
      </c>
      <c r="J29" t="s">
        <v>95</v>
      </c>
      <c r="K29" t="s">
        <v>1771</v>
      </c>
      <c r="L29" t="str">
        <f t="shared" si="17"/>
        <v>LLC_BI__Covenant2__c</v>
      </c>
      <c r="M29" t="str">
        <f t="shared" si="18"/>
        <v>Days Until Next Evaluation</v>
      </c>
      <c r="P29" t="str">
        <f t="shared" si="19"/>
        <v>LLC_BI__Covenant2__c</v>
      </c>
      <c r="Q29" t="str">
        <f t="shared" si="20"/>
        <v>Days Until Next Evaluation</v>
      </c>
      <c r="R29" t="s">
        <v>94</v>
      </c>
      <c r="S29">
        <f t="shared" si="38"/>
        <v>18</v>
      </c>
      <c r="W29" t="str">
        <f t="shared" si="32"/>
        <v>LLC_BI__Covenant2__c</v>
      </c>
      <c r="X29" t="str">
        <f t="shared" si="21"/>
        <v>Days Until Next Evaluation</v>
      </c>
      <c r="Y29" t="str">
        <f t="shared" si="22"/>
        <v>Integer</v>
      </c>
      <c r="Z29">
        <f t="shared" si="23"/>
        <v>18</v>
      </c>
      <c r="AA29">
        <f t="shared" si="24"/>
        <v>0</v>
      </c>
      <c r="AB29">
        <f t="shared" si="25"/>
        <v>0</v>
      </c>
      <c r="AG29" t="str">
        <f t="shared" si="26"/>
        <v>LLC_BI__Covenant2__c</v>
      </c>
      <c r="AH29" t="str">
        <f t="shared" si="27"/>
        <v>Days Until Next Evaluation</v>
      </c>
      <c r="AI29" t="str">
        <f t="shared" si="28"/>
        <v>Integer</v>
      </c>
      <c r="AJ29">
        <f t="shared" si="29"/>
        <v>18</v>
      </c>
      <c r="AK29">
        <f t="shared" si="30"/>
        <v>0</v>
      </c>
      <c r="AL29">
        <f t="shared" si="31"/>
        <v>0</v>
      </c>
    </row>
    <row r="30" spans="1:38">
      <c r="A30" t="s">
        <v>1750</v>
      </c>
      <c r="B30" t="s">
        <v>1751</v>
      </c>
      <c r="C30" t="s">
        <v>1</v>
      </c>
      <c r="D30" t="s">
        <v>1738</v>
      </c>
      <c r="E30" t="s">
        <v>1739</v>
      </c>
      <c r="F30" t="s">
        <v>1549</v>
      </c>
      <c r="G30">
        <v>32768</v>
      </c>
      <c r="J30" t="s">
        <v>95</v>
      </c>
      <c r="L30" t="str">
        <f t="shared" si="17"/>
        <v>LLC_BI__Covenant2__c</v>
      </c>
      <c r="M30" t="str">
        <f t="shared" si="18"/>
        <v>Description</v>
      </c>
      <c r="N30" t="s">
        <v>155</v>
      </c>
      <c r="O30" t="s">
        <v>96</v>
      </c>
      <c r="P30" t="str">
        <f t="shared" si="19"/>
        <v>LLC_BI__Covenant2__c</v>
      </c>
      <c r="Q30" t="str">
        <f t="shared" si="20"/>
        <v>Description</v>
      </c>
      <c r="R30" t="s">
        <v>155</v>
      </c>
      <c r="S30">
        <v>32768</v>
      </c>
      <c r="W30" t="str">
        <f t="shared" si="32"/>
        <v>LLC_BI__Covenant2__c</v>
      </c>
      <c r="X30" t="str">
        <f t="shared" si="21"/>
        <v>Description</v>
      </c>
      <c r="Y30" t="str">
        <f t="shared" si="22"/>
        <v>String</v>
      </c>
      <c r="Z30">
        <f t="shared" si="23"/>
        <v>32768</v>
      </c>
      <c r="AA30">
        <f t="shared" si="24"/>
        <v>0</v>
      </c>
      <c r="AB30">
        <f t="shared" si="25"/>
        <v>0</v>
      </c>
      <c r="AG30" t="str">
        <f t="shared" si="26"/>
        <v>LLC_BI__Covenant2__c</v>
      </c>
      <c r="AH30" t="str">
        <f t="shared" si="27"/>
        <v>Description</v>
      </c>
      <c r="AI30" t="str">
        <f t="shared" si="28"/>
        <v>String</v>
      </c>
      <c r="AJ30">
        <f t="shared" si="29"/>
        <v>32768</v>
      </c>
      <c r="AK30">
        <f t="shared" si="30"/>
        <v>0</v>
      </c>
      <c r="AL30">
        <f t="shared" si="31"/>
        <v>0</v>
      </c>
    </row>
    <row r="31" spans="1:38">
      <c r="A31" t="s">
        <v>1750</v>
      </c>
      <c r="B31" t="s">
        <v>1751</v>
      </c>
      <c r="C31" t="s">
        <v>1772</v>
      </c>
      <c r="D31" t="s">
        <v>1773</v>
      </c>
      <c r="E31" t="s">
        <v>1774</v>
      </c>
      <c r="F31" t="s">
        <v>1478</v>
      </c>
      <c r="G31">
        <v>255</v>
      </c>
      <c r="J31" t="s">
        <v>95</v>
      </c>
      <c r="L31" t="str">
        <f t="shared" si="17"/>
        <v>LLC_BI__Covenant2__c</v>
      </c>
      <c r="M31" t="str">
        <f t="shared" si="18"/>
        <v>Detail</v>
      </c>
      <c r="N31" t="s">
        <v>155</v>
      </c>
      <c r="O31" t="s">
        <v>96</v>
      </c>
      <c r="P31" t="str">
        <f t="shared" si="19"/>
        <v>LLC_BI__Covenant2__c</v>
      </c>
      <c r="Q31" t="str">
        <f t="shared" si="20"/>
        <v>Detail</v>
      </c>
      <c r="R31" t="s">
        <v>155</v>
      </c>
      <c r="S31">
        <v>255</v>
      </c>
      <c r="T31" t="str">
        <f>IF($H31="","",O31)</f>
        <v/>
      </c>
      <c r="U31" t="str">
        <f t="shared" ref="U31" si="39">IF($I31="","",I31)</f>
        <v/>
      </c>
      <c r="V31" t="str">
        <f>IF(Q31= "", "", IF(F31="Picklist", "Y", "N"))</f>
        <v>N</v>
      </c>
      <c r="W31" t="str">
        <f t="shared" si="32"/>
        <v>LLC_BI__Covenant2__c</v>
      </c>
      <c r="X31" t="str">
        <f t="shared" si="21"/>
        <v>Detail</v>
      </c>
      <c r="Y31" t="str">
        <f t="shared" si="22"/>
        <v>String</v>
      </c>
      <c r="Z31">
        <f t="shared" si="23"/>
        <v>255</v>
      </c>
      <c r="AA31" t="str">
        <f t="shared" si="24"/>
        <v/>
      </c>
      <c r="AB31" t="str">
        <f t="shared" si="25"/>
        <v/>
      </c>
      <c r="AG31" t="str">
        <f t="shared" si="26"/>
        <v>LLC_BI__Covenant2__c</v>
      </c>
      <c r="AH31" t="str">
        <f t="shared" si="27"/>
        <v>Detail</v>
      </c>
      <c r="AI31" t="str">
        <f t="shared" si="28"/>
        <v>String</v>
      </c>
      <c r="AJ31">
        <f t="shared" si="29"/>
        <v>255</v>
      </c>
      <c r="AK31" t="str">
        <f t="shared" si="30"/>
        <v/>
      </c>
      <c r="AL31" t="str">
        <f t="shared" si="31"/>
        <v/>
      </c>
    </row>
    <row r="32" spans="1:38">
      <c r="A32" t="s">
        <v>1750</v>
      </c>
      <c r="B32" t="s">
        <v>1751</v>
      </c>
      <c r="C32" t="s">
        <v>1775</v>
      </c>
      <c r="D32" t="s">
        <v>1776</v>
      </c>
      <c r="E32" t="s">
        <v>1777</v>
      </c>
      <c r="F32" t="s">
        <v>28</v>
      </c>
      <c r="G32" t="s">
        <v>1752</v>
      </c>
      <c r="J32" t="s">
        <v>95</v>
      </c>
      <c r="L32" t="str">
        <f t="shared" si="17"/>
        <v>LLC_BI__Covenant2__c</v>
      </c>
      <c r="M32" t="str">
        <f t="shared" si="18"/>
        <v>Due Date</v>
      </c>
      <c r="N32" t="s">
        <v>253</v>
      </c>
      <c r="P32" t="str">
        <f t="shared" si="19"/>
        <v>LLC_BI__Covenant2__c</v>
      </c>
      <c r="Q32" t="str">
        <f t="shared" si="20"/>
        <v>Due Date</v>
      </c>
      <c r="R32" t="s">
        <v>28</v>
      </c>
      <c r="W32" t="str">
        <f t="shared" si="32"/>
        <v>LLC_BI__Covenant2__c</v>
      </c>
      <c r="X32" t="str">
        <f t="shared" si="21"/>
        <v>Due Date</v>
      </c>
      <c r="Y32" t="str">
        <f t="shared" si="22"/>
        <v>Date</v>
      </c>
      <c r="Z32" t="str">
        <f t="shared" si="23"/>
        <v/>
      </c>
      <c r="AA32">
        <f t="shared" si="24"/>
        <v>0</v>
      </c>
      <c r="AB32">
        <f t="shared" si="25"/>
        <v>0</v>
      </c>
      <c r="AG32" t="str">
        <f t="shared" si="26"/>
        <v>LLC_BI__Covenant2__c</v>
      </c>
      <c r="AH32" t="str">
        <f t="shared" si="27"/>
        <v>Due Date</v>
      </c>
      <c r="AI32" t="str">
        <f t="shared" si="28"/>
        <v>Date</v>
      </c>
      <c r="AJ32" t="str">
        <f t="shared" si="29"/>
        <v/>
      </c>
      <c r="AK32">
        <f t="shared" si="30"/>
        <v>0</v>
      </c>
      <c r="AL32">
        <f t="shared" si="31"/>
        <v>0</v>
      </c>
    </row>
    <row r="33" spans="1:38">
      <c r="A33" t="s">
        <v>1750</v>
      </c>
      <c r="B33" t="s">
        <v>1751</v>
      </c>
      <c r="C33" t="s">
        <v>1778</v>
      </c>
      <c r="D33" t="s">
        <v>1779</v>
      </c>
      <c r="E33" t="s">
        <v>1780</v>
      </c>
      <c r="F33" t="s">
        <v>28</v>
      </c>
      <c r="G33" t="s">
        <v>1752</v>
      </c>
      <c r="J33" t="s">
        <v>95</v>
      </c>
      <c r="L33" t="str">
        <f t="shared" si="17"/>
        <v>LLC_BI__Covenant2__c</v>
      </c>
      <c r="M33" t="str">
        <f t="shared" si="18"/>
        <v>Effective Date</v>
      </c>
      <c r="N33" t="s">
        <v>253</v>
      </c>
      <c r="P33" t="str">
        <f t="shared" si="19"/>
        <v>LLC_BI__Covenant2__c</v>
      </c>
      <c r="Q33" t="str">
        <f t="shared" si="20"/>
        <v>Effective Date</v>
      </c>
      <c r="R33" t="s">
        <v>28</v>
      </c>
      <c r="W33" t="str">
        <f t="shared" si="32"/>
        <v>LLC_BI__Covenant2__c</v>
      </c>
      <c r="X33" t="str">
        <f t="shared" si="21"/>
        <v>Effective Date</v>
      </c>
      <c r="Y33" t="str">
        <f t="shared" si="22"/>
        <v>Date</v>
      </c>
      <c r="Z33" t="str">
        <f t="shared" si="23"/>
        <v/>
      </c>
      <c r="AA33">
        <f t="shared" si="24"/>
        <v>0</v>
      </c>
      <c r="AB33">
        <f t="shared" si="25"/>
        <v>0</v>
      </c>
      <c r="AG33" t="str">
        <f t="shared" si="26"/>
        <v>LLC_BI__Covenant2__c</v>
      </c>
      <c r="AH33" t="str">
        <f t="shared" si="27"/>
        <v>Effective Date</v>
      </c>
      <c r="AI33" t="str">
        <f t="shared" si="28"/>
        <v>Date</v>
      </c>
      <c r="AJ33" t="str">
        <f t="shared" si="29"/>
        <v/>
      </c>
      <c r="AK33">
        <f t="shared" si="30"/>
        <v>0</v>
      </c>
      <c r="AL33">
        <f t="shared" si="31"/>
        <v>0</v>
      </c>
    </row>
    <row r="34" spans="1:38">
      <c r="A34" t="s">
        <v>1750</v>
      </c>
      <c r="B34" t="s">
        <v>1751</v>
      </c>
      <c r="C34" t="s">
        <v>1781</v>
      </c>
      <c r="D34" t="s">
        <v>1782</v>
      </c>
      <c r="E34" t="s">
        <v>1783</v>
      </c>
      <c r="F34" t="s">
        <v>1784</v>
      </c>
      <c r="G34" t="s">
        <v>1785</v>
      </c>
      <c r="H34" t="s">
        <v>96</v>
      </c>
      <c r="J34" t="s">
        <v>95</v>
      </c>
      <c r="L34" t="str">
        <f t="shared" si="17"/>
        <v>LLC_BI__Covenant2__c</v>
      </c>
      <c r="M34" t="str">
        <f t="shared" si="18"/>
        <v>Financial Indicator Value</v>
      </c>
      <c r="N34" t="s">
        <v>1786</v>
      </c>
      <c r="P34" t="str">
        <f t="shared" si="19"/>
        <v>LLC_BI__Covenant2__c</v>
      </c>
      <c r="Q34" t="str">
        <f t="shared" si="20"/>
        <v>Financial Indicator Value</v>
      </c>
      <c r="R34" t="s">
        <v>1787</v>
      </c>
      <c r="S34" t="str">
        <f>G34</f>
        <v>15, 3</v>
      </c>
      <c r="T34" t="str">
        <f>H34</f>
        <v>Y</v>
      </c>
      <c r="U34">
        <f>I34</f>
        <v>0</v>
      </c>
      <c r="W34" t="str">
        <f t="shared" si="32"/>
        <v>LLC_BI__Covenant2__c</v>
      </c>
      <c r="X34" t="str">
        <f t="shared" si="21"/>
        <v>Financial Indicator Value</v>
      </c>
      <c r="Y34" t="str">
        <f t="shared" si="22"/>
        <v>Decimal</v>
      </c>
      <c r="Z34" t="str">
        <f t="shared" si="23"/>
        <v>15, 3</v>
      </c>
      <c r="AA34" t="str">
        <f t="shared" si="24"/>
        <v>Y</v>
      </c>
      <c r="AB34">
        <f t="shared" si="25"/>
        <v>0</v>
      </c>
      <c r="AG34" t="str">
        <f t="shared" si="26"/>
        <v>LLC_BI__Covenant2__c</v>
      </c>
      <c r="AH34" t="str">
        <f t="shared" si="27"/>
        <v>Financial Indicator Value</v>
      </c>
      <c r="AI34" t="str">
        <f t="shared" si="28"/>
        <v>Decimal</v>
      </c>
      <c r="AJ34" t="str">
        <f t="shared" si="29"/>
        <v>15, 3</v>
      </c>
      <c r="AK34" t="str">
        <f t="shared" si="30"/>
        <v>Y</v>
      </c>
      <c r="AL34">
        <f t="shared" si="31"/>
        <v>0</v>
      </c>
    </row>
    <row r="35" spans="1:38">
      <c r="A35" t="s">
        <v>1750</v>
      </c>
      <c r="B35" t="s">
        <v>1751</v>
      </c>
      <c r="C35" t="s">
        <v>1788</v>
      </c>
      <c r="D35" t="s">
        <v>1789</v>
      </c>
      <c r="E35" t="s">
        <v>1790</v>
      </c>
      <c r="F35" t="s">
        <v>1480</v>
      </c>
      <c r="G35" t="s">
        <v>1737</v>
      </c>
      <c r="J35" t="s">
        <v>95</v>
      </c>
      <c r="L35" t="str">
        <f t="shared" si="17"/>
        <v>LLC_BI__Covenant2__c</v>
      </c>
      <c r="M35" t="str">
        <f t="shared" si="18"/>
        <v>Frequency</v>
      </c>
      <c r="P35" t="str">
        <f t="shared" si="19"/>
        <v>LLC_BI__Covenant2__c</v>
      </c>
      <c r="Q35" t="str">
        <f t="shared" si="20"/>
        <v>Frequency</v>
      </c>
      <c r="R35" t="s">
        <v>155</v>
      </c>
      <c r="S35">
        <v>255</v>
      </c>
      <c r="T35" t="str">
        <f t="shared" ref="T35:U35" si="40">IF($O35="","",O35)</f>
        <v/>
      </c>
      <c r="U35" t="str">
        <f t="shared" si="40"/>
        <v/>
      </c>
      <c r="V35" t="str">
        <f>IF(Q35= "", "", IF(F35="Picklist", "Y", "N"))</f>
        <v>Y</v>
      </c>
      <c r="W35" t="str">
        <f t="shared" si="32"/>
        <v>LLC_BI__Covenant2__c</v>
      </c>
      <c r="X35" t="str">
        <f t="shared" si="21"/>
        <v>Frequency</v>
      </c>
      <c r="Y35" t="str">
        <f t="shared" si="22"/>
        <v>String</v>
      </c>
      <c r="Z35">
        <f t="shared" si="23"/>
        <v>255</v>
      </c>
      <c r="AA35" t="str">
        <f t="shared" si="24"/>
        <v/>
      </c>
      <c r="AB35" t="str">
        <f t="shared" si="25"/>
        <v/>
      </c>
      <c r="AG35" t="str">
        <f t="shared" si="26"/>
        <v>LLC_BI__Covenant2__c</v>
      </c>
      <c r="AH35" t="str">
        <f t="shared" si="27"/>
        <v>Frequency</v>
      </c>
      <c r="AI35" t="str">
        <f t="shared" si="28"/>
        <v>String</v>
      </c>
      <c r="AJ35">
        <f t="shared" si="29"/>
        <v>255</v>
      </c>
      <c r="AK35" t="str">
        <f t="shared" si="30"/>
        <v/>
      </c>
      <c r="AL35" t="str">
        <f t="shared" si="31"/>
        <v/>
      </c>
    </row>
    <row r="36" spans="1:38">
      <c r="A36" t="s">
        <v>1750</v>
      </c>
      <c r="B36" t="s">
        <v>1751</v>
      </c>
      <c r="C36" t="s">
        <v>1791</v>
      </c>
      <c r="D36" t="s">
        <v>1792</v>
      </c>
      <c r="E36" t="s">
        <v>1793</v>
      </c>
      <c r="F36" t="s">
        <v>1766</v>
      </c>
      <c r="G36">
        <v>18</v>
      </c>
      <c r="H36" t="s">
        <v>96</v>
      </c>
      <c r="J36" t="s">
        <v>95</v>
      </c>
      <c r="K36" t="s">
        <v>1794</v>
      </c>
      <c r="L36" t="str">
        <f t="shared" si="17"/>
        <v>LLC_BI__Covenant2__c</v>
      </c>
      <c r="M36" t="str">
        <f t="shared" si="18"/>
        <v>Frequency Months</v>
      </c>
      <c r="P36" t="str">
        <f t="shared" si="19"/>
        <v>LLC_BI__Covenant2__c</v>
      </c>
      <c r="Q36" t="str">
        <f t="shared" si="20"/>
        <v>Frequency Months</v>
      </c>
      <c r="R36" t="s">
        <v>94</v>
      </c>
      <c r="S36">
        <f>G36</f>
        <v>18</v>
      </c>
      <c r="W36" t="str">
        <f t="shared" si="32"/>
        <v>LLC_BI__Covenant2__c</v>
      </c>
      <c r="X36" t="str">
        <f t="shared" si="21"/>
        <v>Frequency Months</v>
      </c>
      <c r="Y36" t="str">
        <f t="shared" si="22"/>
        <v>Integer</v>
      </c>
      <c r="Z36">
        <f t="shared" si="23"/>
        <v>18</v>
      </c>
      <c r="AA36">
        <f t="shared" si="24"/>
        <v>0</v>
      </c>
      <c r="AB36">
        <f t="shared" si="25"/>
        <v>0</v>
      </c>
      <c r="AG36" t="str">
        <f t="shared" si="26"/>
        <v>LLC_BI__Covenant2__c</v>
      </c>
      <c r="AH36" t="str">
        <f t="shared" si="27"/>
        <v>Frequency Months</v>
      </c>
      <c r="AI36" t="str">
        <f t="shared" si="28"/>
        <v>Integer</v>
      </c>
      <c r="AJ36">
        <f t="shared" si="29"/>
        <v>18</v>
      </c>
      <c r="AK36">
        <f t="shared" si="30"/>
        <v>0</v>
      </c>
      <c r="AL36">
        <f t="shared" si="31"/>
        <v>0</v>
      </c>
    </row>
    <row r="37" spans="1:38">
      <c r="A37" t="s">
        <v>1750</v>
      </c>
      <c r="B37" t="s">
        <v>1751</v>
      </c>
      <c r="C37" t="s">
        <v>1795</v>
      </c>
      <c r="D37" t="s">
        <v>1796</v>
      </c>
      <c r="E37" t="s">
        <v>1797</v>
      </c>
      <c r="F37" t="s">
        <v>1784</v>
      </c>
      <c r="G37" t="s">
        <v>1798</v>
      </c>
      <c r="J37" t="s">
        <v>95</v>
      </c>
      <c r="L37" t="str">
        <f t="shared" si="17"/>
        <v>LLC_BI__Covenant2__c</v>
      </c>
      <c r="M37" t="str">
        <f t="shared" si="18"/>
        <v>Grace Period Days</v>
      </c>
      <c r="N37" t="s">
        <v>1786</v>
      </c>
      <c r="P37" t="str">
        <f t="shared" si="19"/>
        <v>LLC_BI__Covenant2__c</v>
      </c>
      <c r="Q37" t="str">
        <f t="shared" si="20"/>
        <v>Grace Period Days</v>
      </c>
      <c r="R37" t="s">
        <v>1787</v>
      </c>
      <c r="S37" t="str">
        <f>G37</f>
        <v>18, 0</v>
      </c>
      <c r="T37">
        <f>H37</f>
        <v>0</v>
      </c>
      <c r="U37">
        <f>I37</f>
        <v>0</v>
      </c>
      <c r="W37" t="str">
        <f t="shared" si="32"/>
        <v>LLC_BI__Covenant2__c</v>
      </c>
      <c r="X37" t="str">
        <f t="shared" si="21"/>
        <v>Grace Period Days</v>
      </c>
      <c r="Y37" t="str">
        <f t="shared" si="22"/>
        <v>Decimal</v>
      </c>
      <c r="Z37" t="str">
        <f t="shared" si="23"/>
        <v>18, 0</v>
      </c>
      <c r="AA37">
        <f t="shared" si="24"/>
        <v>0</v>
      </c>
      <c r="AB37">
        <f t="shared" si="25"/>
        <v>0</v>
      </c>
      <c r="AG37" t="str">
        <f t="shared" si="26"/>
        <v>LLC_BI__Covenant2__c</v>
      </c>
      <c r="AH37" t="str">
        <f t="shared" si="27"/>
        <v>Grace Period Days</v>
      </c>
      <c r="AI37" t="str">
        <f t="shared" si="28"/>
        <v>Decimal</v>
      </c>
      <c r="AJ37" t="str">
        <f t="shared" si="29"/>
        <v>18, 0</v>
      </c>
      <c r="AK37">
        <f t="shared" si="30"/>
        <v>0</v>
      </c>
      <c r="AL37">
        <f t="shared" si="31"/>
        <v>0</v>
      </c>
    </row>
    <row r="38" spans="1:38">
      <c r="A38" t="s">
        <v>1750</v>
      </c>
      <c r="B38" t="s">
        <v>1751</v>
      </c>
      <c r="C38" t="s">
        <v>847</v>
      </c>
      <c r="D38" t="s">
        <v>846</v>
      </c>
      <c r="E38" t="s">
        <v>1799</v>
      </c>
      <c r="F38" t="s">
        <v>1478</v>
      </c>
      <c r="G38">
        <v>255</v>
      </c>
      <c r="J38" t="s">
        <v>95</v>
      </c>
      <c r="L38" t="str">
        <f t="shared" si="17"/>
        <v>LLC_BI__Covenant2__c</v>
      </c>
      <c r="M38" t="str">
        <f t="shared" si="18"/>
        <v>Integration Source</v>
      </c>
      <c r="N38" t="s">
        <v>155</v>
      </c>
      <c r="O38" t="s">
        <v>96</v>
      </c>
      <c r="P38" t="str">
        <f t="shared" si="19"/>
        <v>LLC_BI__Covenant2__c</v>
      </c>
      <c r="Q38" t="str">
        <f t="shared" si="20"/>
        <v>Integration Source</v>
      </c>
      <c r="R38" t="s">
        <v>155</v>
      </c>
      <c r="S38">
        <v>255</v>
      </c>
      <c r="T38" t="str">
        <f>IF($H38="","",O38)</f>
        <v/>
      </c>
      <c r="U38" t="str">
        <f t="shared" ref="U38" si="41">IF($I38="","",I38)</f>
        <v/>
      </c>
      <c r="V38" t="str">
        <f>IF(Q38= "", "", IF(F38="Picklist", "Y", "N"))</f>
        <v>N</v>
      </c>
      <c r="W38" t="str">
        <f t="shared" si="32"/>
        <v>LLC_BI__Covenant2__c</v>
      </c>
      <c r="X38" t="str">
        <f t="shared" si="21"/>
        <v>Integration Source</v>
      </c>
      <c r="Y38" t="str">
        <f t="shared" si="22"/>
        <v>String</v>
      </c>
      <c r="Z38">
        <f t="shared" si="23"/>
        <v>255</v>
      </c>
      <c r="AA38" t="str">
        <f t="shared" si="24"/>
        <v/>
      </c>
      <c r="AB38" t="str">
        <f t="shared" si="25"/>
        <v/>
      </c>
      <c r="AG38" t="str">
        <f t="shared" si="26"/>
        <v>LLC_BI__Covenant2__c</v>
      </c>
      <c r="AH38" t="str">
        <f t="shared" si="27"/>
        <v>Integration Source</v>
      </c>
      <c r="AI38" t="str">
        <f t="shared" si="28"/>
        <v>String</v>
      </c>
      <c r="AJ38">
        <f t="shared" si="29"/>
        <v>255</v>
      </c>
      <c r="AK38" t="str">
        <f t="shared" si="30"/>
        <v/>
      </c>
      <c r="AL38" t="str">
        <f t="shared" si="31"/>
        <v/>
      </c>
    </row>
    <row r="39" spans="1:38">
      <c r="A39" t="s">
        <v>1750</v>
      </c>
      <c r="B39" t="s">
        <v>1751</v>
      </c>
      <c r="C39" t="s">
        <v>1800</v>
      </c>
      <c r="D39" t="s">
        <v>1801</v>
      </c>
      <c r="E39" t="s">
        <v>1802</v>
      </c>
      <c r="F39" t="s">
        <v>1487</v>
      </c>
      <c r="G39" t="s">
        <v>1752</v>
      </c>
      <c r="H39" t="s">
        <v>95</v>
      </c>
      <c r="J39" t="s">
        <v>95</v>
      </c>
      <c r="L39" t="str">
        <f t="shared" si="17"/>
        <v>LLC_BI__Covenant2__c</v>
      </c>
      <c r="M39" t="str">
        <f t="shared" si="18"/>
        <v>Is_Template</v>
      </c>
      <c r="N39" t="s">
        <v>155</v>
      </c>
      <c r="O39" t="s">
        <v>96</v>
      </c>
      <c r="P39" t="str">
        <f t="shared" si="19"/>
        <v>LLC_BI__Covenant2__c</v>
      </c>
      <c r="Q39" t="str">
        <f t="shared" si="20"/>
        <v>Is_Template</v>
      </c>
      <c r="R39" t="s">
        <v>1743</v>
      </c>
      <c r="T39" t="str">
        <f>IF($O39="","",O39)</f>
        <v>Y</v>
      </c>
      <c r="V39" t="str">
        <f>IF(Q39= "", "", IF(F39="Picklist", "Y", "N"))</f>
        <v>N</v>
      </c>
      <c r="W39" t="str">
        <f t="shared" si="32"/>
        <v>LLC_BI__Covenant2__c</v>
      </c>
      <c r="X39" t="str">
        <f t="shared" si="21"/>
        <v>Is_Template</v>
      </c>
      <c r="Y39" t="str">
        <f t="shared" si="22"/>
        <v>Bool</v>
      </c>
      <c r="Z39" t="str">
        <f t="shared" si="23"/>
        <v/>
      </c>
      <c r="AA39" t="str">
        <f t="shared" si="24"/>
        <v>Y</v>
      </c>
      <c r="AB39">
        <f t="shared" si="25"/>
        <v>0</v>
      </c>
      <c r="AG39" t="str">
        <f t="shared" si="26"/>
        <v>LLC_BI__Covenant2__c</v>
      </c>
      <c r="AH39" t="str">
        <f t="shared" si="27"/>
        <v>Is_Template</v>
      </c>
      <c r="AI39" t="str">
        <f t="shared" si="28"/>
        <v>Bool</v>
      </c>
      <c r="AJ39" t="str">
        <f t="shared" si="29"/>
        <v/>
      </c>
      <c r="AK39" t="str">
        <f t="shared" si="30"/>
        <v>Y</v>
      </c>
      <c r="AL39">
        <f t="shared" si="31"/>
        <v>0</v>
      </c>
    </row>
    <row r="40" spans="1:38">
      <c r="A40" t="s">
        <v>1750</v>
      </c>
      <c r="B40" t="s">
        <v>1751</v>
      </c>
      <c r="C40" t="s">
        <v>1803</v>
      </c>
      <c r="D40" t="s">
        <v>1804</v>
      </c>
      <c r="E40" t="s">
        <v>1805</v>
      </c>
      <c r="F40" t="s">
        <v>28</v>
      </c>
      <c r="G40" t="s">
        <v>1752</v>
      </c>
      <c r="J40" t="s">
        <v>95</v>
      </c>
      <c r="L40" t="str">
        <f t="shared" si="17"/>
        <v>LLC_BI__Covenant2__c</v>
      </c>
      <c r="M40" t="str">
        <f t="shared" si="18"/>
        <v>Last Evaluation Date</v>
      </c>
      <c r="N40" t="s">
        <v>253</v>
      </c>
      <c r="P40" t="str">
        <f t="shared" si="19"/>
        <v>LLC_BI__Covenant2__c</v>
      </c>
      <c r="Q40" t="str">
        <f t="shared" si="20"/>
        <v>Last Evaluation Date</v>
      </c>
      <c r="R40" t="s">
        <v>28</v>
      </c>
      <c r="W40" t="str">
        <f t="shared" si="32"/>
        <v>LLC_BI__Covenant2__c</v>
      </c>
      <c r="X40" t="str">
        <f t="shared" si="21"/>
        <v>Last Evaluation Date</v>
      </c>
      <c r="Y40" t="str">
        <f t="shared" si="22"/>
        <v>Date</v>
      </c>
      <c r="Z40" t="str">
        <f t="shared" si="23"/>
        <v/>
      </c>
      <c r="AA40">
        <f t="shared" si="24"/>
        <v>0</v>
      </c>
      <c r="AB40">
        <f t="shared" si="25"/>
        <v>0</v>
      </c>
      <c r="AG40" t="str">
        <f t="shared" si="26"/>
        <v>LLC_BI__Covenant2__c</v>
      </c>
      <c r="AH40" t="str">
        <f t="shared" si="27"/>
        <v>Last Evaluation Date</v>
      </c>
      <c r="AI40" t="str">
        <f t="shared" si="28"/>
        <v>Date</v>
      </c>
      <c r="AJ40" t="str">
        <f t="shared" si="29"/>
        <v/>
      </c>
      <c r="AK40">
        <f t="shared" si="30"/>
        <v>0</v>
      </c>
      <c r="AL40">
        <f t="shared" si="31"/>
        <v>0</v>
      </c>
    </row>
    <row r="41" spans="1:38">
      <c r="A41" t="s">
        <v>1750</v>
      </c>
      <c r="B41" t="s">
        <v>1751</v>
      </c>
      <c r="C41" t="s">
        <v>1806</v>
      </c>
      <c r="D41" t="s">
        <v>1807</v>
      </c>
      <c r="E41" t="s">
        <v>1808</v>
      </c>
      <c r="F41" t="s">
        <v>1478</v>
      </c>
      <c r="G41">
        <v>255</v>
      </c>
      <c r="J41" t="s">
        <v>95</v>
      </c>
      <c r="L41" t="str">
        <f t="shared" si="17"/>
        <v>LLC_BI__Covenant2__c</v>
      </c>
      <c r="M41" t="str">
        <f t="shared" si="18"/>
        <v>Last Evaluation Status</v>
      </c>
      <c r="N41" t="s">
        <v>155</v>
      </c>
      <c r="O41" t="s">
        <v>96</v>
      </c>
      <c r="P41" t="str">
        <f t="shared" si="19"/>
        <v>LLC_BI__Covenant2__c</v>
      </c>
      <c r="Q41" t="str">
        <f t="shared" si="20"/>
        <v>Last Evaluation Status</v>
      </c>
      <c r="R41" t="s">
        <v>155</v>
      </c>
      <c r="S41">
        <v>255</v>
      </c>
      <c r="T41" t="str">
        <f>IF($H41="","",O41)</f>
        <v/>
      </c>
      <c r="U41" t="str">
        <f t="shared" ref="U41" si="42">IF($I41="","",I41)</f>
        <v/>
      </c>
      <c r="V41" t="str">
        <f>IF(Q41= "", "", IF(F41="Picklist", "Y", "N"))</f>
        <v>N</v>
      </c>
      <c r="W41" t="str">
        <f t="shared" si="32"/>
        <v>LLC_BI__Covenant2__c</v>
      </c>
      <c r="X41" t="str">
        <f t="shared" si="21"/>
        <v>Last Evaluation Status</v>
      </c>
      <c r="Y41" t="str">
        <f t="shared" si="22"/>
        <v>String</v>
      </c>
      <c r="Z41">
        <f t="shared" si="23"/>
        <v>255</v>
      </c>
      <c r="AA41" t="str">
        <f t="shared" si="24"/>
        <v/>
      </c>
      <c r="AB41" t="str">
        <f t="shared" si="25"/>
        <v/>
      </c>
      <c r="AG41" t="str">
        <f t="shared" si="26"/>
        <v>LLC_BI__Covenant2__c</v>
      </c>
      <c r="AH41" t="str">
        <f t="shared" si="27"/>
        <v>Last Evaluation Status</v>
      </c>
      <c r="AI41" t="str">
        <f t="shared" si="28"/>
        <v>String</v>
      </c>
      <c r="AJ41">
        <f t="shared" si="29"/>
        <v>255</v>
      </c>
      <c r="AK41" t="str">
        <f t="shared" si="30"/>
        <v/>
      </c>
      <c r="AL41" t="str">
        <f t="shared" si="31"/>
        <v/>
      </c>
    </row>
    <row r="42" spans="1:38">
      <c r="A42" t="s">
        <v>1750</v>
      </c>
      <c r="B42" t="s">
        <v>1751</v>
      </c>
      <c r="C42" t="s">
        <v>1809</v>
      </c>
      <c r="D42" t="s">
        <v>1810</v>
      </c>
      <c r="E42" t="s">
        <v>1811</v>
      </c>
      <c r="F42" t="s">
        <v>1812</v>
      </c>
      <c r="G42" t="s">
        <v>1729</v>
      </c>
      <c r="I42" t="s">
        <v>1732</v>
      </c>
      <c r="J42" t="s">
        <v>95</v>
      </c>
      <c r="L42" t="str">
        <f t="shared" si="17"/>
        <v>LLC_BI__Covenant2__c</v>
      </c>
      <c r="M42" t="str">
        <f t="shared" si="18"/>
        <v>Linked Spread Statement Record</v>
      </c>
      <c r="N42" t="s">
        <v>155</v>
      </c>
      <c r="O42" t="s">
        <v>96</v>
      </c>
      <c r="P42" t="str">
        <f t="shared" si="19"/>
        <v>LLC_BI__Covenant2__c</v>
      </c>
      <c r="Q42" t="str">
        <f t="shared" si="20"/>
        <v>Linked Spread Statement Record</v>
      </c>
      <c r="R42" t="s">
        <v>155</v>
      </c>
      <c r="S42">
        <v>18</v>
      </c>
      <c r="W42" t="str">
        <f t="shared" si="32"/>
        <v>LLC_BI__Covenant2__c</v>
      </c>
      <c r="X42" t="str">
        <f t="shared" si="21"/>
        <v>Linked Spread Statement Record</v>
      </c>
      <c r="Y42" t="str">
        <f t="shared" si="22"/>
        <v>String</v>
      </c>
      <c r="Z42">
        <f t="shared" si="23"/>
        <v>18</v>
      </c>
      <c r="AA42">
        <f t="shared" si="24"/>
        <v>0</v>
      </c>
      <c r="AB42">
        <f t="shared" si="25"/>
        <v>0</v>
      </c>
      <c r="AG42" t="str">
        <f t="shared" si="26"/>
        <v>LLC_BI__Covenant2__c</v>
      </c>
      <c r="AH42" t="str">
        <f t="shared" si="27"/>
        <v>Linked Spread Statement Record</v>
      </c>
      <c r="AI42" t="str">
        <f t="shared" si="28"/>
        <v>String</v>
      </c>
      <c r="AJ42">
        <f t="shared" si="29"/>
        <v>18</v>
      </c>
      <c r="AK42">
        <f t="shared" si="30"/>
        <v>0</v>
      </c>
      <c r="AL42">
        <f t="shared" si="31"/>
        <v>0</v>
      </c>
    </row>
    <row r="43" spans="1:38">
      <c r="A43" t="s">
        <v>1750</v>
      </c>
      <c r="B43" t="s">
        <v>1751</v>
      </c>
      <c r="C43" t="s">
        <v>1813</v>
      </c>
      <c r="D43" t="s">
        <v>1814</v>
      </c>
      <c r="E43" t="s">
        <v>1815</v>
      </c>
      <c r="F43" t="s">
        <v>1816</v>
      </c>
      <c r="G43" t="s">
        <v>1729</v>
      </c>
      <c r="I43" t="s">
        <v>1732</v>
      </c>
      <c r="J43" t="s">
        <v>95</v>
      </c>
      <c r="L43" t="str">
        <f t="shared" si="17"/>
        <v>LLC_BI__Covenant2__c</v>
      </c>
      <c r="M43" t="str">
        <f t="shared" si="18"/>
        <v>Linked Spread Statement Record Total</v>
      </c>
      <c r="N43" t="s">
        <v>155</v>
      </c>
      <c r="O43" t="s">
        <v>96</v>
      </c>
      <c r="P43" t="str">
        <f t="shared" si="19"/>
        <v>LLC_BI__Covenant2__c</v>
      </c>
      <c r="Q43" t="str">
        <f t="shared" si="20"/>
        <v>Linked Spread Statement Record Total</v>
      </c>
      <c r="R43" t="s">
        <v>155</v>
      </c>
      <c r="S43">
        <v>18</v>
      </c>
      <c r="W43" t="str">
        <f t="shared" si="32"/>
        <v>LLC_BI__Covenant2__c</v>
      </c>
      <c r="X43" t="str">
        <f t="shared" si="21"/>
        <v>Linked Spread Statement Record Total</v>
      </c>
      <c r="Y43" t="str">
        <f t="shared" si="22"/>
        <v>String</v>
      </c>
      <c r="Z43">
        <f t="shared" si="23"/>
        <v>18</v>
      </c>
      <c r="AA43">
        <f t="shared" si="24"/>
        <v>0</v>
      </c>
      <c r="AB43">
        <f t="shared" si="25"/>
        <v>0</v>
      </c>
      <c r="AG43" t="str">
        <f t="shared" si="26"/>
        <v>LLC_BI__Covenant2__c</v>
      </c>
      <c r="AH43" t="str">
        <f t="shared" si="27"/>
        <v>Linked Spread Statement Record Total</v>
      </c>
      <c r="AI43" t="str">
        <f t="shared" si="28"/>
        <v>String</v>
      </c>
      <c r="AJ43">
        <f t="shared" si="29"/>
        <v>18</v>
      </c>
      <c r="AK43">
        <f t="shared" si="30"/>
        <v>0</v>
      </c>
      <c r="AL43">
        <f t="shared" si="31"/>
        <v>0</v>
      </c>
    </row>
    <row r="44" spans="1:38">
      <c r="A44" t="s">
        <v>1750</v>
      </c>
      <c r="B44" t="s">
        <v>1751</v>
      </c>
      <c r="C44" t="s">
        <v>1744</v>
      </c>
      <c r="D44" t="s">
        <v>590</v>
      </c>
      <c r="E44" t="s">
        <v>1817</v>
      </c>
      <c r="F44" t="s">
        <v>1818</v>
      </c>
      <c r="G44">
        <v>255</v>
      </c>
      <c r="H44" t="s">
        <v>96</v>
      </c>
      <c r="I44" t="s">
        <v>1747</v>
      </c>
      <c r="J44" t="s">
        <v>95</v>
      </c>
      <c r="L44" t="str">
        <f t="shared" si="17"/>
        <v>LLC_BI__Covenant2__c</v>
      </c>
      <c r="M44" t="str">
        <f t="shared" si="18"/>
        <v>lookupKey</v>
      </c>
      <c r="N44" t="s">
        <v>155</v>
      </c>
      <c r="O44" t="s">
        <v>96</v>
      </c>
      <c r="P44" t="str">
        <f t="shared" si="19"/>
        <v>LLC_BI__Covenant2__c</v>
      </c>
      <c r="Q44" t="str">
        <f t="shared" si="20"/>
        <v>lookupKey</v>
      </c>
      <c r="R44" t="s">
        <v>155</v>
      </c>
      <c r="S44">
        <v>255</v>
      </c>
      <c r="T44" t="str">
        <f>IF($H44="","",O44)</f>
        <v>Y</v>
      </c>
      <c r="U44" t="str">
        <f t="shared" ref="U44" si="43">IF($I44="","",I44)</f>
        <v>E</v>
      </c>
      <c r="V44" t="str">
        <f>IF(Q44= "", "", IF(F44="Picklist", "Y", "N"))</f>
        <v>N</v>
      </c>
      <c r="W44" t="str">
        <f t="shared" si="32"/>
        <v>LLC_BI__Covenant2__c</v>
      </c>
      <c r="X44" t="str">
        <f t="shared" si="21"/>
        <v>lookupKey</v>
      </c>
      <c r="Y44" t="str">
        <f t="shared" si="22"/>
        <v>String</v>
      </c>
      <c r="Z44">
        <f t="shared" si="23"/>
        <v>255</v>
      </c>
      <c r="AA44" t="str">
        <f t="shared" si="24"/>
        <v>Y</v>
      </c>
      <c r="AB44" t="str">
        <f t="shared" si="25"/>
        <v>E</v>
      </c>
      <c r="AG44" t="str">
        <f t="shared" si="26"/>
        <v>LLC_BI__Covenant2__c</v>
      </c>
      <c r="AH44" t="str">
        <f t="shared" si="27"/>
        <v>lookupKey</v>
      </c>
      <c r="AI44" t="str">
        <f t="shared" si="28"/>
        <v>String</v>
      </c>
      <c r="AJ44">
        <f t="shared" si="29"/>
        <v>255</v>
      </c>
      <c r="AK44" t="str">
        <f t="shared" si="30"/>
        <v>Y</v>
      </c>
      <c r="AL44" t="str">
        <f t="shared" si="31"/>
        <v>E</v>
      </c>
    </row>
    <row r="45" spans="1:38">
      <c r="A45" t="s">
        <v>1750</v>
      </c>
      <c r="B45" t="s">
        <v>1751</v>
      </c>
      <c r="C45" t="s">
        <v>1819</v>
      </c>
      <c r="D45" t="s">
        <v>1820</v>
      </c>
      <c r="E45" t="s">
        <v>1821</v>
      </c>
      <c r="F45" t="s">
        <v>1480</v>
      </c>
      <c r="G45" t="s">
        <v>1737</v>
      </c>
      <c r="J45" t="s">
        <v>95</v>
      </c>
      <c r="L45" t="str">
        <f t="shared" si="17"/>
        <v>LLC_BI__Covenant2__c</v>
      </c>
      <c r="M45" t="str">
        <f t="shared" si="18"/>
        <v>Measure</v>
      </c>
      <c r="P45" t="str">
        <f t="shared" si="19"/>
        <v>LLC_BI__Covenant2__c</v>
      </c>
      <c r="Q45" t="str">
        <f t="shared" si="20"/>
        <v>Measure</v>
      </c>
      <c r="R45" t="s">
        <v>155</v>
      </c>
      <c r="S45">
        <v>255</v>
      </c>
      <c r="T45" t="str">
        <f t="shared" ref="T45:U45" si="44">IF($O45="","",O45)</f>
        <v/>
      </c>
      <c r="U45" t="str">
        <f t="shared" si="44"/>
        <v/>
      </c>
      <c r="V45" t="str">
        <f>IF(Q45= "", "", IF(F45="Picklist", "Y", "N"))</f>
        <v>Y</v>
      </c>
      <c r="W45" t="str">
        <f t="shared" si="32"/>
        <v>LLC_BI__Covenant2__c</v>
      </c>
      <c r="X45" t="str">
        <f t="shared" si="21"/>
        <v>Measure</v>
      </c>
      <c r="Y45" t="str">
        <f t="shared" si="22"/>
        <v>String</v>
      </c>
      <c r="Z45">
        <f t="shared" si="23"/>
        <v>255</v>
      </c>
      <c r="AA45" t="str">
        <f t="shared" si="24"/>
        <v/>
      </c>
      <c r="AB45" t="str">
        <f t="shared" si="25"/>
        <v/>
      </c>
      <c r="AG45" t="str">
        <f t="shared" si="26"/>
        <v>LLC_BI__Covenant2__c</v>
      </c>
      <c r="AH45" t="str">
        <f t="shared" si="27"/>
        <v>Measure</v>
      </c>
      <c r="AI45" t="str">
        <f t="shared" si="28"/>
        <v>String</v>
      </c>
      <c r="AJ45">
        <f t="shared" si="29"/>
        <v>255</v>
      </c>
      <c r="AK45" t="str">
        <f t="shared" si="30"/>
        <v/>
      </c>
      <c r="AL45" t="str">
        <f t="shared" si="31"/>
        <v/>
      </c>
    </row>
    <row r="46" spans="1:38">
      <c r="A46" t="s">
        <v>1750</v>
      </c>
      <c r="B46" t="s">
        <v>1751</v>
      </c>
      <c r="C46" t="s">
        <v>844</v>
      </c>
      <c r="D46" t="s">
        <v>843</v>
      </c>
      <c r="E46" t="s">
        <v>1822</v>
      </c>
      <c r="F46" t="s">
        <v>1823</v>
      </c>
      <c r="G46">
        <v>18</v>
      </c>
      <c r="H46" t="s">
        <v>96</v>
      </c>
      <c r="I46" t="s">
        <v>1747</v>
      </c>
      <c r="J46" t="s">
        <v>95</v>
      </c>
      <c r="L46" t="str">
        <f t="shared" si="17"/>
        <v>LLC_BI__Covenant2__c</v>
      </c>
      <c r="M46" t="str">
        <f t="shared" si="18"/>
        <v>Migration ID</v>
      </c>
      <c r="N46" t="s">
        <v>155</v>
      </c>
      <c r="O46" t="s">
        <v>96</v>
      </c>
      <c r="P46" t="str">
        <f t="shared" si="19"/>
        <v>LLC_BI__Covenant2__c</v>
      </c>
      <c r="Q46" t="str">
        <f t="shared" si="20"/>
        <v>Migration ID</v>
      </c>
      <c r="R46" t="s">
        <v>155</v>
      </c>
      <c r="S46">
        <v>255</v>
      </c>
      <c r="T46" t="str">
        <f>IF($H46="","",O46)</f>
        <v>Y</v>
      </c>
      <c r="U46" t="str">
        <f t="shared" ref="U46" si="45">IF($I46="","",I46)</f>
        <v>E</v>
      </c>
      <c r="V46" t="str">
        <f>IF(Q46= "", "", IF(F46="Picklist", "Y", "N"))</f>
        <v>N</v>
      </c>
      <c r="W46" t="str">
        <f t="shared" si="32"/>
        <v>LLC_BI__Covenant2__c</v>
      </c>
      <c r="X46" t="str">
        <f t="shared" si="21"/>
        <v>Migration ID</v>
      </c>
      <c r="Y46" t="str">
        <f t="shared" si="22"/>
        <v>String</v>
      </c>
      <c r="Z46">
        <f t="shared" si="23"/>
        <v>255</v>
      </c>
      <c r="AA46" t="str">
        <f t="shared" si="24"/>
        <v>Y</v>
      </c>
      <c r="AB46" t="str">
        <f t="shared" si="25"/>
        <v>E</v>
      </c>
      <c r="AG46" t="str">
        <f t="shared" si="26"/>
        <v>LLC_BI__Covenant2__c</v>
      </c>
      <c r="AH46" t="str">
        <f t="shared" si="27"/>
        <v>Migration ID</v>
      </c>
      <c r="AI46" t="str">
        <f t="shared" si="28"/>
        <v>String</v>
      </c>
      <c r="AJ46">
        <f t="shared" si="29"/>
        <v>255</v>
      </c>
      <c r="AK46" t="str">
        <f t="shared" si="30"/>
        <v>Y</v>
      </c>
      <c r="AL46" t="str">
        <f t="shared" si="31"/>
        <v>E</v>
      </c>
    </row>
    <row r="47" spans="1:38">
      <c r="A47" t="s">
        <v>1750</v>
      </c>
      <c r="B47" t="s">
        <v>1751</v>
      </c>
      <c r="C47" t="s">
        <v>1824</v>
      </c>
      <c r="D47" t="s">
        <v>1825</v>
      </c>
      <c r="E47" t="s">
        <v>1826</v>
      </c>
      <c r="F47" t="s">
        <v>28</v>
      </c>
      <c r="G47" t="s">
        <v>1752</v>
      </c>
      <c r="J47" t="s">
        <v>95</v>
      </c>
      <c r="L47" t="str">
        <f t="shared" si="17"/>
        <v>LLC_BI__Covenant2__c</v>
      </c>
      <c r="M47" t="str">
        <f t="shared" si="18"/>
        <v>Next Evaluation Date</v>
      </c>
      <c r="N47" t="s">
        <v>253</v>
      </c>
      <c r="P47" t="str">
        <f t="shared" si="19"/>
        <v>LLC_BI__Covenant2__c</v>
      </c>
      <c r="Q47" t="str">
        <f t="shared" si="20"/>
        <v>Next Evaluation Date</v>
      </c>
      <c r="R47" t="s">
        <v>28</v>
      </c>
      <c r="W47" t="str">
        <f t="shared" si="32"/>
        <v>LLC_BI__Covenant2__c</v>
      </c>
      <c r="X47" t="str">
        <f t="shared" si="21"/>
        <v>Next Evaluation Date</v>
      </c>
      <c r="Y47" t="str">
        <f t="shared" si="22"/>
        <v>Date</v>
      </c>
      <c r="Z47" t="str">
        <f t="shared" si="23"/>
        <v/>
      </c>
      <c r="AA47">
        <f t="shared" si="24"/>
        <v>0</v>
      </c>
      <c r="AB47">
        <f t="shared" si="25"/>
        <v>0</v>
      </c>
      <c r="AG47" t="str">
        <f t="shared" si="26"/>
        <v>LLC_BI__Covenant2__c</v>
      </c>
      <c r="AH47" t="str">
        <f t="shared" si="27"/>
        <v>Next Evaluation Date</v>
      </c>
      <c r="AI47" t="str">
        <f t="shared" si="28"/>
        <v>Date</v>
      </c>
      <c r="AJ47" t="str">
        <f t="shared" si="29"/>
        <v/>
      </c>
      <c r="AK47">
        <f t="shared" si="30"/>
        <v>0</v>
      </c>
      <c r="AL47">
        <f t="shared" si="31"/>
        <v>0</v>
      </c>
    </row>
    <row r="48" spans="1:38">
      <c r="A48" t="s">
        <v>1750</v>
      </c>
      <c r="B48" t="s">
        <v>1751</v>
      </c>
      <c r="C48" t="s">
        <v>90</v>
      </c>
      <c r="D48" t="s">
        <v>1827</v>
      </c>
      <c r="E48" t="s">
        <v>1828</v>
      </c>
      <c r="F48" t="s">
        <v>1549</v>
      </c>
      <c r="G48">
        <v>32768</v>
      </c>
      <c r="J48" t="s">
        <v>95</v>
      </c>
      <c r="L48" t="str">
        <f t="shared" si="17"/>
        <v>LLC_BI__Covenant2__c</v>
      </c>
      <c r="M48" t="str">
        <f t="shared" si="18"/>
        <v>Notes</v>
      </c>
      <c r="N48" t="s">
        <v>155</v>
      </c>
      <c r="O48" t="s">
        <v>96</v>
      </c>
      <c r="P48" t="str">
        <f t="shared" si="19"/>
        <v>LLC_BI__Covenant2__c</v>
      </c>
      <c r="Q48" t="str">
        <f t="shared" si="20"/>
        <v>Notes</v>
      </c>
      <c r="R48" t="s">
        <v>155</v>
      </c>
      <c r="S48">
        <v>32768</v>
      </c>
      <c r="W48" t="str">
        <f t="shared" si="32"/>
        <v>LLC_BI__Covenant2__c</v>
      </c>
      <c r="X48" t="str">
        <f t="shared" si="21"/>
        <v>Notes</v>
      </c>
      <c r="Y48" t="str">
        <f t="shared" si="22"/>
        <v>String</v>
      </c>
      <c r="Z48">
        <f t="shared" si="23"/>
        <v>32768</v>
      </c>
      <c r="AA48">
        <f t="shared" si="24"/>
        <v>0</v>
      </c>
      <c r="AB48">
        <f t="shared" si="25"/>
        <v>0</v>
      </c>
      <c r="AG48" t="str">
        <f t="shared" si="26"/>
        <v>LLC_BI__Covenant2__c</v>
      </c>
      <c r="AH48" t="str">
        <f t="shared" si="27"/>
        <v>Notes</v>
      </c>
      <c r="AI48" t="str">
        <f t="shared" si="28"/>
        <v>String</v>
      </c>
      <c r="AJ48">
        <f t="shared" si="29"/>
        <v>32768</v>
      </c>
      <c r="AK48">
        <f t="shared" si="30"/>
        <v>0</v>
      </c>
      <c r="AL48">
        <f t="shared" si="31"/>
        <v>0</v>
      </c>
    </row>
    <row r="49" spans="1:38">
      <c r="A49" t="s">
        <v>1750</v>
      </c>
      <c r="B49" t="s">
        <v>1751</v>
      </c>
      <c r="C49" t="s">
        <v>1829</v>
      </c>
      <c r="D49" t="s">
        <v>1830</v>
      </c>
      <c r="E49" t="s">
        <v>1739</v>
      </c>
      <c r="F49" t="s">
        <v>28</v>
      </c>
      <c r="G49" t="s">
        <v>1752</v>
      </c>
      <c r="J49" t="s">
        <v>95</v>
      </c>
      <c r="L49" t="str">
        <f t="shared" si="17"/>
        <v>LLC_BI__Covenant2__c</v>
      </c>
      <c r="M49" t="str">
        <f t="shared" si="18"/>
        <v>Period End</v>
      </c>
      <c r="N49" t="s">
        <v>253</v>
      </c>
      <c r="P49" t="str">
        <f t="shared" si="19"/>
        <v>LLC_BI__Covenant2__c</v>
      </c>
      <c r="Q49" t="str">
        <f t="shared" si="20"/>
        <v>Period End</v>
      </c>
      <c r="R49" t="s">
        <v>28</v>
      </c>
      <c r="W49" t="str">
        <f t="shared" si="32"/>
        <v>LLC_BI__Covenant2__c</v>
      </c>
      <c r="X49" t="str">
        <f t="shared" si="21"/>
        <v>Period End</v>
      </c>
      <c r="Y49" t="str">
        <f t="shared" si="22"/>
        <v>Date</v>
      </c>
      <c r="Z49" t="str">
        <f t="shared" si="23"/>
        <v/>
      </c>
      <c r="AA49">
        <f t="shared" si="24"/>
        <v>0</v>
      </c>
      <c r="AB49">
        <f t="shared" si="25"/>
        <v>0</v>
      </c>
      <c r="AG49" t="str">
        <f t="shared" si="26"/>
        <v>LLC_BI__Covenant2__c</v>
      </c>
      <c r="AH49" t="str">
        <f t="shared" si="27"/>
        <v>Period End</v>
      </c>
      <c r="AI49" t="str">
        <f t="shared" si="28"/>
        <v>Date</v>
      </c>
      <c r="AJ49" t="str">
        <f t="shared" si="29"/>
        <v/>
      </c>
      <c r="AK49">
        <f t="shared" si="30"/>
        <v>0</v>
      </c>
      <c r="AL49">
        <f t="shared" si="31"/>
        <v>0</v>
      </c>
    </row>
    <row r="50" spans="1:38">
      <c r="A50" t="s">
        <v>1750</v>
      </c>
      <c r="B50" t="s">
        <v>1751</v>
      </c>
      <c r="C50" t="s">
        <v>1831</v>
      </c>
      <c r="D50" t="s">
        <v>1832</v>
      </c>
      <c r="E50" t="s">
        <v>1833</v>
      </c>
      <c r="F50" t="s">
        <v>1834</v>
      </c>
      <c r="G50" t="s">
        <v>1729</v>
      </c>
      <c r="I50" t="s">
        <v>1732</v>
      </c>
      <c r="J50" t="s">
        <v>95</v>
      </c>
      <c r="L50" t="str">
        <f t="shared" si="17"/>
        <v>LLC_BI__Covenant2__c</v>
      </c>
      <c r="M50" t="str">
        <f t="shared" si="18"/>
        <v>Related Covenant</v>
      </c>
      <c r="N50" t="s">
        <v>155</v>
      </c>
      <c r="O50" t="s">
        <v>96</v>
      </c>
      <c r="P50" t="str">
        <f t="shared" si="19"/>
        <v>LLC_BI__Covenant2__c</v>
      </c>
      <c r="Q50" t="str">
        <f t="shared" si="20"/>
        <v>Related Covenant</v>
      </c>
      <c r="R50" t="s">
        <v>155</v>
      </c>
      <c r="S50">
        <v>18</v>
      </c>
      <c r="W50" t="str">
        <f t="shared" si="32"/>
        <v>LLC_BI__Covenant2__c</v>
      </c>
      <c r="X50" t="str">
        <f t="shared" si="21"/>
        <v>Related Covenant</v>
      </c>
      <c r="Y50" t="str">
        <f t="shared" si="22"/>
        <v>String</v>
      </c>
      <c r="Z50">
        <f t="shared" si="23"/>
        <v>18</v>
      </c>
      <c r="AA50">
        <f t="shared" si="24"/>
        <v>0</v>
      </c>
      <c r="AB50">
        <f t="shared" si="25"/>
        <v>0</v>
      </c>
      <c r="AG50" t="str">
        <f t="shared" si="26"/>
        <v>LLC_BI__Covenant2__c</v>
      </c>
      <c r="AH50" t="str">
        <f t="shared" si="27"/>
        <v>Related Covenant</v>
      </c>
      <c r="AI50" t="str">
        <f t="shared" si="28"/>
        <v>String</v>
      </c>
      <c r="AJ50">
        <f t="shared" si="29"/>
        <v>18</v>
      </c>
      <c r="AK50">
        <f t="shared" si="30"/>
        <v>0</v>
      </c>
      <c r="AL50">
        <f t="shared" si="31"/>
        <v>0</v>
      </c>
    </row>
    <row r="51" spans="1:38">
      <c r="A51" t="s">
        <v>1750</v>
      </c>
      <c r="B51" t="s">
        <v>1751</v>
      </c>
      <c r="C51" t="s">
        <v>236</v>
      </c>
      <c r="D51" t="s">
        <v>1835</v>
      </c>
      <c r="F51" t="s">
        <v>1836</v>
      </c>
      <c r="G51" t="s">
        <v>1729</v>
      </c>
      <c r="I51" t="s">
        <v>1732</v>
      </c>
      <c r="J51" t="s">
        <v>95</v>
      </c>
      <c r="L51" t="str">
        <f t="shared" si="17"/>
        <v>LLC_BI__Covenant2__c</v>
      </c>
      <c r="M51" t="str">
        <f t="shared" si="18"/>
        <v>Relationship</v>
      </c>
      <c r="N51" t="s">
        <v>155</v>
      </c>
      <c r="O51" t="s">
        <v>96</v>
      </c>
      <c r="P51" t="str">
        <f t="shared" si="19"/>
        <v>LLC_BI__Covenant2__c</v>
      </c>
      <c r="Q51" t="str">
        <f t="shared" si="20"/>
        <v>Relationship</v>
      </c>
      <c r="R51" t="s">
        <v>155</v>
      </c>
      <c r="S51">
        <v>18</v>
      </c>
      <c r="W51" t="str">
        <f t="shared" si="32"/>
        <v>LLC_BI__Covenant2__c</v>
      </c>
      <c r="X51" t="str">
        <f t="shared" si="21"/>
        <v>Relationship</v>
      </c>
      <c r="Y51" t="str">
        <f t="shared" si="22"/>
        <v>String</v>
      </c>
      <c r="Z51">
        <f t="shared" si="23"/>
        <v>18</v>
      </c>
      <c r="AA51">
        <f t="shared" si="24"/>
        <v>0</v>
      </c>
      <c r="AB51">
        <f t="shared" si="25"/>
        <v>0</v>
      </c>
      <c r="AG51" t="str">
        <f t="shared" si="26"/>
        <v>LLC_BI__Covenant2__c</v>
      </c>
      <c r="AH51" t="str">
        <f t="shared" si="27"/>
        <v>Relationship</v>
      </c>
      <c r="AI51" t="str">
        <f t="shared" si="28"/>
        <v>String</v>
      </c>
      <c r="AJ51">
        <f t="shared" si="29"/>
        <v>18</v>
      </c>
      <c r="AK51">
        <f t="shared" si="30"/>
        <v>0</v>
      </c>
      <c r="AL51">
        <f t="shared" si="31"/>
        <v>0</v>
      </c>
    </row>
    <row r="52" spans="1:38">
      <c r="A52" t="s">
        <v>1750</v>
      </c>
      <c r="B52" t="s">
        <v>1751</v>
      </c>
      <c r="C52" t="s">
        <v>171</v>
      </c>
      <c r="D52" t="s">
        <v>1837</v>
      </c>
      <c r="E52" t="s">
        <v>1838</v>
      </c>
      <c r="F52" t="s">
        <v>1487</v>
      </c>
      <c r="G52" t="s">
        <v>1752</v>
      </c>
      <c r="H52" t="s">
        <v>95</v>
      </c>
      <c r="J52" t="s">
        <v>95</v>
      </c>
      <c r="L52" t="str">
        <f t="shared" si="17"/>
        <v>LLC_BI__Covenant2__c</v>
      </c>
      <c r="M52" t="str">
        <f t="shared" si="18"/>
        <v>Required</v>
      </c>
      <c r="N52" t="s">
        <v>155</v>
      </c>
      <c r="O52" t="s">
        <v>96</v>
      </c>
      <c r="P52" t="str">
        <f t="shared" si="19"/>
        <v>LLC_BI__Covenant2__c</v>
      </c>
      <c r="Q52" t="str">
        <f t="shared" si="20"/>
        <v>Required</v>
      </c>
      <c r="R52" t="s">
        <v>1743</v>
      </c>
      <c r="T52" t="str">
        <f>IF($O52="","",O52)</f>
        <v>Y</v>
      </c>
      <c r="V52" t="str">
        <f>IF(Q52= "", "", IF(F52="Picklist", "Y", "N"))</f>
        <v>N</v>
      </c>
      <c r="W52" t="str">
        <f t="shared" si="32"/>
        <v>LLC_BI__Covenant2__c</v>
      </c>
      <c r="X52" t="str">
        <f t="shared" si="21"/>
        <v>Required</v>
      </c>
      <c r="Y52" t="str">
        <f t="shared" si="22"/>
        <v>Bool</v>
      </c>
      <c r="Z52" t="str">
        <f t="shared" si="23"/>
        <v/>
      </c>
      <c r="AA52" t="str">
        <f t="shared" si="24"/>
        <v>Y</v>
      </c>
      <c r="AB52">
        <f t="shared" si="25"/>
        <v>0</v>
      </c>
      <c r="AG52" t="str">
        <f t="shared" si="26"/>
        <v>LLC_BI__Covenant2__c</v>
      </c>
      <c r="AH52" t="str">
        <f t="shared" si="27"/>
        <v>Required</v>
      </c>
      <c r="AI52" t="str">
        <f t="shared" si="28"/>
        <v>Bool</v>
      </c>
      <c r="AJ52" t="str">
        <f t="shared" si="29"/>
        <v/>
      </c>
      <c r="AK52" t="str">
        <f t="shared" si="30"/>
        <v>Y</v>
      </c>
      <c r="AL52">
        <f t="shared" si="31"/>
        <v>0</v>
      </c>
    </row>
    <row r="53" spans="1:38">
      <c r="A53" t="s">
        <v>1750</v>
      </c>
      <c r="B53" t="s">
        <v>1751</v>
      </c>
      <c r="C53" t="s">
        <v>1839</v>
      </c>
      <c r="D53" t="s">
        <v>1840</v>
      </c>
      <c r="E53" t="s">
        <v>1841</v>
      </c>
      <c r="F53" t="s">
        <v>1480</v>
      </c>
      <c r="G53" t="s">
        <v>1737</v>
      </c>
      <c r="J53" t="s">
        <v>95</v>
      </c>
      <c r="L53" t="str">
        <f t="shared" si="17"/>
        <v>LLC_BI__Covenant2__c</v>
      </c>
      <c r="M53" t="str">
        <f t="shared" si="18"/>
        <v>Rolling 12M</v>
      </c>
      <c r="P53" t="str">
        <f t="shared" si="19"/>
        <v>LLC_BI__Covenant2__c</v>
      </c>
      <c r="Q53" t="str">
        <f t="shared" si="20"/>
        <v>Rolling 12M</v>
      </c>
      <c r="R53" t="s">
        <v>155</v>
      </c>
      <c r="S53">
        <v>255</v>
      </c>
      <c r="T53" t="str">
        <f t="shared" ref="T53:U57" si="46">IF($O53="","",O53)</f>
        <v/>
      </c>
      <c r="U53" t="str">
        <f t="shared" si="46"/>
        <v/>
      </c>
      <c r="V53" t="str">
        <f t="shared" ref="V53:V57" si="47">IF(Q53= "", "", IF(F53="Picklist", "Y", "N"))</f>
        <v>Y</v>
      </c>
      <c r="W53" t="str">
        <f t="shared" si="32"/>
        <v>LLC_BI__Covenant2__c</v>
      </c>
      <c r="X53" t="str">
        <f t="shared" si="21"/>
        <v>Rolling 12M</v>
      </c>
      <c r="Y53" t="str">
        <f t="shared" si="22"/>
        <v>String</v>
      </c>
      <c r="Z53">
        <f t="shared" si="23"/>
        <v>255</v>
      </c>
      <c r="AA53" t="str">
        <f t="shared" si="24"/>
        <v/>
      </c>
      <c r="AB53" t="str">
        <f t="shared" si="25"/>
        <v/>
      </c>
      <c r="AG53" t="str">
        <f t="shared" si="26"/>
        <v>LLC_BI__Covenant2__c</v>
      </c>
      <c r="AH53" t="str">
        <f t="shared" si="27"/>
        <v>Rolling 12M</v>
      </c>
      <c r="AI53" t="str">
        <f t="shared" si="28"/>
        <v>String</v>
      </c>
      <c r="AJ53">
        <f t="shared" si="29"/>
        <v>255</v>
      </c>
      <c r="AK53" t="str">
        <f t="shared" si="30"/>
        <v/>
      </c>
      <c r="AL53" t="str">
        <f t="shared" si="31"/>
        <v/>
      </c>
    </row>
    <row r="54" spans="1:38">
      <c r="A54" t="s">
        <v>1750</v>
      </c>
      <c r="B54" t="s">
        <v>1751</v>
      </c>
      <c r="C54" t="s">
        <v>1842</v>
      </c>
      <c r="D54" t="s">
        <v>1843</v>
      </c>
      <c r="E54" t="s">
        <v>1844</v>
      </c>
      <c r="F54" t="s">
        <v>1480</v>
      </c>
      <c r="G54" t="s">
        <v>1737</v>
      </c>
      <c r="J54" t="s">
        <v>95</v>
      </c>
      <c r="L54" t="str">
        <f t="shared" si="17"/>
        <v>LLC_BI__Covenant2__c</v>
      </c>
      <c r="M54" t="str">
        <f t="shared" si="18"/>
        <v>Tested Against</v>
      </c>
      <c r="P54" t="str">
        <f t="shared" si="19"/>
        <v>LLC_BI__Covenant2__c</v>
      </c>
      <c r="Q54" t="str">
        <f t="shared" si="20"/>
        <v>Tested Against</v>
      </c>
      <c r="R54" t="s">
        <v>155</v>
      </c>
      <c r="S54">
        <v>255</v>
      </c>
      <c r="T54" t="str">
        <f t="shared" si="46"/>
        <v/>
      </c>
      <c r="U54" t="str">
        <f t="shared" si="46"/>
        <v/>
      </c>
      <c r="V54" t="str">
        <f t="shared" si="47"/>
        <v>Y</v>
      </c>
      <c r="W54" t="str">
        <f t="shared" si="32"/>
        <v>LLC_BI__Covenant2__c</v>
      </c>
      <c r="X54" t="str">
        <f t="shared" si="21"/>
        <v>Tested Against</v>
      </c>
      <c r="Y54" t="str">
        <f t="shared" si="22"/>
        <v>String</v>
      </c>
      <c r="Z54">
        <f t="shared" si="23"/>
        <v>255</v>
      </c>
      <c r="AA54" t="str">
        <f t="shared" si="24"/>
        <v/>
      </c>
      <c r="AB54" t="str">
        <f t="shared" si="25"/>
        <v/>
      </c>
      <c r="AG54" t="str">
        <f t="shared" si="26"/>
        <v>LLC_BI__Covenant2__c</v>
      </c>
      <c r="AH54" t="str">
        <f t="shared" si="27"/>
        <v>Tested Against</v>
      </c>
      <c r="AI54" t="str">
        <f t="shared" si="28"/>
        <v>String</v>
      </c>
      <c r="AJ54">
        <f t="shared" si="29"/>
        <v>255</v>
      </c>
      <c r="AK54" t="str">
        <f t="shared" si="30"/>
        <v/>
      </c>
      <c r="AL54" t="str">
        <f t="shared" si="31"/>
        <v/>
      </c>
    </row>
    <row r="55" spans="1:38">
      <c r="A55" t="s">
        <v>1750</v>
      </c>
      <c r="B55" t="s">
        <v>1751</v>
      </c>
      <c r="C55" t="s">
        <v>1845</v>
      </c>
      <c r="D55" t="s">
        <v>1846</v>
      </c>
      <c r="E55" t="s">
        <v>1847</v>
      </c>
      <c r="F55" t="s">
        <v>1480</v>
      </c>
      <c r="G55" t="s">
        <v>1737</v>
      </c>
      <c r="J55" t="s">
        <v>95</v>
      </c>
      <c r="L55" t="str">
        <f t="shared" si="17"/>
        <v>LLC_BI__Covenant2__c</v>
      </c>
      <c r="M55" t="str">
        <f t="shared" si="18"/>
        <v>Restricted User</v>
      </c>
      <c r="P55" t="str">
        <f t="shared" si="19"/>
        <v>LLC_BI__Covenant2__c</v>
      </c>
      <c r="Q55" t="str">
        <f t="shared" si="20"/>
        <v>Restricted User</v>
      </c>
      <c r="R55" t="s">
        <v>155</v>
      </c>
      <c r="S55">
        <v>255</v>
      </c>
      <c r="T55" t="str">
        <f t="shared" si="46"/>
        <v/>
      </c>
      <c r="U55" t="str">
        <f t="shared" si="46"/>
        <v/>
      </c>
      <c r="V55" t="str">
        <f t="shared" si="47"/>
        <v>Y</v>
      </c>
      <c r="W55" t="str">
        <f t="shared" si="32"/>
        <v>LLC_BI__Covenant2__c</v>
      </c>
      <c r="X55" t="str">
        <f t="shared" si="21"/>
        <v>Restricted User</v>
      </c>
      <c r="Y55" t="str">
        <f t="shared" si="22"/>
        <v>String</v>
      </c>
      <c r="Z55">
        <f t="shared" si="23"/>
        <v>255</v>
      </c>
      <c r="AA55" t="str">
        <f t="shared" si="24"/>
        <v/>
      </c>
      <c r="AB55" t="str">
        <f t="shared" si="25"/>
        <v/>
      </c>
      <c r="AG55" t="str">
        <f t="shared" si="26"/>
        <v>LLC_BI__Covenant2__c</v>
      </c>
      <c r="AH55" t="str">
        <f t="shared" si="27"/>
        <v>Restricted User</v>
      </c>
      <c r="AI55" t="str">
        <f t="shared" si="28"/>
        <v>String</v>
      </c>
      <c r="AJ55">
        <f t="shared" si="29"/>
        <v>255</v>
      </c>
      <c r="AK55" t="str">
        <f t="shared" si="30"/>
        <v/>
      </c>
      <c r="AL55" t="str">
        <f t="shared" si="31"/>
        <v/>
      </c>
    </row>
    <row r="56" spans="1:38">
      <c r="A56" t="s">
        <v>1750</v>
      </c>
      <c r="B56" t="s">
        <v>1751</v>
      </c>
      <c r="C56" t="s">
        <v>1848</v>
      </c>
      <c r="D56" t="s">
        <v>1849</v>
      </c>
      <c r="E56" t="s">
        <v>1850</v>
      </c>
      <c r="F56" t="s">
        <v>1480</v>
      </c>
      <c r="G56" t="s">
        <v>1737</v>
      </c>
      <c r="J56" t="s">
        <v>95</v>
      </c>
      <c r="L56" t="str">
        <f t="shared" si="17"/>
        <v>LLC_BI__Covenant2__c</v>
      </c>
      <c r="M56" t="str">
        <f t="shared" si="18"/>
        <v>State</v>
      </c>
      <c r="P56" t="str">
        <f t="shared" si="19"/>
        <v>LLC_BI__Covenant2__c</v>
      </c>
      <c r="Q56" t="str">
        <f t="shared" si="20"/>
        <v>State</v>
      </c>
      <c r="R56" t="s">
        <v>155</v>
      </c>
      <c r="S56">
        <v>255</v>
      </c>
      <c r="T56" t="str">
        <f t="shared" si="46"/>
        <v/>
      </c>
      <c r="U56" t="str">
        <f t="shared" si="46"/>
        <v/>
      </c>
      <c r="V56" t="str">
        <f t="shared" si="47"/>
        <v>Y</v>
      </c>
      <c r="W56" t="str">
        <f t="shared" si="32"/>
        <v>LLC_BI__Covenant2__c</v>
      </c>
      <c r="X56" t="str">
        <f t="shared" si="21"/>
        <v>State</v>
      </c>
      <c r="Y56" t="str">
        <f t="shared" si="22"/>
        <v>String</v>
      </c>
      <c r="Z56">
        <f t="shared" si="23"/>
        <v>255</v>
      </c>
      <c r="AA56" t="str">
        <f t="shared" si="24"/>
        <v/>
      </c>
      <c r="AB56" t="str">
        <f t="shared" si="25"/>
        <v/>
      </c>
      <c r="AG56" t="str">
        <f t="shared" si="26"/>
        <v>LLC_BI__Covenant2__c</v>
      </c>
      <c r="AH56" t="str">
        <f t="shared" si="27"/>
        <v>State</v>
      </c>
      <c r="AI56" t="str">
        <f t="shared" si="28"/>
        <v>String</v>
      </c>
      <c r="AJ56">
        <f t="shared" si="29"/>
        <v>255</v>
      </c>
      <c r="AK56" t="str">
        <f t="shared" si="30"/>
        <v/>
      </c>
      <c r="AL56" t="str">
        <f t="shared" si="31"/>
        <v/>
      </c>
    </row>
    <row r="57" spans="1:38">
      <c r="A57" t="s">
        <v>1750</v>
      </c>
      <c r="B57" t="s">
        <v>1751</v>
      </c>
      <c r="C57" t="s">
        <v>1851</v>
      </c>
      <c r="D57" t="s">
        <v>1852</v>
      </c>
      <c r="E57" t="s">
        <v>1853</v>
      </c>
      <c r="F57" t="s">
        <v>1480</v>
      </c>
      <c r="G57" t="s">
        <v>1737</v>
      </c>
      <c r="J57" t="s">
        <v>95</v>
      </c>
      <c r="L57" t="str">
        <f t="shared" si="17"/>
        <v>LLC_BI__Covenant2__c</v>
      </c>
      <c r="M57" t="str">
        <f t="shared" si="18"/>
        <v>Test Status</v>
      </c>
      <c r="P57" t="str">
        <f t="shared" si="19"/>
        <v>LLC_BI__Covenant2__c</v>
      </c>
      <c r="Q57" t="str">
        <f t="shared" si="20"/>
        <v>Test Status</v>
      </c>
      <c r="R57" t="s">
        <v>155</v>
      </c>
      <c r="S57">
        <v>255</v>
      </c>
      <c r="T57" t="str">
        <f t="shared" si="46"/>
        <v/>
      </c>
      <c r="U57" t="str">
        <f t="shared" si="46"/>
        <v/>
      </c>
      <c r="V57" t="str">
        <f t="shared" si="47"/>
        <v>Y</v>
      </c>
      <c r="W57" t="str">
        <f t="shared" si="32"/>
        <v>LLC_BI__Covenant2__c</v>
      </c>
      <c r="X57" t="str">
        <f t="shared" si="21"/>
        <v>Test Status</v>
      </c>
      <c r="Y57" t="str">
        <f t="shared" si="22"/>
        <v>String</v>
      </c>
      <c r="Z57">
        <f t="shared" si="23"/>
        <v>255</v>
      </c>
      <c r="AA57" t="str">
        <f t="shared" si="24"/>
        <v/>
      </c>
      <c r="AB57" t="str">
        <f t="shared" si="25"/>
        <v/>
      </c>
      <c r="AG57" t="str">
        <f t="shared" si="26"/>
        <v>LLC_BI__Covenant2__c</v>
      </c>
      <c r="AH57" t="str">
        <f t="shared" si="27"/>
        <v>Test Status</v>
      </c>
      <c r="AI57" t="str">
        <f t="shared" si="28"/>
        <v>String</v>
      </c>
      <c r="AJ57">
        <f t="shared" si="29"/>
        <v>255</v>
      </c>
      <c r="AK57" t="str">
        <f t="shared" si="30"/>
        <v/>
      </c>
      <c r="AL57" t="str">
        <f t="shared" si="31"/>
        <v/>
      </c>
    </row>
    <row r="58" spans="1:38">
      <c r="A58" t="s">
        <v>1750</v>
      </c>
      <c r="B58" t="s">
        <v>1751</v>
      </c>
      <c r="C58" t="s">
        <v>1854</v>
      </c>
      <c r="D58" t="s">
        <v>1855</v>
      </c>
      <c r="E58" t="s">
        <v>1856</v>
      </c>
      <c r="F58" t="s">
        <v>1478</v>
      </c>
      <c r="G58">
        <v>255</v>
      </c>
      <c r="J58" t="s">
        <v>95</v>
      </c>
      <c r="L58" t="str">
        <f t="shared" si="17"/>
        <v>LLC_BI__Covenant2__c</v>
      </c>
      <c r="M58" t="str">
        <f t="shared" si="18"/>
        <v>Value</v>
      </c>
      <c r="N58" t="s">
        <v>155</v>
      </c>
      <c r="O58" t="s">
        <v>96</v>
      </c>
      <c r="P58" t="str">
        <f t="shared" si="19"/>
        <v>LLC_BI__Covenant2__c</v>
      </c>
      <c r="Q58" t="str">
        <f t="shared" si="20"/>
        <v>Value</v>
      </c>
      <c r="R58" t="s">
        <v>155</v>
      </c>
      <c r="S58">
        <v>255</v>
      </c>
      <c r="T58" t="str">
        <f>IF($H58="","",O58)</f>
        <v/>
      </c>
      <c r="U58" t="str">
        <f t="shared" ref="U58" si="48">IF($I58="","",I58)</f>
        <v/>
      </c>
      <c r="V58" t="str">
        <f>IF(Q58= "", "", IF(F58="Picklist", "Y", "N"))</f>
        <v>N</v>
      </c>
      <c r="W58" t="str">
        <f t="shared" si="32"/>
        <v>LLC_BI__Covenant2__c</v>
      </c>
      <c r="X58" t="str">
        <f t="shared" si="21"/>
        <v>Value</v>
      </c>
      <c r="Y58" t="str">
        <f t="shared" si="22"/>
        <v>String</v>
      </c>
      <c r="Z58">
        <f t="shared" si="23"/>
        <v>255</v>
      </c>
      <c r="AA58" t="str">
        <f t="shared" si="24"/>
        <v/>
      </c>
      <c r="AB58" t="str">
        <f t="shared" si="25"/>
        <v/>
      </c>
      <c r="AG58" t="str">
        <f t="shared" si="26"/>
        <v>LLC_BI__Covenant2__c</v>
      </c>
      <c r="AH58" t="str">
        <f t="shared" si="27"/>
        <v>Value</v>
      </c>
      <c r="AI58" t="str">
        <f t="shared" si="28"/>
        <v>String</v>
      </c>
      <c r="AJ58">
        <f t="shared" si="29"/>
        <v>255</v>
      </c>
      <c r="AK58" t="str">
        <f t="shared" si="30"/>
        <v/>
      </c>
      <c r="AL58" t="str">
        <f t="shared" si="31"/>
        <v/>
      </c>
    </row>
    <row r="59" spans="1:38">
      <c r="A59" t="s">
        <v>1750</v>
      </c>
      <c r="B59" t="s">
        <v>1751</v>
      </c>
      <c r="C59" t="s">
        <v>581</v>
      </c>
      <c r="D59" t="s">
        <v>1857</v>
      </c>
      <c r="E59" t="s">
        <v>1858</v>
      </c>
      <c r="F59" t="s">
        <v>1480</v>
      </c>
      <c r="G59" t="s">
        <v>1737</v>
      </c>
      <c r="J59" t="s">
        <v>95</v>
      </c>
      <c r="L59" t="str">
        <f t="shared" si="17"/>
        <v>LLC_BI__Covenant2__c</v>
      </c>
      <c r="M59" t="str">
        <f t="shared" si="18"/>
        <v>Status</v>
      </c>
      <c r="P59" t="str">
        <f t="shared" si="19"/>
        <v>LLC_BI__Covenant2__c</v>
      </c>
      <c r="Q59" t="str">
        <f t="shared" si="20"/>
        <v>Status</v>
      </c>
      <c r="R59" t="s">
        <v>155</v>
      </c>
      <c r="S59">
        <v>255</v>
      </c>
      <c r="T59" t="str">
        <f t="shared" ref="T59:U60" si="49">IF($O59="","",O59)</f>
        <v/>
      </c>
      <c r="U59" t="str">
        <f t="shared" si="49"/>
        <v/>
      </c>
      <c r="V59" t="str">
        <f t="shared" ref="V59:V60" si="50">IF(Q59= "", "", IF(F59="Picklist", "Y", "N"))</f>
        <v>Y</v>
      </c>
      <c r="W59" t="str">
        <f t="shared" si="32"/>
        <v>LLC_BI__Covenant2__c</v>
      </c>
      <c r="X59" t="str">
        <f t="shared" si="21"/>
        <v>Status</v>
      </c>
      <c r="Y59" t="str">
        <f t="shared" si="22"/>
        <v>String</v>
      </c>
      <c r="Z59">
        <f t="shared" si="23"/>
        <v>255</v>
      </c>
      <c r="AA59" t="str">
        <f t="shared" si="24"/>
        <v/>
      </c>
      <c r="AB59" t="str">
        <f t="shared" si="25"/>
        <v/>
      </c>
      <c r="AG59" t="str">
        <f t="shared" si="26"/>
        <v>LLC_BI__Covenant2__c</v>
      </c>
      <c r="AH59" t="str">
        <f t="shared" si="27"/>
        <v>Status</v>
      </c>
      <c r="AI59" t="str">
        <f t="shared" si="28"/>
        <v>String</v>
      </c>
      <c r="AJ59">
        <f t="shared" si="29"/>
        <v>255</v>
      </c>
      <c r="AK59" t="str">
        <f t="shared" si="30"/>
        <v/>
      </c>
      <c r="AL59" t="str">
        <f t="shared" si="31"/>
        <v/>
      </c>
    </row>
    <row r="60" spans="1:38">
      <c r="A60" t="s">
        <v>1750</v>
      </c>
      <c r="B60" t="s">
        <v>1751</v>
      </c>
      <c r="C60" t="s">
        <v>967</v>
      </c>
      <c r="D60" t="s">
        <v>966</v>
      </c>
      <c r="E60" t="s">
        <v>1859</v>
      </c>
      <c r="F60" t="s">
        <v>1480</v>
      </c>
      <c r="G60" t="s">
        <v>1737</v>
      </c>
      <c r="J60" t="s">
        <v>95</v>
      </c>
      <c r="L60" t="str">
        <f t="shared" si="17"/>
        <v>LLC_BI__Covenant2__c</v>
      </c>
      <c r="M60" t="str">
        <f t="shared" si="18"/>
        <v>Bank Entity</v>
      </c>
      <c r="P60" t="str">
        <f t="shared" si="19"/>
        <v>LLC_BI__Covenant2__c</v>
      </c>
      <c r="Q60" t="str">
        <f t="shared" si="20"/>
        <v>Bank Entity</v>
      </c>
      <c r="R60" t="s">
        <v>155</v>
      </c>
      <c r="S60">
        <v>255</v>
      </c>
      <c r="T60" t="str">
        <f t="shared" si="49"/>
        <v/>
      </c>
      <c r="U60" t="str">
        <f t="shared" si="49"/>
        <v/>
      </c>
      <c r="V60" t="str">
        <f t="shared" si="50"/>
        <v>Y</v>
      </c>
      <c r="W60" t="str">
        <f t="shared" si="32"/>
        <v>LLC_BI__Covenant2__c</v>
      </c>
      <c r="X60" t="str">
        <f t="shared" si="21"/>
        <v>Bank Entity</v>
      </c>
      <c r="Y60" t="str">
        <f t="shared" si="22"/>
        <v>String</v>
      </c>
      <c r="Z60">
        <f t="shared" si="23"/>
        <v>255</v>
      </c>
      <c r="AA60" t="str">
        <f t="shared" si="24"/>
        <v/>
      </c>
      <c r="AB60" t="str">
        <f t="shared" si="25"/>
        <v/>
      </c>
      <c r="AG60" t="str">
        <f t="shared" si="26"/>
        <v>LLC_BI__Covenant2__c</v>
      </c>
      <c r="AH60" t="str">
        <f t="shared" si="27"/>
        <v>Bank Entity</v>
      </c>
      <c r="AI60" t="str">
        <f t="shared" si="28"/>
        <v>String</v>
      </c>
      <c r="AJ60">
        <f t="shared" si="29"/>
        <v>255</v>
      </c>
      <c r="AK60" t="str">
        <f t="shared" si="30"/>
        <v/>
      </c>
      <c r="AL60" t="str">
        <f t="shared" si="31"/>
        <v/>
      </c>
    </row>
    <row r="61" spans="1:38">
      <c r="A61" t="s">
        <v>1750</v>
      </c>
      <c r="B61" t="s">
        <v>1751</v>
      </c>
      <c r="C61" t="s">
        <v>1860</v>
      </c>
      <c r="D61" t="s">
        <v>29</v>
      </c>
      <c r="F61" t="s">
        <v>1861</v>
      </c>
      <c r="G61">
        <v>80</v>
      </c>
      <c r="H61" t="s">
        <v>95</v>
      </c>
      <c r="J61" t="s">
        <v>96</v>
      </c>
      <c r="L61" t="str">
        <f t="shared" si="17"/>
        <v>LLC_BI__Covenant2__c</v>
      </c>
      <c r="M61" t="str">
        <f t="shared" si="18"/>
        <v>Covenant Auto Number</v>
      </c>
      <c r="P61" t="str">
        <f t="shared" si="19"/>
        <v>LLC_BI__Covenant2__c</v>
      </c>
      <c r="Q61" t="str">
        <f t="shared" si="20"/>
        <v>Covenant Auto Number</v>
      </c>
      <c r="R61" t="s">
        <v>155</v>
      </c>
      <c r="S61">
        <f>G61</f>
        <v>80</v>
      </c>
      <c r="W61" t="str">
        <f t="shared" si="32"/>
        <v>LLC_BI__Covenant2__c</v>
      </c>
      <c r="X61" t="str">
        <f t="shared" si="21"/>
        <v>Covenant Auto Number</v>
      </c>
      <c r="Y61" t="str">
        <f t="shared" si="22"/>
        <v>String</v>
      </c>
      <c r="Z61">
        <f t="shared" si="23"/>
        <v>80</v>
      </c>
      <c r="AA61">
        <f t="shared" si="24"/>
        <v>0</v>
      </c>
      <c r="AB61">
        <f t="shared" si="25"/>
        <v>0</v>
      </c>
      <c r="AG61" t="str">
        <f t="shared" si="26"/>
        <v>LLC_BI__Covenant2__c</v>
      </c>
      <c r="AH61" t="str">
        <f t="shared" si="27"/>
        <v>Covenant Auto Number</v>
      </c>
      <c r="AI61" t="str">
        <f t="shared" si="28"/>
        <v>String</v>
      </c>
      <c r="AJ61">
        <f t="shared" si="29"/>
        <v>80</v>
      </c>
      <c r="AK61">
        <f t="shared" si="30"/>
        <v>0</v>
      </c>
      <c r="AL61">
        <f t="shared" si="31"/>
        <v>0</v>
      </c>
    </row>
    <row r="62" spans="1:38">
      <c r="A62" t="s">
        <v>1750</v>
      </c>
      <c r="B62" t="s">
        <v>1751</v>
      </c>
      <c r="C62" t="s">
        <v>1727</v>
      </c>
      <c r="D62" t="s">
        <v>1728</v>
      </c>
      <c r="E62" t="s">
        <v>1862</v>
      </c>
      <c r="F62" t="s">
        <v>1863</v>
      </c>
      <c r="G62" t="s">
        <v>1729</v>
      </c>
      <c r="I62" t="s">
        <v>1732</v>
      </c>
      <c r="J62" t="s">
        <v>95</v>
      </c>
      <c r="L62" t="str">
        <f t="shared" si="17"/>
        <v>LLC_BI__Covenant2__c</v>
      </c>
      <c r="M62" t="str">
        <f t="shared" si="18"/>
        <v>Covenant Type</v>
      </c>
      <c r="N62" t="s">
        <v>155</v>
      </c>
      <c r="O62" t="s">
        <v>96</v>
      </c>
      <c r="P62" t="str">
        <f t="shared" si="19"/>
        <v>LLC_BI__Covenant2__c</v>
      </c>
      <c r="Q62" t="str">
        <f t="shared" si="20"/>
        <v>Covenant Type</v>
      </c>
      <c r="R62" t="s">
        <v>155</v>
      </c>
      <c r="S62">
        <v>18</v>
      </c>
      <c r="W62" t="str">
        <f t="shared" si="32"/>
        <v>LLC_BI__Covenant2__c</v>
      </c>
      <c r="X62" t="str">
        <f t="shared" si="21"/>
        <v>Covenant Type</v>
      </c>
      <c r="Y62" t="str">
        <f t="shared" si="22"/>
        <v>String</v>
      </c>
      <c r="Z62">
        <f t="shared" si="23"/>
        <v>18</v>
      </c>
      <c r="AA62">
        <f t="shared" si="24"/>
        <v>0</v>
      </c>
      <c r="AB62">
        <f t="shared" si="25"/>
        <v>0</v>
      </c>
      <c r="AG62" t="str">
        <f t="shared" si="26"/>
        <v>LLC_BI__Covenant2__c</v>
      </c>
      <c r="AH62" t="str">
        <f t="shared" si="27"/>
        <v>Covenant Type</v>
      </c>
      <c r="AI62" t="str">
        <f t="shared" si="28"/>
        <v>String</v>
      </c>
      <c r="AJ62">
        <f t="shared" si="29"/>
        <v>18</v>
      </c>
      <c r="AK62">
        <f t="shared" si="30"/>
        <v>0</v>
      </c>
      <c r="AL62">
        <f t="shared" si="31"/>
        <v>0</v>
      </c>
    </row>
    <row r="63" spans="1:38">
      <c r="A63" t="s">
        <v>1750</v>
      </c>
      <c r="B63" t="s">
        <v>1751</v>
      </c>
      <c r="C63" t="s">
        <v>1496</v>
      </c>
      <c r="D63" t="s">
        <v>365</v>
      </c>
      <c r="E63" t="s">
        <v>1598</v>
      </c>
      <c r="F63" t="s">
        <v>1480</v>
      </c>
      <c r="G63" t="s">
        <v>1733</v>
      </c>
      <c r="J63" t="s">
        <v>95</v>
      </c>
      <c r="L63" t="str">
        <f t="shared" si="17"/>
        <v>LLC_BI__Covenant2__c</v>
      </c>
      <c r="M63" t="str">
        <f t="shared" si="18"/>
        <v>Currency</v>
      </c>
      <c r="P63" t="str">
        <f t="shared" si="19"/>
        <v>LLC_BI__Covenant2__c</v>
      </c>
      <c r="Q63" t="str">
        <f t="shared" si="20"/>
        <v>Currency</v>
      </c>
      <c r="R63" t="s">
        <v>155</v>
      </c>
      <c r="S63">
        <v>3</v>
      </c>
      <c r="T63" t="str">
        <f t="shared" ref="T63:U64" si="51">IF($O63="","",O63)</f>
        <v/>
      </c>
      <c r="U63" t="str">
        <f t="shared" si="51"/>
        <v/>
      </c>
      <c r="V63" t="str">
        <f t="shared" ref="V63:V64" si="52">IF(Q63= "", "", IF(F63="Picklist", "Y", "N"))</f>
        <v>Y</v>
      </c>
      <c r="W63" t="str">
        <f t="shared" si="32"/>
        <v>LLC_BI__Covenant2__c</v>
      </c>
      <c r="X63" t="str">
        <f t="shared" si="21"/>
        <v>Currency</v>
      </c>
      <c r="Y63" t="str">
        <f t="shared" si="22"/>
        <v>String</v>
      </c>
      <c r="Z63">
        <f t="shared" si="23"/>
        <v>3</v>
      </c>
      <c r="AA63" t="str">
        <f t="shared" si="24"/>
        <v/>
      </c>
      <c r="AB63" t="str">
        <f t="shared" si="25"/>
        <v/>
      </c>
      <c r="AG63" t="str">
        <f t="shared" si="26"/>
        <v>LLC_BI__Covenant2__c</v>
      </c>
      <c r="AH63" t="str">
        <f t="shared" si="27"/>
        <v>Currency</v>
      </c>
      <c r="AI63" t="str">
        <f t="shared" si="28"/>
        <v>String</v>
      </c>
      <c r="AJ63">
        <f t="shared" si="29"/>
        <v>3</v>
      </c>
      <c r="AK63" t="str">
        <f t="shared" si="30"/>
        <v/>
      </c>
      <c r="AL63" t="str">
        <f t="shared" si="31"/>
        <v/>
      </c>
    </row>
    <row r="64" spans="1:38">
      <c r="A64" t="s">
        <v>1750</v>
      </c>
      <c r="B64" t="s">
        <v>1751</v>
      </c>
      <c r="C64" t="s">
        <v>1864</v>
      </c>
      <c r="D64" t="s">
        <v>1865</v>
      </c>
      <c r="F64" t="s">
        <v>1480</v>
      </c>
      <c r="G64" t="s">
        <v>1737</v>
      </c>
      <c r="J64" t="s">
        <v>95</v>
      </c>
      <c r="L64" t="str">
        <f t="shared" si="17"/>
        <v>LLC_BI__Covenant2__c</v>
      </c>
      <c r="M64" t="str">
        <f t="shared" si="18"/>
        <v>Defination</v>
      </c>
      <c r="P64" t="str">
        <f t="shared" si="19"/>
        <v>LLC_BI__Covenant2__c</v>
      </c>
      <c r="Q64" t="str">
        <f t="shared" si="20"/>
        <v>Defination</v>
      </c>
      <c r="R64" t="s">
        <v>155</v>
      </c>
      <c r="S64">
        <v>255</v>
      </c>
      <c r="T64" t="str">
        <f t="shared" si="51"/>
        <v/>
      </c>
      <c r="U64" t="str">
        <f t="shared" si="51"/>
        <v/>
      </c>
      <c r="V64" t="str">
        <f t="shared" si="52"/>
        <v>Y</v>
      </c>
      <c r="W64" t="str">
        <f t="shared" si="32"/>
        <v>LLC_BI__Covenant2__c</v>
      </c>
      <c r="X64" t="str">
        <f t="shared" si="21"/>
        <v>Defination</v>
      </c>
      <c r="Y64" t="str">
        <f t="shared" si="22"/>
        <v>String</v>
      </c>
      <c r="Z64">
        <f t="shared" si="23"/>
        <v>255</v>
      </c>
      <c r="AA64" t="str">
        <f t="shared" si="24"/>
        <v/>
      </c>
      <c r="AB64" t="str">
        <f t="shared" si="25"/>
        <v/>
      </c>
      <c r="AG64" t="str">
        <f t="shared" si="26"/>
        <v>LLC_BI__Covenant2__c</v>
      </c>
      <c r="AH64" t="str">
        <f t="shared" si="27"/>
        <v>Defination</v>
      </c>
      <c r="AI64" t="str">
        <f t="shared" si="28"/>
        <v>String</v>
      </c>
      <c r="AJ64">
        <f t="shared" si="29"/>
        <v>255</v>
      </c>
      <c r="AK64" t="str">
        <f t="shared" si="30"/>
        <v/>
      </c>
      <c r="AL64" t="str">
        <f t="shared" si="31"/>
        <v/>
      </c>
    </row>
    <row r="65" spans="1:38">
      <c r="A65" t="s">
        <v>1750</v>
      </c>
      <c r="B65" t="s">
        <v>1751</v>
      </c>
      <c r="C65" t="s">
        <v>1866</v>
      </c>
      <c r="D65" t="s">
        <v>1867</v>
      </c>
      <c r="E65" t="s">
        <v>1868</v>
      </c>
      <c r="F65" t="s">
        <v>1478</v>
      </c>
      <c r="G65">
        <v>100</v>
      </c>
      <c r="J65" t="s">
        <v>95</v>
      </c>
      <c r="L65" t="str">
        <f t="shared" si="17"/>
        <v>LLC_BI__Covenant2__c</v>
      </c>
      <c r="M65" t="str">
        <f t="shared" si="18"/>
        <v>Entity Tested</v>
      </c>
      <c r="N65" t="s">
        <v>155</v>
      </c>
      <c r="O65" t="s">
        <v>96</v>
      </c>
      <c r="P65" t="str">
        <f t="shared" si="19"/>
        <v>LLC_BI__Covenant2__c</v>
      </c>
      <c r="Q65" t="str">
        <f t="shared" si="20"/>
        <v>Entity Tested</v>
      </c>
      <c r="R65" t="s">
        <v>155</v>
      </c>
      <c r="S65">
        <v>255</v>
      </c>
      <c r="T65" t="str">
        <f>IF($H65="","",O65)</f>
        <v/>
      </c>
      <c r="U65" t="str">
        <f t="shared" ref="U65" si="53">IF($I65="","",I65)</f>
        <v/>
      </c>
      <c r="V65" t="str">
        <f>IF(Q65= "", "", IF(F65="Picklist", "Y", "N"))</f>
        <v>N</v>
      </c>
      <c r="W65" t="str">
        <f t="shared" si="32"/>
        <v>LLC_BI__Covenant2__c</v>
      </c>
      <c r="X65" t="str">
        <f t="shared" si="21"/>
        <v>Entity Tested</v>
      </c>
      <c r="Y65" t="str">
        <f t="shared" si="22"/>
        <v>String</v>
      </c>
      <c r="Z65">
        <f t="shared" si="23"/>
        <v>255</v>
      </c>
      <c r="AA65" t="str">
        <f t="shared" si="24"/>
        <v/>
      </c>
      <c r="AB65" t="str">
        <f t="shared" si="25"/>
        <v/>
      </c>
      <c r="AG65" t="str">
        <f t="shared" si="26"/>
        <v>LLC_BI__Covenant2__c</v>
      </c>
      <c r="AH65" t="str">
        <f t="shared" si="27"/>
        <v>Entity Tested</v>
      </c>
      <c r="AI65" t="str">
        <f t="shared" si="28"/>
        <v>String</v>
      </c>
      <c r="AJ65">
        <f t="shared" si="29"/>
        <v>255</v>
      </c>
      <c r="AK65" t="str">
        <f t="shared" si="30"/>
        <v/>
      </c>
      <c r="AL65" t="str">
        <f t="shared" si="31"/>
        <v/>
      </c>
    </row>
    <row r="66" spans="1:38">
      <c r="A66" t="s">
        <v>1750</v>
      </c>
      <c r="B66" t="s">
        <v>1751</v>
      </c>
      <c r="C66" t="s">
        <v>1869</v>
      </c>
      <c r="D66" t="s">
        <v>1870</v>
      </c>
      <c r="F66" t="s">
        <v>1871</v>
      </c>
      <c r="G66" t="s">
        <v>1729</v>
      </c>
      <c r="I66" t="s">
        <v>1732</v>
      </c>
      <c r="J66" t="s">
        <v>95</v>
      </c>
      <c r="L66" t="str">
        <f t="shared" si="17"/>
        <v>LLC_BI__Covenant2__c</v>
      </c>
      <c r="M66" t="str">
        <f t="shared" si="18"/>
        <v xml:space="preserve">
Information Required</v>
      </c>
      <c r="N66" t="s">
        <v>155</v>
      </c>
      <c r="O66" t="s">
        <v>96</v>
      </c>
      <c r="P66" t="str">
        <f t="shared" si="19"/>
        <v>LLC_BI__Covenant2__c</v>
      </c>
      <c r="Q66" t="str">
        <f t="shared" si="20"/>
        <v xml:space="preserve">
Information Required</v>
      </c>
      <c r="R66" t="s">
        <v>155</v>
      </c>
      <c r="S66">
        <v>18</v>
      </c>
      <c r="W66" t="str">
        <f t="shared" si="32"/>
        <v>LLC_BI__Covenant2__c</v>
      </c>
      <c r="X66" t="str">
        <f t="shared" si="21"/>
        <v xml:space="preserve">
Information Required</v>
      </c>
      <c r="Y66" t="str">
        <f t="shared" si="22"/>
        <v>String</v>
      </c>
      <c r="Z66">
        <f t="shared" si="23"/>
        <v>18</v>
      </c>
      <c r="AA66">
        <f t="shared" si="24"/>
        <v>0</v>
      </c>
      <c r="AB66">
        <f t="shared" si="25"/>
        <v>0</v>
      </c>
      <c r="AG66" t="str">
        <f t="shared" si="26"/>
        <v>LLC_BI__Covenant2__c</v>
      </c>
      <c r="AH66" t="str">
        <f t="shared" si="27"/>
        <v xml:space="preserve">
Information Required</v>
      </c>
      <c r="AI66" t="str">
        <f t="shared" si="28"/>
        <v>String</v>
      </c>
      <c r="AJ66">
        <f t="shared" si="29"/>
        <v>18</v>
      </c>
      <c r="AK66">
        <f t="shared" si="30"/>
        <v>0</v>
      </c>
      <c r="AL66">
        <f t="shared" si="31"/>
        <v>0</v>
      </c>
    </row>
    <row r="67" spans="1:38">
      <c r="A67" t="s">
        <v>1750</v>
      </c>
      <c r="B67" t="s">
        <v>1751</v>
      </c>
      <c r="C67" t="s">
        <v>1872</v>
      </c>
      <c r="D67" t="s">
        <v>1873</v>
      </c>
      <c r="E67" t="s">
        <v>1874</v>
      </c>
      <c r="F67" t="s">
        <v>1487</v>
      </c>
      <c r="G67" t="s">
        <v>1752</v>
      </c>
      <c r="H67" t="s">
        <v>95</v>
      </c>
      <c r="J67" t="s">
        <v>95</v>
      </c>
      <c r="L67" t="str">
        <f t="shared" si="17"/>
        <v>LLC_BI__Covenant2__c</v>
      </c>
      <c r="M67" t="str">
        <f t="shared" si="18"/>
        <v>IsFacilityBooked</v>
      </c>
      <c r="N67" t="s">
        <v>155</v>
      </c>
      <c r="O67" t="s">
        <v>96</v>
      </c>
      <c r="P67" t="str">
        <f t="shared" si="19"/>
        <v>LLC_BI__Covenant2__c</v>
      </c>
      <c r="Q67" t="str">
        <f t="shared" si="20"/>
        <v>IsFacilityBooked</v>
      </c>
      <c r="R67" t="s">
        <v>1743</v>
      </c>
      <c r="T67" t="str">
        <f>IF($O67="","",O67)</f>
        <v>Y</v>
      </c>
      <c r="V67" t="str">
        <f>IF(Q67= "", "", IF(F67="Picklist", "Y", "N"))</f>
        <v>N</v>
      </c>
      <c r="W67" t="str">
        <f t="shared" si="32"/>
        <v>LLC_BI__Covenant2__c</v>
      </c>
      <c r="X67" t="str">
        <f t="shared" si="21"/>
        <v>IsFacilityBooked</v>
      </c>
      <c r="Y67" t="str">
        <f t="shared" si="22"/>
        <v>Bool</v>
      </c>
      <c r="Z67" t="str">
        <f t="shared" si="23"/>
        <v/>
      </c>
      <c r="AA67" t="str">
        <f t="shared" si="24"/>
        <v>Y</v>
      </c>
      <c r="AB67">
        <f t="shared" si="25"/>
        <v>0</v>
      </c>
      <c r="AG67" t="str">
        <f t="shared" si="26"/>
        <v>LLC_BI__Covenant2__c</v>
      </c>
      <c r="AH67" t="str">
        <f t="shared" si="27"/>
        <v>IsFacilityBooked</v>
      </c>
      <c r="AI67" t="str">
        <f t="shared" si="28"/>
        <v>Bool</v>
      </c>
      <c r="AJ67" t="str">
        <f t="shared" si="29"/>
        <v/>
      </c>
      <c r="AK67" t="str">
        <f t="shared" si="30"/>
        <v>Y</v>
      </c>
      <c r="AL67">
        <f t="shared" si="31"/>
        <v>0</v>
      </c>
    </row>
    <row r="68" spans="1:38">
      <c r="A68" t="s">
        <v>1750</v>
      </c>
      <c r="B68" t="s">
        <v>1751</v>
      </c>
      <c r="C68" t="s">
        <v>1875</v>
      </c>
      <c r="D68" t="s">
        <v>1876</v>
      </c>
      <c r="F68" t="s">
        <v>1480</v>
      </c>
      <c r="G68" t="s">
        <v>1737</v>
      </c>
      <c r="J68" t="s">
        <v>95</v>
      </c>
      <c r="L68" t="str">
        <f t="shared" si="17"/>
        <v>LLC_BI__Covenant2__c</v>
      </c>
      <c r="M68" t="str">
        <f t="shared" si="18"/>
        <v>isTest</v>
      </c>
      <c r="P68" t="str">
        <f t="shared" si="19"/>
        <v>LLC_BI__Covenant2__c</v>
      </c>
      <c r="Q68" t="str">
        <f t="shared" si="20"/>
        <v>isTest</v>
      </c>
      <c r="R68" t="s">
        <v>155</v>
      </c>
      <c r="S68">
        <v>255</v>
      </c>
      <c r="T68" t="str">
        <f t="shared" ref="T68:U68" si="54">IF($O68="","",O68)</f>
        <v/>
      </c>
      <c r="U68" t="str">
        <f t="shared" si="54"/>
        <v/>
      </c>
      <c r="V68" t="str">
        <f>IF(Q68= "", "", IF(F68="Picklist", "Y", "N"))</f>
        <v>Y</v>
      </c>
      <c r="W68" t="str">
        <f t="shared" si="32"/>
        <v>LLC_BI__Covenant2__c</v>
      </c>
      <c r="X68" t="str">
        <f t="shared" si="21"/>
        <v>isTest</v>
      </c>
      <c r="Y68" t="str">
        <f t="shared" si="22"/>
        <v>String</v>
      </c>
      <c r="Z68">
        <f t="shared" si="23"/>
        <v>255</v>
      </c>
      <c r="AA68" t="str">
        <f t="shared" si="24"/>
        <v/>
      </c>
      <c r="AB68" t="str">
        <f t="shared" si="25"/>
        <v/>
      </c>
      <c r="AG68" t="str">
        <f t="shared" si="26"/>
        <v>LLC_BI__Covenant2__c</v>
      </c>
      <c r="AH68" t="str">
        <f t="shared" si="27"/>
        <v>isTest</v>
      </c>
      <c r="AI68" t="str">
        <f t="shared" si="28"/>
        <v>String</v>
      </c>
      <c r="AJ68">
        <f t="shared" si="29"/>
        <v>255</v>
      </c>
      <c r="AK68" t="str">
        <f t="shared" si="30"/>
        <v/>
      </c>
      <c r="AL68" t="str">
        <f t="shared" si="31"/>
        <v/>
      </c>
    </row>
    <row r="69" spans="1:38">
      <c r="A69" t="s">
        <v>1750</v>
      </c>
      <c r="B69" t="s">
        <v>1751</v>
      </c>
      <c r="C69" t="s">
        <v>1691</v>
      </c>
      <c r="D69" t="s">
        <v>368</v>
      </c>
      <c r="F69" t="s">
        <v>1692</v>
      </c>
      <c r="G69" t="s">
        <v>1729</v>
      </c>
      <c r="H69" t="s">
        <v>95</v>
      </c>
      <c r="I69" t="s">
        <v>1732</v>
      </c>
      <c r="J69" t="s">
        <v>96</v>
      </c>
      <c r="L69" t="str">
        <f t="shared" si="17"/>
        <v>LLC_BI__Covenant2__c</v>
      </c>
      <c r="M69" t="str">
        <f t="shared" si="18"/>
        <v>Owner</v>
      </c>
      <c r="N69" t="s">
        <v>155</v>
      </c>
      <c r="O69" t="s">
        <v>96</v>
      </c>
      <c r="P69" t="str">
        <f t="shared" si="19"/>
        <v>LLC_BI__Covenant2__c</v>
      </c>
      <c r="Q69" t="str">
        <f t="shared" si="20"/>
        <v>Owner</v>
      </c>
      <c r="R69" t="s">
        <v>155</v>
      </c>
      <c r="S69">
        <v>18</v>
      </c>
      <c r="W69" t="str">
        <f t="shared" si="32"/>
        <v>LLC_BI__Covenant2__c</v>
      </c>
      <c r="X69" t="str">
        <f t="shared" si="21"/>
        <v>Owner</v>
      </c>
      <c r="Y69" t="str">
        <f t="shared" si="22"/>
        <v>String</v>
      </c>
      <c r="Z69">
        <f t="shared" si="23"/>
        <v>18</v>
      </c>
      <c r="AA69">
        <f t="shared" si="24"/>
        <v>0</v>
      </c>
      <c r="AB69">
        <f t="shared" si="25"/>
        <v>0</v>
      </c>
      <c r="AG69" t="str">
        <f t="shared" si="26"/>
        <v>LLC_BI__Covenant2__c</v>
      </c>
      <c r="AH69" t="str">
        <f t="shared" si="27"/>
        <v>Owner</v>
      </c>
      <c r="AI69" t="str">
        <f t="shared" si="28"/>
        <v>String</v>
      </c>
      <c r="AJ69">
        <f t="shared" si="29"/>
        <v>18</v>
      </c>
      <c r="AK69">
        <f t="shared" si="30"/>
        <v>0</v>
      </c>
      <c r="AL69">
        <f t="shared" si="31"/>
        <v>0</v>
      </c>
    </row>
    <row r="70" spans="1:38">
      <c r="A70" t="s">
        <v>1877</v>
      </c>
      <c r="B70" t="s">
        <v>1878</v>
      </c>
      <c r="C70" t="s">
        <v>238</v>
      </c>
      <c r="D70" t="s">
        <v>238</v>
      </c>
      <c r="E70" t="s">
        <v>238</v>
      </c>
      <c r="F70" t="s">
        <v>238</v>
      </c>
      <c r="G70" t="s">
        <v>1729</v>
      </c>
      <c r="H70" t="s">
        <v>95</v>
      </c>
      <c r="I70" t="s">
        <v>1730</v>
      </c>
      <c r="J70" t="s">
        <v>96</v>
      </c>
      <c r="L70" t="str">
        <f t="shared" si="17"/>
        <v>LLC_BI__Covenant_Compliance2__c</v>
      </c>
      <c r="M70" t="str">
        <f t="shared" si="18"/>
        <v>Id</v>
      </c>
      <c r="N70" t="s">
        <v>155</v>
      </c>
      <c r="P70" t="str">
        <f t="shared" si="19"/>
        <v>LLC_BI__Covenant_Compliance2__c</v>
      </c>
      <c r="Q70" t="str">
        <f t="shared" si="20"/>
        <v>Id</v>
      </c>
      <c r="R70" t="s">
        <v>155</v>
      </c>
      <c r="S70">
        <v>18</v>
      </c>
      <c r="T70" t="s">
        <v>95</v>
      </c>
      <c r="U70" t="s">
        <v>1730</v>
      </c>
      <c r="V70" t="s">
        <v>95</v>
      </c>
      <c r="W70" t="str">
        <f t="shared" si="32"/>
        <v>LLC_BI__Covenant_Compliance2__c</v>
      </c>
      <c r="X70" t="str">
        <f t="shared" si="21"/>
        <v>Id</v>
      </c>
      <c r="Y70" t="str">
        <f t="shared" si="22"/>
        <v>String</v>
      </c>
      <c r="Z70">
        <f t="shared" si="23"/>
        <v>18</v>
      </c>
      <c r="AA70" t="str">
        <f t="shared" si="24"/>
        <v>N</v>
      </c>
      <c r="AB70" t="str">
        <f t="shared" si="25"/>
        <v>P</v>
      </c>
      <c r="AG70" t="str">
        <f t="shared" si="26"/>
        <v>LLC_BI__Covenant_Compliance2__c</v>
      </c>
      <c r="AH70" t="str">
        <f t="shared" si="27"/>
        <v>Id</v>
      </c>
      <c r="AI70" t="str">
        <f t="shared" si="28"/>
        <v>String</v>
      </c>
      <c r="AJ70">
        <f t="shared" si="29"/>
        <v>18</v>
      </c>
      <c r="AK70" t="str">
        <f t="shared" si="30"/>
        <v>N</v>
      </c>
      <c r="AL70" t="str">
        <f t="shared" si="31"/>
        <v>P</v>
      </c>
    </row>
    <row r="71" spans="1:38">
      <c r="A71" t="s">
        <v>1750</v>
      </c>
      <c r="B71" t="s">
        <v>1751</v>
      </c>
      <c r="C71" t="s">
        <v>373</v>
      </c>
      <c r="D71" t="s">
        <v>372</v>
      </c>
      <c r="E71" t="s">
        <v>1467</v>
      </c>
      <c r="F71" t="s">
        <v>1468</v>
      </c>
      <c r="G71" t="s">
        <v>1752</v>
      </c>
      <c r="J71" t="s">
        <v>96</v>
      </c>
      <c r="L71" t="str">
        <f t="shared" si="17"/>
        <v>LLC_BI__Covenant2__c</v>
      </c>
      <c r="M71" t="str">
        <f t="shared" si="18"/>
        <v>Created Date</v>
      </c>
      <c r="N71" t="s">
        <v>155</v>
      </c>
      <c r="O71" t="s">
        <v>96</v>
      </c>
      <c r="P71" t="str">
        <f t="shared" si="19"/>
        <v>LLC_BI__Covenant2__c</v>
      </c>
      <c r="Q71" t="str">
        <f t="shared" si="20"/>
        <v>Created Date</v>
      </c>
      <c r="R71" t="s">
        <v>1731</v>
      </c>
      <c r="W71" t="str">
        <f t="shared" si="32"/>
        <v>LLC_BI__Covenant2__c</v>
      </c>
      <c r="X71" t="str">
        <f t="shared" si="21"/>
        <v>Created Date</v>
      </c>
      <c r="Y71" t="str">
        <f t="shared" si="22"/>
        <v>DATETIME</v>
      </c>
      <c r="Z71" t="str">
        <f t="shared" si="23"/>
        <v/>
      </c>
      <c r="AA71">
        <f t="shared" si="24"/>
        <v>0</v>
      </c>
      <c r="AB71">
        <f t="shared" si="25"/>
        <v>0</v>
      </c>
      <c r="AG71" t="str">
        <f t="shared" si="26"/>
        <v>LLC_BI__Covenant2__c</v>
      </c>
      <c r="AH71" t="str">
        <f t="shared" si="27"/>
        <v>Created Date</v>
      </c>
      <c r="AI71" t="str">
        <f t="shared" si="28"/>
        <v>DATETIME</v>
      </c>
      <c r="AJ71" t="str">
        <f t="shared" si="29"/>
        <v/>
      </c>
      <c r="AK71">
        <f t="shared" si="30"/>
        <v>0</v>
      </c>
      <c r="AL71">
        <f t="shared" si="31"/>
        <v>0</v>
      </c>
    </row>
    <row r="72" spans="1:38">
      <c r="A72" t="s">
        <v>1750</v>
      </c>
      <c r="B72" t="s">
        <v>1751</v>
      </c>
      <c r="C72" t="s">
        <v>1469</v>
      </c>
      <c r="D72" t="s">
        <v>376</v>
      </c>
      <c r="E72" t="s">
        <v>1470</v>
      </c>
      <c r="F72" t="s">
        <v>1471</v>
      </c>
      <c r="G72" t="s">
        <v>1729</v>
      </c>
      <c r="I72" t="s">
        <v>1732</v>
      </c>
      <c r="J72" t="s">
        <v>96</v>
      </c>
      <c r="L72" t="str">
        <f t="shared" si="17"/>
        <v>LLC_BI__Covenant2__c</v>
      </c>
      <c r="M72" t="str">
        <f t="shared" si="18"/>
        <v>Created By</v>
      </c>
      <c r="N72" t="s">
        <v>155</v>
      </c>
      <c r="O72" t="s">
        <v>96</v>
      </c>
      <c r="P72" t="str">
        <f t="shared" si="19"/>
        <v>LLC_BI__Covenant2__c</v>
      </c>
      <c r="Q72" t="str">
        <f t="shared" si="20"/>
        <v>Created By</v>
      </c>
      <c r="R72" t="s">
        <v>155</v>
      </c>
      <c r="S72">
        <v>18</v>
      </c>
      <c r="W72" t="str">
        <f t="shared" si="32"/>
        <v>LLC_BI__Covenant2__c</v>
      </c>
      <c r="X72" t="str">
        <f t="shared" si="21"/>
        <v>Created By</v>
      </c>
      <c r="Y72" t="str">
        <f t="shared" si="22"/>
        <v>String</v>
      </c>
      <c r="Z72">
        <f t="shared" si="23"/>
        <v>18</v>
      </c>
      <c r="AA72">
        <f t="shared" si="24"/>
        <v>0</v>
      </c>
      <c r="AB72">
        <f t="shared" si="25"/>
        <v>0</v>
      </c>
      <c r="AG72" t="str">
        <f t="shared" si="26"/>
        <v>LLC_BI__Covenant2__c</v>
      </c>
      <c r="AH72" t="str">
        <f t="shared" si="27"/>
        <v>Created By</v>
      </c>
      <c r="AI72" t="str">
        <f t="shared" si="28"/>
        <v>String</v>
      </c>
      <c r="AJ72">
        <f t="shared" si="29"/>
        <v>18</v>
      </c>
      <c r="AK72">
        <f t="shared" si="30"/>
        <v>0</v>
      </c>
      <c r="AL72">
        <f t="shared" si="31"/>
        <v>0</v>
      </c>
    </row>
    <row r="73" spans="1:38">
      <c r="A73" t="s">
        <v>1750</v>
      </c>
      <c r="B73" t="s">
        <v>1751</v>
      </c>
      <c r="C73" t="s">
        <v>380</v>
      </c>
      <c r="D73" t="s">
        <v>379</v>
      </c>
      <c r="E73" t="s">
        <v>1472</v>
      </c>
      <c r="F73" t="s">
        <v>1468</v>
      </c>
      <c r="G73" t="s">
        <v>1752</v>
      </c>
      <c r="J73" t="s">
        <v>96</v>
      </c>
      <c r="L73" t="str">
        <f t="shared" si="17"/>
        <v>LLC_BI__Covenant2__c</v>
      </c>
      <c r="M73" t="str">
        <f t="shared" si="18"/>
        <v>Last Modified Date</v>
      </c>
      <c r="N73" t="s">
        <v>155</v>
      </c>
      <c r="O73" t="s">
        <v>96</v>
      </c>
      <c r="P73" t="str">
        <f t="shared" si="19"/>
        <v>LLC_BI__Covenant2__c</v>
      </c>
      <c r="Q73" t="str">
        <f t="shared" si="20"/>
        <v>Last Modified Date</v>
      </c>
      <c r="R73" t="s">
        <v>1731</v>
      </c>
      <c r="W73" t="str">
        <f t="shared" si="32"/>
        <v>LLC_BI__Covenant2__c</v>
      </c>
      <c r="X73" t="str">
        <f t="shared" si="21"/>
        <v>Last Modified Date</v>
      </c>
      <c r="Y73" t="str">
        <f t="shared" si="22"/>
        <v>DATETIME</v>
      </c>
      <c r="Z73" t="str">
        <f t="shared" si="23"/>
        <v/>
      </c>
      <c r="AA73">
        <f t="shared" si="24"/>
        <v>0</v>
      </c>
      <c r="AB73">
        <f t="shared" si="25"/>
        <v>0</v>
      </c>
      <c r="AG73" t="str">
        <f t="shared" si="26"/>
        <v>LLC_BI__Covenant2__c</v>
      </c>
      <c r="AH73" t="str">
        <f t="shared" si="27"/>
        <v>Last Modified Date</v>
      </c>
      <c r="AI73" t="str">
        <f t="shared" si="28"/>
        <v>DATETIME</v>
      </c>
      <c r="AJ73" t="str">
        <f t="shared" si="29"/>
        <v/>
      </c>
      <c r="AK73">
        <f t="shared" si="30"/>
        <v>0</v>
      </c>
      <c r="AL73">
        <f t="shared" si="31"/>
        <v>0</v>
      </c>
    </row>
    <row r="74" spans="1:38">
      <c r="A74" t="s">
        <v>1750</v>
      </c>
      <c r="B74" t="s">
        <v>1751</v>
      </c>
      <c r="C74" t="s">
        <v>1473</v>
      </c>
      <c r="D74" t="s">
        <v>382</v>
      </c>
      <c r="E74" t="s">
        <v>1474</v>
      </c>
      <c r="F74" t="s">
        <v>1471</v>
      </c>
      <c r="G74" t="s">
        <v>1729</v>
      </c>
      <c r="I74" t="s">
        <v>1732</v>
      </c>
      <c r="J74" t="s">
        <v>96</v>
      </c>
      <c r="L74" t="str">
        <f t="shared" si="17"/>
        <v>LLC_BI__Covenant2__c</v>
      </c>
      <c r="M74" t="str">
        <f t="shared" si="18"/>
        <v>Last Modified By</v>
      </c>
      <c r="N74" t="s">
        <v>155</v>
      </c>
      <c r="O74" t="s">
        <v>96</v>
      </c>
      <c r="P74" t="str">
        <f t="shared" si="19"/>
        <v>LLC_BI__Covenant2__c</v>
      </c>
      <c r="Q74" t="str">
        <f t="shared" si="20"/>
        <v>Last Modified By</v>
      </c>
      <c r="R74" t="s">
        <v>155</v>
      </c>
      <c r="S74">
        <v>18</v>
      </c>
      <c r="W74" t="str">
        <f t="shared" si="32"/>
        <v>LLC_BI__Covenant2__c</v>
      </c>
      <c r="X74" t="str">
        <f t="shared" si="21"/>
        <v>Last Modified By</v>
      </c>
      <c r="Y74" t="str">
        <f t="shared" si="22"/>
        <v>String</v>
      </c>
      <c r="Z74">
        <f t="shared" si="23"/>
        <v>18</v>
      </c>
      <c r="AA74">
        <f t="shared" si="24"/>
        <v>0</v>
      </c>
      <c r="AB74">
        <f t="shared" si="25"/>
        <v>0</v>
      </c>
      <c r="AG74" t="str">
        <f t="shared" si="26"/>
        <v>LLC_BI__Covenant2__c</v>
      </c>
      <c r="AH74" t="str">
        <f t="shared" si="27"/>
        <v>Last Modified By</v>
      </c>
      <c r="AI74" t="str">
        <f t="shared" si="28"/>
        <v>String</v>
      </c>
      <c r="AJ74">
        <f t="shared" si="29"/>
        <v>18</v>
      </c>
      <c r="AK74">
        <f t="shared" si="30"/>
        <v>0</v>
      </c>
      <c r="AL74">
        <f t="shared" si="31"/>
        <v>0</v>
      </c>
    </row>
    <row r="75" spans="1:38">
      <c r="L75" t="s">
        <v>1751</v>
      </c>
      <c r="M75" t="s">
        <v>1879</v>
      </c>
      <c r="N75" t="s">
        <v>155</v>
      </c>
      <c r="O75" t="s">
        <v>95</v>
      </c>
      <c r="P75" t="str">
        <f t="shared" si="19"/>
        <v>LLC_BI__Covenant2__c</v>
      </c>
      <c r="Q75" t="str">
        <f t="shared" si="20"/>
        <v>Covenant_ChangeType</v>
      </c>
      <c r="R75" t="s">
        <v>155</v>
      </c>
      <c r="S75">
        <v>15</v>
      </c>
      <c r="T75" t="str">
        <f t="shared" ref="T75:T76" si="55">IF($O75="","",O75)</f>
        <v>N</v>
      </c>
      <c r="U75" t="str">
        <f t="shared" ref="U75:U76" si="56">IF($I75="","",I75)</f>
        <v/>
      </c>
      <c r="V75" t="str">
        <f t="shared" ref="V75:V76" si="57">IF(Q75= "", "", IF(F75="Picklist", "Y", "N"))</f>
        <v>N</v>
      </c>
      <c r="W75" t="str">
        <f t="shared" si="32"/>
        <v>LLC_BI__Covenant2__c</v>
      </c>
      <c r="X75" t="str">
        <f t="shared" si="21"/>
        <v>Covenant_ChangeType</v>
      </c>
      <c r="Y75" t="str">
        <f t="shared" si="22"/>
        <v>String</v>
      </c>
      <c r="Z75">
        <f t="shared" si="23"/>
        <v>15</v>
      </c>
      <c r="AA75" t="str">
        <f t="shared" si="24"/>
        <v>N</v>
      </c>
      <c r="AB75" t="str">
        <f t="shared" si="25"/>
        <v/>
      </c>
      <c r="AG75" t="str">
        <f t="shared" si="26"/>
        <v>LLC_BI__Covenant2__c</v>
      </c>
      <c r="AH75" t="str">
        <f t="shared" si="27"/>
        <v>Covenant_ChangeType</v>
      </c>
      <c r="AI75" t="str">
        <f t="shared" si="28"/>
        <v>String</v>
      </c>
      <c r="AJ75">
        <f t="shared" si="29"/>
        <v>15</v>
      </c>
      <c r="AK75" t="str">
        <f t="shared" si="30"/>
        <v>N</v>
      </c>
      <c r="AL75" t="str">
        <f t="shared" si="31"/>
        <v/>
      </c>
    </row>
    <row r="76" spans="1:38">
      <c r="L76" t="s">
        <v>1751</v>
      </c>
      <c r="M76" t="s">
        <v>1749</v>
      </c>
      <c r="N76" t="s">
        <v>155</v>
      </c>
      <c r="O76" t="s">
        <v>95</v>
      </c>
      <c r="P76" t="str">
        <f t="shared" si="19"/>
        <v>LLC_BI__Covenant2__c</v>
      </c>
      <c r="Q76" t="str">
        <f t="shared" si="20"/>
        <v>Covenant_CommitNumber</v>
      </c>
      <c r="R76" t="s">
        <v>155</v>
      </c>
      <c r="S76">
        <v>18</v>
      </c>
      <c r="T76" t="str">
        <f t="shared" si="55"/>
        <v>N</v>
      </c>
      <c r="U76" t="str">
        <f t="shared" si="56"/>
        <v/>
      </c>
      <c r="V76" t="str">
        <f t="shared" si="57"/>
        <v>N</v>
      </c>
      <c r="W76" t="str">
        <f t="shared" si="32"/>
        <v>LLC_BI__Covenant2__c</v>
      </c>
      <c r="X76" t="str">
        <f t="shared" si="21"/>
        <v>Covenant_CommitNumber</v>
      </c>
      <c r="Y76" t="str">
        <f t="shared" si="22"/>
        <v>String</v>
      </c>
      <c r="Z76">
        <f t="shared" si="23"/>
        <v>18</v>
      </c>
      <c r="AA76" t="str">
        <f t="shared" si="24"/>
        <v>N</v>
      </c>
      <c r="AB76" t="str">
        <f t="shared" si="25"/>
        <v/>
      </c>
      <c r="AG76" t="str">
        <f t="shared" si="26"/>
        <v>LLC_BI__Covenant2__c</v>
      </c>
      <c r="AH76" t="str">
        <f t="shared" si="27"/>
        <v>Covenant_CommitNumber</v>
      </c>
      <c r="AI76" t="str">
        <f t="shared" si="28"/>
        <v>String</v>
      </c>
      <c r="AJ76">
        <f t="shared" si="29"/>
        <v>18</v>
      </c>
      <c r="AK76" t="str">
        <f t="shared" si="30"/>
        <v>N</v>
      </c>
      <c r="AL76" t="str">
        <f t="shared" si="31"/>
        <v/>
      </c>
    </row>
    <row r="77" spans="1:38">
      <c r="L77" t="str">
        <f t="shared" ref="L77" si="58">IF(B77="","",B77)</f>
        <v/>
      </c>
      <c r="M77" t="str">
        <f t="shared" ref="M77" si="59">IF(D77="","",C77)</f>
        <v/>
      </c>
      <c r="P77" t="str">
        <f t="shared" si="19"/>
        <v/>
      </c>
      <c r="Q77" t="str">
        <f t="shared" si="20"/>
        <v/>
      </c>
      <c r="W77" t="str">
        <f t="shared" si="32"/>
        <v/>
      </c>
      <c r="X77" t="str">
        <f t="shared" si="21"/>
        <v/>
      </c>
      <c r="Y77">
        <f t="shared" si="22"/>
        <v>0</v>
      </c>
      <c r="Z77" t="str">
        <f t="shared" si="23"/>
        <v/>
      </c>
      <c r="AA77">
        <f t="shared" si="24"/>
        <v>0</v>
      </c>
      <c r="AB77">
        <f t="shared" si="25"/>
        <v>0</v>
      </c>
      <c r="AG77" t="str">
        <f t="shared" si="26"/>
        <v/>
      </c>
      <c r="AH77" t="str">
        <f t="shared" si="27"/>
        <v/>
      </c>
      <c r="AI77">
        <f t="shared" si="28"/>
        <v>0</v>
      </c>
      <c r="AJ77" t="str">
        <f t="shared" si="29"/>
        <v/>
      </c>
      <c r="AK77">
        <f t="shared" si="30"/>
        <v>0</v>
      </c>
      <c r="AL77">
        <f t="shared" si="31"/>
        <v>0</v>
      </c>
    </row>
    <row r="78" spans="1:38">
      <c r="A78" t="s">
        <v>1877</v>
      </c>
      <c r="B78" t="s">
        <v>1878</v>
      </c>
      <c r="C78" t="s">
        <v>1755</v>
      </c>
      <c r="D78" t="s">
        <v>1756</v>
      </c>
      <c r="E78" t="s">
        <v>1880</v>
      </c>
      <c r="F78" t="s">
        <v>1480</v>
      </c>
      <c r="G78" t="s">
        <v>1737</v>
      </c>
      <c r="J78" t="s">
        <v>95</v>
      </c>
      <c r="L78" t="str">
        <f t="shared" si="17"/>
        <v>LLC_BI__Covenant_Compliance2__c</v>
      </c>
      <c r="M78" t="str">
        <f t="shared" si="18"/>
        <v>Action</v>
      </c>
      <c r="P78" t="str">
        <f t="shared" si="19"/>
        <v>LLC_BI__Covenant_Compliance2__c</v>
      </c>
      <c r="Q78" t="str">
        <f t="shared" si="20"/>
        <v>Action</v>
      </c>
      <c r="R78" t="s">
        <v>155</v>
      </c>
      <c r="S78">
        <v>255</v>
      </c>
      <c r="T78" t="str">
        <f t="shared" ref="T78:U78" si="60">IF($O78="","",O78)</f>
        <v/>
      </c>
      <c r="U78" t="str">
        <f t="shared" si="60"/>
        <v/>
      </c>
      <c r="V78" t="str">
        <f>IF(Q78= "", "", IF(F78="Picklist", "Y", "N"))</f>
        <v>Y</v>
      </c>
      <c r="W78" t="str">
        <f t="shared" si="32"/>
        <v>LLC_BI__Covenant_Compliance2__c</v>
      </c>
      <c r="X78" t="str">
        <f t="shared" si="21"/>
        <v>Action</v>
      </c>
      <c r="Y78" t="str">
        <f t="shared" si="22"/>
        <v>String</v>
      </c>
      <c r="Z78">
        <f t="shared" si="23"/>
        <v>255</v>
      </c>
      <c r="AA78" t="str">
        <f t="shared" si="24"/>
        <v/>
      </c>
      <c r="AB78" t="str">
        <f t="shared" si="25"/>
        <v/>
      </c>
      <c r="AG78" t="str">
        <f t="shared" si="26"/>
        <v>LLC_BI__Covenant_Compliance2__c</v>
      </c>
      <c r="AH78" t="str">
        <f t="shared" si="27"/>
        <v>Action</v>
      </c>
      <c r="AI78" t="str">
        <f t="shared" si="28"/>
        <v>String</v>
      </c>
      <c r="AJ78">
        <f t="shared" si="29"/>
        <v>255</v>
      </c>
      <c r="AK78" t="str">
        <f t="shared" si="30"/>
        <v/>
      </c>
      <c r="AL78" t="str">
        <f t="shared" si="31"/>
        <v/>
      </c>
    </row>
    <row r="79" spans="1:38">
      <c r="A79" t="s">
        <v>1877</v>
      </c>
      <c r="B79" t="s">
        <v>1878</v>
      </c>
      <c r="C79" t="s">
        <v>1881</v>
      </c>
      <c r="D79" t="s">
        <v>1882</v>
      </c>
      <c r="E79" t="s">
        <v>1883</v>
      </c>
      <c r="F79" t="s">
        <v>28</v>
      </c>
      <c r="G79" t="s">
        <v>1752</v>
      </c>
      <c r="J79" t="s">
        <v>95</v>
      </c>
      <c r="L79" t="str">
        <f t="shared" si="17"/>
        <v>LLC_BI__Covenant_Compliance2__c</v>
      </c>
      <c r="M79" t="str">
        <f t="shared" si="18"/>
        <v>Approval Date</v>
      </c>
      <c r="N79" t="s">
        <v>253</v>
      </c>
      <c r="P79" t="str">
        <f t="shared" si="19"/>
        <v>LLC_BI__Covenant_Compliance2__c</v>
      </c>
      <c r="Q79" t="str">
        <f t="shared" si="20"/>
        <v>Approval Date</v>
      </c>
      <c r="R79" t="s">
        <v>28</v>
      </c>
      <c r="W79" t="str">
        <f t="shared" si="32"/>
        <v>LLC_BI__Covenant_Compliance2__c</v>
      </c>
      <c r="X79" t="str">
        <f t="shared" si="21"/>
        <v>Approval Date</v>
      </c>
      <c r="Y79" t="str">
        <f t="shared" si="22"/>
        <v>Date</v>
      </c>
      <c r="Z79" t="str">
        <f t="shared" si="23"/>
        <v/>
      </c>
      <c r="AA79">
        <f t="shared" si="24"/>
        <v>0</v>
      </c>
      <c r="AB79">
        <f t="shared" si="25"/>
        <v>0</v>
      </c>
      <c r="AG79" t="str">
        <f t="shared" si="26"/>
        <v>LLC_BI__Covenant_Compliance2__c</v>
      </c>
      <c r="AH79" t="str">
        <f t="shared" si="27"/>
        <v>Approval Date</v>
      </c>
      <c r="AI79" t="str">
        <f t="shared" si="28"/>
        <v>Date</v>
      </c>
      <c r="AJ79" t="str">
        <f t="shared" si="29"/>
        <v/>
      </c>
      <c r="AK79">
        <f t="shared" si="30"/>
        <v>0</v>
      </c>
      <c r="AL79">
        <f t="shared" si="31"/>
        <v>0</v>
      </c>
    </row>
    <row r="80" spans="1:38">
      <c r="A80" t="s">
        <v>1877</v>
      </c>
      <c r="B80" t="s">
        <v>1878</v>
      </c>
      <c r="C80" t="s">
        <v>1884</v>
      </c>
      <c r="D80" t="s">
        <v>1885</v>
      </c>
      <c r="E80" t="s">
        <v>1886</v>
      </c>
      <c r="F80" t="s">
        <v>1471</v>
      </c>
      <c r="G80" t="s">
        <v>1729</v>
      </c>
      <c r="I80" t="s">
        <v>1732</v>
      </c>
      <c r="J80" t="s">
        <v>95</v>
      </c>
      <c r="L80" t="str">
        <f t="shared" si="17"/>
        <v>LLC_BI__Covenant_Compliance2__c</v>
      </c>
      <c r="M80" t="str">
        <f t="shared" si="18"/>
        <v>Approved By</v>
      </c>
      <c r="N80" t="s">
        <v>155</v>
      </c>
      <c r="O80" t="s">
        <v>96</v>
      </c>
      <c r="P80" t="str">
        <f t="shared" si="19"/>
        <v>LLC_BI__Covenant_Compliance2__c</v>
      </c>
      <c r="Q80" t="str">
        <f t="shared" si="20"/>
        <v>Approved By</v>
      </c>
      <c r="R80" t="s">
        <v>155</v>
      </c>
      <c r="S80">
        <v>18</v>
      </c>
      <c r="W80" t="str">
        <f t="shared" si="32"/>
        <v>LLC_BI__Covenant_Compliance2__c</v>
      </c>
      <c r="X80" t="str">
        <f t="shared" si="21"/>
        <v>Approved By</v>
      </c>
      <c r="Y80" t="str">
        <f t="shared" si="22"/>
        <v>String</v>
      </c>
      <c r="Z80">
        <f t="shared" si="23"/>
        <v>18</v>
      </c>
      <c r="AA80">
        <f t="shared" si="24"/>
        <v>0</v>
      </c>
      <c r="AB80">
        <f t="shared" si="25"/>
        <v>0</v>
      </c>
      <c r="AG80" t="str">
        <f t="shared" si="26"/>
        <v>LLC_BI__Covenant_Compliance2__c</v>
      </c>
      <c r="AH80" t="str">
        <f t="shared" si="27"/>
        <v>Approved By</v>
      </c>
      <c r="AI80" t="str">
        <f t="shared" si="28"/>
        <v>String</v>
      </c>
      <c r="AJ80">
        <f t="shared" si="29"/>
        <v>18</v>
      </c>
      <c r="AK80">
        <f t="shared" si="30"/>
        <v>0</v>
      </c>
      <c r="AL80">
        <f t="shared" si="31"/>
        <v>0</v>
      </c>
    </row>
    <row r="81" spans="1:38">
      <c r="A81" t="s">
        <v>1877</v>
      </c>
      <c r="B81" t="s">
        <v>1878</v>
      </c>
      <c r="C81" t="s">
        <v>1887</v>
      </c>
      <c r="D81" t="s">
        <v>1888</v>
      </c>
      <c r="F81" t="s">
        <v>1471</v>
      </c>
      <c r="G81" t="s">
        <v>1729</v>
      </c>
      <c r="I81" t="s">
        <v>1732</v>
      </c>
      <c r="J81" t="s">
        <v>95</v>
      </c>
      <c r="L81" t="str">
        <f t="shared" si="17"/>
        <v>LLC_BI__Covenant_Compliance2__c</v>
      </c>
      <c r="M81" t="str">
        <f t="shared" si="18"/>
        <v>Approver</v>
      </c>
      <c r="N81" t="s">
        <v>155</v>
      </c>
      <c r="O81" t="s">
        <v>96</v>
      </c>
      <c r="P81" t="str">
        <f t="shared" ref="P81:P125" si="61">L81</f>
        <v>LLC_BI__Covenant_Compliance2__c</v>
      </c>
      <c r="Q81" t="str">
        <f t="shared" ref="Q81:Q125" si="62">M81</f>
        <v>Approver</v>
      </c>
      <c r="R81" t="s">
        <v>155</v>
      </c>
      <c r="S81">
        <v>18</v>
      </c>
      <c r="W81" t="str">
        <f t="shared" ref="W81:W125" si="63">P81</f>
        <v>LLC_BI__Covenant_Compliance2__c</v>
      </c>
      <c r="X81" t="str">
        <f t="shared" ref="X81:X125" si="64">Q81</f>
        <v>Approver</v>
      </c>
      <c r="Y81" t="str">
        <f t="shared" ref="Y81:Y125" si="65">R81</f>
        <v>String</v>
      </c>
      <c r="Z81">
        <f t="shared" ref="Z81:Z125" si="66">IF(S81="","",S81)</f>
        <v>18</v>
      </c>
      <c r="AA81">
        <f t="shared" ref="AA81:AA125" si="67">T81</f>
        <v>0</v>
      </c>
      <c r="AB81">
        <f t="shared" ref="AB81:AB125" si="68">U81</f>
        <v>0</v>
      </c>
      <c r="AG81" t="str">
        <f t="shared" ref="AG81:AG125" si="69">W81</f>
        <v>LLC_BI__Covenant_Compliance2__c</v>
      </c>
      <c r="AH81" t="str">
        <f t="shared" ref="AH81:AH125" si="70">X81</f>
        <v>Approver</v>
      </c>
      <c r="AI81" t="str">
        <f t="shared" ref="AI81:AI125" si="71">Y81</f>
        <v>String</v>
      </c>
      <c r="AJ81">
        <f t="shared" ref="AJ81:AJ125" si="72">Z81</f>
        <v>18</v>
      </c>
      <c r="AK81">
        <f t="shared" ref="AK81:AK125" si="73">AA81</f>
        <v>0</v>
      </c>
      <c r="AL81">
        <f t="shared" ref="AL81:AL125" si="74">AB81</f>
        <v>0</v>
      </c>
    </row>
    <row r="82" spans="1:38">
      <c r="A82" t="s">
        <v>1877</v>
      </c>
      <c r="B82" t="s">
        <v>1878</v>
      </c>
      <c r="C82" t="s">
        <v>1889</v>
      </c>
      <c r="D82" t="s">
        <v>1890</v>
      </c>
      <c r="E82" t="s">
        <v>1891</v>
      </c>
      <c r="F82" t="s">
        <v>1892</v>
      </c>
      <c r="G82" t="s">
        <v>1729</v>
      </c>
      <c r="I82" t="s">
        <v>1732</v>
      </c>
      <c r="J82" t="s">
        <v>95</v>
      </c>
      <c r="L82" t="str">
        <f t="shared" ref="L82:L125" si="75">IF(B82="","",B82)</f>
        <v>LLC_BI__Covenant_Compliance2__c</v>
      </c>
      <c r="M82" t="str">
        <f t="shared" ref="M82:M125" si="76">IF(D82="","",C82)</f>
        <v>Associated Spread Statement Period</v>
      </c>
      <c r="N82" t="s">
        <v>155</v>
      </c>
      <c r="O82" t="s">
        <v>96</v>
      </c>
      <c r="P82" t="str">
        <f t="shared" si="61"/>
        <v>LLC_BI__Covenant_Compliance2__c</v>
      </c>
      <c r="Q82" t="str">
        <f t="shared" si="62"/>
        <v>Associated Spread Statement Period</v>
      </c>
      <c r="R82" t="s">
        <v>155</v>
      </c>
      <c r="S82">
        <v>18</v>
      </c>
      <c r="W82" t="str">
        <f t="shared" si="63"/>
        <v>LLC_BI__Covenant_Compliance2__c</v>
      </c>
      <c r="X82" t="str">
        <f t="shared" si="64"/>
        <v>Associated Spread Statement Period</v>
      </c>
      <c r="Y82" t="str">
        <f t="shared" si="65"/>
        <v>String</v>
      </c>
      <c r="Z82">
        <f t="shared" si="66"/>
        <v>18</v>
      </c>
      <c r="AA82">
        <f t="shared" si="67"/>
        <v>0</v>
      </c>
      <c r="AB82">
        <f t="shared" si="68"/>
        <v>0</v>
      </c>
      <c r="AG82" t="str">
        <f t="shared" si="69"/>
        <v>LLC_BI__Covenant_Compliance2__c</v>
      </c>
      <c r="AH82" t="str">
        <f t="shared" si="70"/>
        <v>Associated Spread Statement Period</v>
      </c>
      <c r="AI82" t="str">
        <f t="shared" si="71"/>
        <v>String</v>
      </c>
      <c r="AJ82">
        <f t="shared" si="72"/>
        <v>18</v>
      </c>
      <c r="AK82">
        <f t="shared" si="73"/>
        <v>0</v>
      </c>
      <c r="AL82">
        <f t="shared" si="74"/>
        <v>0</v>
      </c>
    </row>
    <row r="83" spans="1:38">
      <c r="A83" t="s">
        <v>1877</v>
      </c>
      <c r="B83" t="s">
        <v>1878</v>
      </c>
      <c r="C83" t="s">
        <v>1893</v>
      </c>
      <c r="D83" t="s">
        <v>1894</v>
      </c>
      <c r="E83" t="s">
        <v>1895</v>
      </c>
      <c r="F83" t="s">
        <v>1480</v>
      </c>
      <c r="G83" t="s">
        <v>1737</v>
      </c>
      <c r="J83" t="s">
        <v>95</v>
      </c>
      <c r="L83" t="str">
        <f t="shared" si="75"/>
        <v>LLC_BI__Covenant_Compliance2__c</v>
      </c>
      <c r="M83" t="str">
        <f t="shared" si="76"/>
        <v>Associated Statement Period Status</v>
      </c>
      <c r="P83" t="str">
        <f t="shared" si="61"/>
        <v>LLC_BI__Covenant_Compliance2__c</v>
      </c>
      <c r="Q83" t="str">
        <f t="shared" si="62"/>
        <v>Associated Statement Period Status</v>
      </c>
      <c r="R83" t="s">
        <v>155</v>
      </c>
      <c r="S83">
        <v>255</v>
      </c>
      <c r="T83" t="str">
        <f t="shared" ref="T83:U84" si="77">IF($O83="","",O83)</f>
        <v/>
      </c>
      <c r="U83" t="str">
        <f t="shared" si="77"/>
        <v/>
      </c>
      <c r="V83" t="str">
        <f t="shared" ref="V83:V84" si="78">IF(Q83= "", "", IF(F83="Picklist", "Y", "N"))</f>
        <v>Y</v>
      </c>
      <c r="W83" t="str">
        <f t="shared" si="63"/>
        <v>LLC_BI__Covenant_Compliance2__c</v>
      </c>
      <c r="X83" t="str">
        <f t="shared" si="64"/>
        <v>Associated Statement Period Status</v>
      </c>
      <c r="Y83" t="str">
        <f t="shared" si="65"/>
        <v>String</v>
      </c>
      <c r="Z83">
        <f t="shared" si="66"/>
        <v>255</v>
      </c>
      <c r="AA83" t="str">
        <f t="shared" si="67"/>
        <v/>
      </c>
      <c r="AB83" t="str">
        <f t="shared" si="68"/>
        <v/>
      </c>
      <c r="AG83" t="str">
        <f t="shared" si="69"/>
        <v>LLC_BI__Covenant_Compliance2__c</v>
      </c>
      <c r="AH83" t="str">
        <f t="shared" si="70"/>
        <v>Associated Statement Period Status</v>
      </c>
      <c r="AI83" t="str">
        <f t="shared" si="71"/>
        <v>String</v>
      </c>
      <c r="AJ83">
        <f t="shared" si="72"/>
        <v>255</v>
      </c>
      <c r="AK83" t="str">
        <f t="shared" si="73"/>
        <v/>
      </c>
      <c r="AL83" t="str">
        <f t="shared" si="74"/>
        <v/>
      </c>
    </row>
    <row r="84" spans="1:38">
      <c r="A84" t="s">
        <v>1877</v>
      </c>
      <c r="B84" t="s">
        <v>1878</v>
      </c>
      <c r="C84" t="s">
        <v>1896</v>
      </c>
      <c r="D84" t="s">
        <v>1897</v>
      </c>
      <c r="E84" t="s">
        <v>1898</v>
      </c>
      <c r="F84" t="s">
        <v>1480</v>
      </c>
      <c r="G84" t="s">
        <v>1737</v>
      </c>
      <c r="J84" t="s">
        <v>95</v>
      </c>
      <c r="L84" t="str">
        <f t="shared" si="75"/>
        <v>LLC_BI__Covenant_Compliance2__c</v>
      </c>
      <c r="M84" t="str">
        <f t="shared" si="76"/>
        <v>Automated Testing Status</v>
      </c>
      <c r="P84" t="str">
        <f t="shared" si="61"/>
        <v>LLC_BI__Covenant_Compliance2__c</v>
      </c>
      <c r="Q84" t="str">
        <f t="shared" si="62"/>
        <v>Automated Testing Status</v>
      </c>
      <c r="R84" t="s">
        <v>155</v>
      </c>
      <c r="S84">
        <v>255</v>
      </c>
      <c r="T84" t="str">
        <f t="shared" si="77"/>
        <v/>
      </c>
      <c r="U84" t="str">
        <f t="shared" si="77"/>
        <v/>
      </c>
      <c r="V84" t="str">
        <f t="shared" si="78"/>
        <v>Y</v>
      </c>
      <c r="W84" t="str">
        <f t="shared" si="63"/>
        <v>LLC_BI__Covenant_Compliance2__c</v>
      </c>
      <c r="X84" t="str">
        <f t="shared" si="64"/>
        <v>Automated Testing Status</v>
      </c>
      <c r="Y84" t="str">
        <f t="shared" si="65"/>
        <v>String</v>
      </c>
      <c r="Z84">
        <f t="shared" si="66"/>
        <v>255</v>
      </c>
      <c r="AA84" t="str">
        <f t="shared" si="67"/>
        <v/>
      </c>
      <c r="AB84" t="str">
        <f t="shared" si="68"/>
        <v/>
      </c>
      <c r="AG84" t="str">
        <f t="shared" si="69"/>
        <v>LLC_BI__Covenant_Compliance2__c</v>
      </c>
      <c r="AH84" t="str">
        <f t="shared" si="70"/>
        <v>Automated Testing Status</v>
      </c>
      <c r="AI84" t="str">
        <f t="shared" si="71"/>
        <v>String</v>
      </c>
      <c r="AJ84">
        <f t="shared" si="72"/>
        <v>255</v>
      </c>
      <c r="AK84" t="str">
        <f t="shared" si="73"/>
        <v/>
      </c>
      <c r="AL84" t="str">
        <f t="shared" si="74"/>
        <v/>
      </c>
    </row>
    <row r="85" spans="1:38">
      <c r="A85" t="s">
        <v>1877</v>
      </c>
      <c r="B85" t="s">
        <v>1878</v>
      </c>
      <c r="C85" t="s">
        <v>1899</v>
      </c>
      <c r="D85" t="s">
        <v>1900</v>
      </c>
      <c r="E85" t="s">
        <v>1901</v>
      </c>
      <c r="F85" t="s">
        <v>1902</v>
      </c>
      <c r="G85">
        <v>1300</v>
      </c>
      <c r="H85" t="s">
        <v>96</v>
      </c>
      <c r="J85" t="s">
        <v>95</v>
      </c>
      <c r="K85" t="s">
        <v>1903</v>
      </c>
      <c r="L85" t="str">
        <f t="shared" si="75"/>
        <v>LLC_BI__Covenant_Compliance2__c</v>
      </c>
      <c r="M85" t="str">
        <f t="shared" si="76"/>
        <v>Bundle</v>
      </c>
      <c r="N85" t="s">
        <v>155</v>
      </c>
      <c r="O85" t="s">
        <v>96</v>
      </c>
      <c r="P85" t="str">
        <f t="shared" si="61"/>
        <v>LLC_BI__Covenant_Compliance2__c</v>
      </c>
      <c r="Q85" t="str">
        <f t="shared" si="62"/>
        <v>Bundle</v>
      </c>
      <c r="R85" t="s">
        <v>155</v>
      </c>
      <c r="S85">
        <v>1300</v>
      </c>
      <c r="T85" t="str">
        <f>J85</f>
        <v>N</v>
      </c>
      <c r="W85" t="str">
        <f t="shared" si="63"/>
        <v>LLC_BI__Covenant_Compliance2__c</v>
      </c>
      <c r="X85" t="str">
        <f t="shared" si="64"/>
        <v>Bundle</v>
      </c>
      <c r="Y85" t="str">
        <f t="shared" si="65"/>
        <v>String</v>
      </c>
      <c r="Z85">
        <f t="shared" si="66"/>
        <v>1300</v>
      </c>
      <c r="AA85" t="str">
        <f t="shared" si="67"/>
        <v>N</v>
      </c>
      <c r="AB85">
        <f t="shared" si="68"/>
        <v>0</v>
      </c>
      <c r="AG85" t="str">
        <f t="shared" si="69"/>
        <v>LLC_BI__Covenant_Compliance2__c</v>
      </c>
      <c r="AH85" t="str">
        <f t="shared" si="70"/>
        <v>Bundle</v>
      </c>
      <c r="AI85" t="str">
        <f t="shared" si="71"/>
        <v>String</v>
      </c>
      <c r="AJ85">
        <f t="shared" si="72"/>
        <v>1300</v>
      </c>
      <c r="AK85" t="str">
        <f t="shared" si="73"/>
        <v>N</v>
      </c>
      <c r="AL85">
        <f t="shared" si="74"/>
        <v>0</v>
      </c>
    </row>
    <row r="86" spans="1:38">
      <c r="A86" t="s">
        <v>1877</v>
      </c>
      <c r="B86" t="s">
        <v>1878</v>
      </c>
      <c r="C86" t="s">
        <v>152</v>
      </c>
      <c r="D86" t="s">
        <v>460</v>
      </c>
      <c r="E86" t="s">
        <v>1904</v>
      </c>
      <c r="F86" t="s">
        <v>1628</v>
      </c>
      <c r="G86">
        <v>32768</v>
      </c>
      <c r="J86" t="s">
        <v>95</v>
      </c>
      <c r="L86" t="str">
        <f t="shared" si="75"/>
        <v>LLC_BI__Covenant_Compliance2__c</v>
      </c>
      <c r="M86" t="str">
        <f t="shared" si="76"/>
        <v>Comments</v>
      </c>
      <c r="N86" t="s">
        <v>155</v>
      </c>
      <c r="O86" t="s">
        <v>96</v>
      </c>
      <c r="P86" t="str">
        <f t="shared" si="61"/>
        <v>LLC_BI__Covenant_Compliance2__c</v>
      </c>
      <c r="Q86" t="str">
        <f t="shared" si="62"/>
        <v>Comments</v>
      </c>
      <c r="R86" t="s">
        <v>155</v>
      </c>
      <c r="S86">
        <v>255</v>
      </c>
      <c r="T86" t="str">
        <f>IF($H86="","",O86)</f>
        <v/>
      </c>
      <c r="U86" t="str">
        <f t="shared" ref="U86" si="79">IF($I86="","",I86)</f>
        <v/>
      </c>
      <c r="V86" t="str">
        <f>IF(Q86= "", "", IF(F86="Picklist", "Y", "N"))</f>
        <v>N</v>
      </c>
      <c r="W86" t="str">
        <f t="shared" si="63"/>
        <v>LLC_BI__Covenant_Compliance2__c</v>
      </c>
      <c r="X86" t="str">
        <f t="shared" si="64"/>
        <v>Comments</v>
      </c>
      <c r="Y86" t="str">
        <f t="shared" si="65"/>
        <v>String</v>
      </c>
      <c r="Z86">
        <f t="shared" si="66"/>
        <v>255</v>
      </c>
      <c r="AA86" t="str">
        <f t="shared" si="67"/>
        <v/>
      </c>
      <c r="AB86" t="str">
        <f t="shared" si="68"/>
        <v/>
      </c>
      <c r="AG86" t="str">
        <f t="shared" si="69"/>
        <v>LLC_BI__Covenant_Compliance2__c</v>
      </c>
      <c r="AH86" t="str">
        <f t="shared" si="70"/>
        <v>Comments</v>
      </c>
      <c r="AI86" t="str">
        <f t="shared" si="71"/>
        <v>String</v>
      </c>
      <c r="AJ86">
        <f t="shared" si="72"/>
        <v>255</v>
      </c>
      <c r="AK86" t="str">
        <f t="shared" si="73"/>
        <v/>
      </c>
      <c r="AL86" t="str">
        <f t="shared" si="74"/>
        <v/>
      </c>
    </row>
    <row r="87" spans="1:38">
      <c r="A87" t="s">
        <v>1877</v>
      </c>
      <c r="B87" t="s">
        <v>1878</v>
      </c>
      <c r="C87" t="s">
        <v>1905</v>
      </c>
      <c r="D87" t="s">
        <v>1906</v>
      </c>
      <c r="E87" t="s">
        <v>1907</v>
      </c>
      <c r="F87" t="s">
        <v>1908</v>
      </c>
      <c r="G87">
        <v>18</v>
      </c>
      <c r="H87" t="s">
        <v>95</v>
      </c>
      <c r="J87" t="s">
        <v>95</v>
      </c>
      <c r="L87" t="str">
        <f t="shared" si="75"/>
        <v>LLC_BI__Covenant_Compliance2__c</v>
      </c>
      <c r="M87" t="str">
        <f t="shared" si="76"/>
        <v>Covenant</v>
      </c>
      <c r="P87" t="str">
        <f t="shared" si="61"/>
        <v>LLC_BI__Covenant_Compliance2__c</v>
      </c>
      <c r="Q87" t="str">
        <f t="shared" si="62"/>
        <v>Covenant</v>
      </c>
      <c r="W87" t="str">
        <f t="shared" si="63"/>
        <v>LLC_BI__Covenant_Compliance2__c</v>
      </c>
      <c r="X87" t="str">
        <f t="shared" si="64"/>
        <v>Covenant</v>
      </c>
      <c r="Y87">
        <f t="shared" si="65"/>
        <v>0</v>
      </c>
      <c r="Z87" t="str">
        <f t="shared" si="66"/>
        <v/>
      </c>
      <c r="AA87">
        <f t="shared" si="67"/>
        <v>0</v>
      </c>
      <c r="AB87">
        <f t="shared" si="68"/>
        <v>0</v>
      </c>
      <c r="AG87" t="str">
        <f t="shared" si="69"/>
        <v>LLC_BI__Covenant_Compliance2__c</v>
      </c>
      <c r="AH87" t="str">
        <f t="shared" si="70"/>
        <v>Covenant</v>
      </c>
      <c r="AI87">
        <f t="shared" si="71"/>
        <v>0</v>
      </c>
      <c r="AJ87" t="str">
        <f t="shared" si="72"/>
        <v/>
      </c>
      <c r="AK87">
        <f t="shared" si="73"/>
        <v>0</v>
      </c>
      <c r="AL87">
        <f t="shared" si="74"/>
        <v>0</v>
      </c>
    </row>
    <row r="88" spans="1:38">
      <c r="A88" t="s">
        <v>1877</v>
      </c>
      <c r="B88" t="s">
        <v>1878</v>
      </c>
      <c r="C88" t="s">
        <v>1909</v>
      </c>
      <c r="D88" t="s">
        <v>1910</v>
      </c>
      <c r="E88" t="s">
        <v>1911</v>
      </c>
      <c r="F88" t="s">
        <v>1478</v>
      </c>
      <c r="G88">
        <v>255</v>
      </c>
      <c r="J88" t="s">
        <v>95</v>
      </c>
      <c r="L88" t="str">
        <f t="shared" si="75"/>
        <v>LLC_BI__Covenant_Compliance2__c</v>
      </c>
      <c r="M88" t="str">
        <f t="shared" si="76"/>
        <v>Covenant Compliance Indicator Value</v>
      </c>
      <c r="N88" t="s">
        <v>155</v>
      </c>
      <c r="O88" t="s">
        <v>96</v>
      </c>
      <c r="P88" t="str">
        <f t="shared" si="61"/>
        <v>LLC_BI__Covenant_Compliance2__c</v>
      </c>
      <c r="Q88" t="str">
        <f t="shared" si="62"/>
        <v>Covenant Compliance Indicator Value</v>
      </c>
      <c r="R88" t="s">
        <v>155</v>
      </c>
      <c r="S88">
        <v>255</v>
      </c>
      <c r="T88" t="str">
        <f>IF($H88="","",O88)</f>
        <v/>
      </c>
      <c r="U88" t="str">
        <f t="shared" ref="U88" si="80">IF($I88="","",I88)</f>
        <v/>
      </c>
      <c r="V88" t="str">
        <f>IF(Q88= "", "", IF(F88="Picklist", "Y", "N"))</f>
        <v>N</v>
      </c>
      <c r="W88" t="str">
        <f t="shared" si="63"/>
        <v>LLC_BI__Covenant_Compliance2__c</v>
      </c>
      <c r="X88" t="str">
        <f t="shared" si="64"/>
        <v>Covenant Compliance Indicator Value</v>
      </c>
      <c r="Y88" t="str">
        <f t="shared" si="65"/>
        <v>String</v>
      </c>
      <c r="Z88">
        <f t="shared" si="66"/>
        <v>255</v>
      </c>
      <c r="AA88" t="str">
        <f t="shared" si="67"/>
        <v/>
      </c>
      <c r="AB88" t="str">
        <f t="shared" si="68"/>
        <v/>
      </c>
      <c r="AG88" t="str">
        <f t="shared" si="69"/>
        <v>LLC_BI__Covenant_Compliance2__c</v>
      </c>
      <c r="AH88" t="str">
        <f t="shared" si="70"/>
        <v>Covenant Compliance Indicator Value</v>
      </c>
      <c r="AI88" t="str">
        <f t="shared" si="71"/>
        <v>String</v>
      </c>
      <c r="AJ88">
        <f t="shared" si="72"/>
        <v>255</v>
      </c>
      <c r="AK88" t="str">
        <f t="shared" si="73"/>
        <v/>
      </c>
      <c r="AL88" t="str">
        <f t="shared" si="74"/>
        <v/>
      </c>
    </row>
    <row r="89" spans="1:38">
      <c r="A89" t="s">
        <v>1877</v>
      </c>
      <c r="B89" t="s">
        <v>1878</v>
      </c>
      <c r="C89" t="s">
        <v>1912</v>
      </c>
      <c r="D89" t="s">
        <v>1913</v>
      </c>
      <c r="E89" t="s">
        <v>1914</v>
      </c>
      <c r="F89" t="s">
        <v>1784</v>
      </c>
      <c r="G89" t="s">
        <v>1915</v>
      </c>
      <c r="J89" t="s">
        <v>95</v>
      </c>
      <c r="L89" t="str">
        <f t="shared" si="75"/>
        <v>LLC_BI__Covenant_Compliance2__c</v>
      </c>
      <c r="M89" t="str">
        <f t="shared" si="76"/>
        <v>Denominator</v>
      </c>
      <c r="N89" t="s">
        <v>1786</v>
      </c>
      <c r="P89" t="str">
        <f t="shared" si="61"/>
        <v>LLC_BI__Covenant_Compliance2__c</v>
      </c>
      <c r="Q89" t="str">
        <f t="shared" si="62"/>
        <v>Denominator</v>
      </c>
      <c r="R89" t="s">
        <v>1787</v>
      </c>
      <c r="S89" t="str">
        <f>G89</f>
        <v>12, 2</v>
      </c>
      <c r="T89">
        <f>H89</f>
        <v>0</v>
      </c>
      <c r="U89">
        <f>I89</f>
        <v>0</v>
      </c>
      <c r="W89" t="str">
        <f t="shared" si="63"/>
        <v>LLC_BI__Covenant_Compliance2__c</v>
      </c>
      <c r="X89" t="str">
        <f t="shared" si="64"/>
        <v>Denominator</v>
      </c>
      <c r="Y89" t="str">
        <f t="shared" si="65"/>
        <v>Decimal</v>
      </c>
      <c r="Z89" t="str">
        <f t="shared" si="66"/>
        <v>12, 2</v>
      </c>
      <c r="AA89">
        <f t="shared" si="67"/>
        <v>0</v>
      </c>
      <c r="AB89">
        <f t="shared" si="68"/>
        <v>0</v>
      </c>
      <c r="AG89" t="str">
        <f t="shared" si="69"/>
        <v>LLC_BI__Covenant_Compliance2__c</v>
      </c>
      <c r="AH89" t="str">
        <f t="shared" si="70"/>
        <v>Denominator</v>
      </c>
      <c r="AI89" t="str">
        <f t="shared" si="71"/>
        <v>Decimal</v>
      </c>
      <c r="AJ89" t="str">
        <f t="shared" si="72"/>
        <v>12, 2</v>
      </c>
      <c r="AK89">
        <f t="shared" si="73"/>
        <v>0</v>
      </c>
      <c r="AL89">
        <f t="shared" si="74"/>
        <v>0</v>
      </c>
    </row>
    <row r="90" spans="1:38">
      <c r="A90" t="s">
        <v>1877</v>
      </c>
      <c r="B90" t="s">
        <v>1878</v>
      </c>
      <c r="C90" t="s">
        <v>1778</v>
      </c>
      <c r="D90" t="s">
        <v>1779</v>
      </c>
      <c r="E90" t="s">
        <v>1916</v>
      </c>
      <c r="F90" t="s">
        <v>28</v>
      </c>
      <c r="G90" t="s">
        <v>1752</v>
      </c>
      <c r="J90" t="s">
        <v>95</v>
      </c>
      <c r="L90" t="str">
        <f t="shared" si="75"/>
        <v>LLC_BI__Covenant_Compliance2__c</v>
      </c>
      <c r="M90" t="str">
        <f t="shared" si="76"/>
        <v>Effective Date</v>
      </c>
      <c r="N90" t="s">
        <v>253</v>
      </c>
      <c r="P90" t="str">
        <f t="shared" si="61"/>
        <v>LLC_BI__Covenant_Compliance2__c</v>
      </c>
      <c r="Q90" t="str">
        <f t="shared" si="62"/>
        <v>Effective Date</v>
      </c>
      <c r="R90" t="s">
        <v>28</v>
      </c>
      <c r="W90" t="str">
        <f t="shared" si="63"/>
        <v>LLC_BI__Covenant_Compliance2__c</v>
      </c>
      <c r="X90" t="str">
        <f t="shared" si="64"/>
        <v>Effective Date</v>
      </c>
      <c r="Y90" t="str">
        <f t="shared" si="65"/>
        <v>Date</v>
      </c>
      <c r="Z90" t="str">
        <f t="shared" si="66"/>
        <v/>
      </c>
      <c r="AA90">
        <f t="shared" si="67"/>
        <v>0</v>
      </c>
      <c r="AB90">
        <f t="shared" si="68"/>
        <v>0</v>
      </c>
      <c r="AG90" t="str">
        <f t="shared" si="69"/>
        <v>LLC_BI__Covenant_Compliance2__c</v>
      </c>
      <c r="AH90" t="str">
        <f t="shared" si="70"/>
        <v>Effective Date</v>
      </c>
      <c r="AI90" t="str">
        <f t="shared" si="71"/>
        <v>Date</v>
      </c>
      <c r="AJ90" t="str">
        <f t="shared" si="72"/>
        <v/>
      </c>
      <c r="AK90">
        <f t="shared" si="73"/>
        <v>0</v>
      </c>
      <c r="AL90">
        <f t="shared" si="74"/>
        <v>0</v>
      </c>
    </row>
    <row r="91" spans="1:38">
      <c r="A91" t="s">
        <v>1877</v>
      </c>
      <c r="B91" t="s">
        <v>1878</v>
      </c>
      <c r="C91" t="s">
        <v>1917</v>
      </c>
      <c r="D91" t="s">
        <v>1918</v>
      </c>
      <c r="E91" t="s">
        <v>1919</v>
      </c>
      <c r="F91" t="s">
        <v>1471</v>
      </c>
      <c r="G91" t="s">
        <v>1729</v>
      </c>
      <c r="I91" t="s">
        <v>1732</v>
      </c>
      <c r="J91" t="s">
        <v>95</v>
      </c>
      <c r="L91" t="str">
        <f t="shared" si="75"/>
        <v>LLC_BI__Covenant_Compliance2__c</v>
      </c>
      <c r="M91" t="str">
        <f t="shared" si="76"/>
        <v>Evaluated By</v>
      </c>
      <c r="N91" t="s">
        <v>155</v>
      </c>
      <c r="O91" t="s">
        <v>96</v>
      </c>
      <c r="P91" t="str">
        <f t="shared" si="61"/>
        <v>LLC_BI__Covenant_Compliance2__c</v>
      </c>
      <c r="Q91" t="str">
        <f t="shared" si="62"/>
        <v>Evaluated By</v>
      </c>
      <c r="R91" t="s">
        <v>155</v>
      </c>
      <c r="S91">
        <v>18</v>
      </c>
      <c r="W91" t="str">
        <f t="shared" si="63"/>
        <v>LLC_BI__Covenant_Compliance2__c</v>
      </c>
      <c r="X91" t="str">
        <f t="shared" si="64"/>
        <v>Evaluated By</v>
      </c>
      <c r="Y91" t="str">
        <f t="shared" si="65"/>
        <v>String</v>
      </c>
      <c r="Z91">
        <f t="shared" si="66"/>
        <v>18</v>
      </c>
      <c r="AA91">
        <f t="shared" si="67"/>
        <v>0</v>
      </c>
      <c r="AB91">
        <f t="shared" si="68"/>
        <v>0</v>
      </c>
      <c r="AG91" t="str">
        <f t="shared" si="69"/>
        <v>LLC_BI__Covenant_Compliance2__c</v>
      </c>
      <c r="AH91" t="str">
        <f t="shared" si="70"/>
        <v>Evaluated By</v>
      </c>
      <c r="AI91" t="str">
        <f t="shared" si="71"/>
        <v>String</v>
      </c>
      <c r="AJ91">
        <f t="shared" si="72"/>
        <v>18</v>
      </c>
      <c r="AK91">
        <f t="shared" si="73"/>
        <v>0</v>
      </c>
      <c r="AL91">
        <f t="shared" si="74"/>
        <v>0</v>
      </c>
    </row>
    <row r="92" spans="1:38">
      <c r="A92" t="s">
        <v>1877</v>
      </c>
      <c r="B92" t="s">
        <v>1878</v>
      </c>
      <c r="C92" t="s">
        <v>1920</v>
      </c>
      <c r="D92" t="s">
        <v>1921</v>
      </c>
      <c r="E92" t="s">
        <v>1922</v>
      </c>
      <c r="F92" t="s">
        <v>28</v>
      </c>
      <c r="G92" t="s">
        <v>1752</v>
      </c>
      <c r="J92" t="s">
        <v>95</v>
      </c>
      <c r="L92" t="str">
        <f t="shared" si="75"/>
        <v>LLC_BI__Covenant_Compliance2__c</v>
      </c>
      <c r="M92" t="str">
        <f t="shared" si="76"/>
        <v>Evaluation Date</v>
      </c>
      <c r="N92" t="s">
        <v>253</v>
      </c>
      <c r="P92" t="str">
        <f t="shared" si="61"/>
        <v>LLC_BI__Covenant_Compliance2__c</v>
      </c>
      <c r="Q92" t="str">
        <f t="shared" si="62"/>
        <v>Evaluation Date</v>
      </c>
      <c r="R92" t="s">
        <v>28</v>
      </c>
      <c r="W92" t="str">
        <f t="shared" si="63"/>
        <v>LLC_BI__Covenant_Compliance2__c</v>
      </c>
      <c r="X92" t="str">
        <f t="shared" si="64"/>
        <v>Evaluation Date</v>
      </c>
      <c r="Y92" t="str">
        <f t="shared" si="65"/>
        <v>Date</v>
      </c>
      <c r="Z92" t="str">
        <f t="shared" si="66"/>
        <v/>
      </c>
      <c r="AA92">
        <f t="shared" si="67"/>
        <v>0</v>
      </c>
      <c r="AB92">
        <f t="shared" si="68"/>
        <v>0</v>
      </c>
      <c r="AG92" t="str">
        <f t="shared" si="69"/>
        <v>LLC_BI__Covenant_Compliance2__c</v>
      </c>
      <c r="AH92" t="str">
        <f t="shared" si="70"/>
        <v>Evaluation Date</v>
      </c>
      <c r="AI92" t="str">
        <f t="shared" si="71"/>
        <v>Date</v>
      </c>
      <c r="AJ92" t="str">
        <f t="shared" si="72"/>
        <v/>
      </c>
      <c r="AK92">
        <f t="shared" si="73"/>
        <v>0</v>
      </c>
      <c r="AL92">
        <f t="shared" si="74"/>
        <v>0</v>
      </c>
    </row>
    <row r="93" spans="1:38">
      <c r="A93" t="s">
        <v>1877</v>
      </c>
      <c r="B93" t="s">
        <v>1878</v>
      </c>
      <c r="C93" t="s">
        <v>1923</v>
      </c>
      <c r="D93" t="s">
        <v>1924</v>
      </c>
      <c r="E93" t="s">
        <v>1925</v>
      </c>
      <c r="F93" t="s">
        <v>28</v>
      </c>
      <c r="G93" t="s">
        <v>1752</v>
      </c>
      <c r="J93" t="s">
        <v>95</v>
      </c>
      <c r="L93" t="str">
        <f t="shared" si="75"/>
        <v>LLC_BI__Covenant_Compliance2__c</v>
      </c>
      <c r="M93" t="str">
        <f t="shared" si="76"/>
        <v>Exception Date</v>
      </c>
      <c r="N93" t="s">
        <v>253</v>
      </c>
      <c r="P93" t="str">
        <f t="shared" si="61"/>
        <v>LLC_BI__Covenant_Compliance2__c</v>
      </c>
      <c r="Q93" t="str">
        <f t="shared" si="62"/>
        <v>Exception Date</v>
      </c>
      <c r="R93" t="s">
        <v>28</v>
      </c>
      <c r="W93" t="str">
        <f t="shared" si="63"/>
        <v>LLC_BI__Covenant_Compliance2__c</v>
      </c>
      <c r="X93" t="str">
        <f t="shared" si="64"/>
        <v>Exception Date</v>
      </c>
      <c r="Y93" t="str">
        <f t="shared" si="65"/>
        <v>Date</v>
      </c>
      <c r="Z93" t="str">
        <f t="shared" si="66"/>
        <v/>
      </c>
      <c r="AA93">
        <f t="shared" si="67"/>
        <v>0</v>
      </c>
      <c r="AB93">
        <f t="shared" si="68"/>
        <v>0</v>
      </c>
      <c r="AG93" t="str">
        <f t="shared" si="69"/>
        <v>LLC_BI__Covenant_Compliance2__c</v>
      </c>
      <c r="AH93" t="str">
        <f t="shared" si="70"/>
        <v>Exception Date</v>
      </c>
      <c r="AI93" t="str">
        <f t="shared" si="71"/>
        <v>Date</v>
      </c>
      <c r="AJ93" t="str">
        <f t="shared" si="72"/>
        <v/>
      </c>
      <c r="AK93">
        <f t="shared" si="73"/>
        <v>0</v>
      </c>
      <c r="AL93">
        <f t="shared" si="74"/>
        <v>0</v>
      </c>
    </row>
    <row r="94" spans="1:38">
      <c r="A94" t="s">
        <v>1877</v>
      </c>
      <c r="B94" t="s">
        <v>1878</v>
      </c>
      <c r="C94" t="s">
        <v>1788</v>
      </c>
      <c r="D94" t="s">
        <v>1926</v>
      </c>
      <c r="E94" t="s">
        <v>1880</v>
      </c>
      <c r="F94" t="s">
        <v>1480</v>
      </c>
      <c r="G94" t="s">
        <v>1737</v>
      </c>
      <c r="J94" t="s">
        <v>95</v>
      </c>
      <c r="L94" t="str">
        <f t="shared" si="75"/>
        <v>LLC_BI__Covenant_Compliance2__c</v>
      </c>
      <c r="M94" t="str">
        <f t="shared" si="76"/>
        <v>Frequency</v>
      </c>
      <c r="P94" t="str">
        <f t="shared" si="61"/>
        <v>LLC_BI__Covenant_Compliance2__c</v>
      </c>
      <c r="Q94" t="str">
        <f t="shared" si="62"/>
        <v>Frequency</v>
      </c>
      <c r="R94" t="s">
        <v>155</v>
      </c>
      <c r="S94">
        <v>255</v>
      </c>
      <c r="T94" t="str">
        <f t="shared" ref="T94:U94" si="81">IF($O94="","",O94)</f>
        <v/>
      </c>
      <c r="U94" t="str">
        <f t="shared" si="81"/>
        <v/>
      </c>
      <c r="V94" t="str">
        <f>IF(Q94= "", "", IF(F94="Picklist", "Y", "N"))</f>
        <v>Y</v>
      </c>
      <c r="W94" t="str">
        <f t="shared" si="63"/>
        <v>LLC_BI__Covenant_Compliance2__c</v>
      </c>
      <c r="X94" t="str">
        <f t="shared" si="64"/>
        <v>Frequency</v>
      </c>
      <c r="Y94" t="str">
        <f t="shared" si="65"/>
        <v>String</v>
      </c>
      <c r="Z94">
        <f t="shared" si="66"/>
        <v>255</v>
      </c>
      <c r="AA94" t="str">
        <f t="shared" si="67"/>
        <v/>
      </c>
      <c r="AB94" t="str">
        <f t="shared" si="68"/>
        <v/>
      </c>
      <c r="AG94" t="str">
        <f t="shared" si="69"/>
        <v>LLC_BI__Covenant_Compliance2__c</v>
      </c>
      <c r="AH94" t="str">
        <f t="shared" si="70"/>
        <v>Frequency</v>
      </c>
      <c r="AI94" t="str">
        <f t="shared" si="71"/>
        <v>String</v>
      </c>
      <c r="AJ94">
        <f t="shared" si="72"/>
        <v>255</v>
      </c>
      <c r="AK94" t="str">
        <f t="shared" si="73"/>
        <v/>
      </c>
      <c r="AL94" t="str">
        <f t="shared" si="74"/>
        <v/>
      </c>
    </row>
    <row r="95" spans="1:38">
      <c r="A95" t="s">
        <v>1877</v>
      </c>
      <c r="B95" t="s">
        <v>1878</v>
      </c>
      <c r="C95" t="s">
        <v>1927</v>
      </c>
      <c r="D95" t="s">
        <v>1928</v>
      </c>
      <c r="E95" t="s">
        <v>1929</v>
      </c>
      <c r="F95" t="s">
        <v>1784</v>
      </c>
      <c r="G95" t="s">
        <v>1785</v>
      </c>
      <c r="H95" t="s">
        <v>96</v>
      </c>
      <c r="J95" t="s">
        <v>95</v>
      </c>
      <c r="L95" t="str">
        <f t="shared" si="75"/>
        <v>LLC_BI__Covenant_Compliance2__c</v>
      </c>
      <c r="M95" t="str">
        <f t="shared" si="76"/>
        <v>Historic Financial Indicator Value</v>
      </c>
      <c r="N95" t="s">
        <v>1786</v>
      </c>
      <c r="P95" t="str">
        <f t="shared" si="61"/>
        <v>LLC_BI__Covenant_Compliance2__c</v>
      </c>
      <c r="Q95" t="str">
        <f t="shared" si="62"/>
        <v>Historic Financial Indicator Value</v>
      </c>
      <c r="R95" t="s">
        <v>1787</v>
      </c>
      <c r="S95" t="str">
        <f t="shared" ref="S95:S96" si="82">G95</f>
        <v>15, 3</v>
      </c>
      <c r="T95" t="str">
        <f t="shared" ref="T95:T96" si="83">H95</f>
        <v>Y</v>
      </c>
      <c r="U95">
        <f t="shared" ref="U95:U96" si="84">I95</f>
        <v>0</v>
      </c>
      <c r="W95" t="str">
        <f t="shared" si="63"/>
        <v>LLC_BI__Covenant_Compliance2__c</v>
      </c>
      <c r="X95" t="str">
        <f t="shared" si="64"/>
        <v>Historic Financial Indicator Value</v>
      </c>
      <c r="Y95" t="str">
        <f t="shared" si="65"/>
        <v>Decimal</v>
      </c>
      <c r="Z95" t="str">
        <f t="shared" si="66"/>
        <v>15, 3</v>
      </c>
      <c r="AA95" t="str">
        <f t="shared" si="67"/>
        <v>Y</v>
      </c>
      <c r="AB95">
        <f t="shared" si="68"/>
        <v>0</v>
      </c>
      <c r="AG95" t="str">
        <f t="shared" si="69"/>
        <v>LLC_BI__Covenant_Compliance2__c</v>
      </c>
      <c r="AH95" t="str">
        <f t="shared" si="70"/>
        <v>Historic Financial Indicator Value</v>
      </c>
      <c r="AI95" t="str">
        <f t="shared" si="71"/>
        <v>Decimal</v>
      </c>
      <c r="AJ95" t="str">
        <f t="shared" si="72"/>
        <v>15, 3</v>
      </c>
      <c r="AK95" t="str">
        <f t="shared" si="73"/>
        <v>Y</v>
      </c>
      <c r="AL95">
        <f t="shared" si="74"/>
        <v>0</v>
      </c>
    </row>
    <row r="96" spans="1:38">
      <c r="A96" t="s">
        <v>1877</v>
      </c>
      <c r="B96" t="s">
        <v>1878</v>
      </c>
      <c r="C96" t="s">
        <v>1930</v>
      </c>
      <c r="D96" t="s">
        <v>1931</v>
      </c>
      <c r="E96" t="s">
        <v>1932</v>
      </c>
      <c r="F96" t="s">
        <v>1784</v>
      </c>
      <c r="G96" t="s">
        <v>1933</v>
      </c>
      <c r="J96" t="s">
        <v>95</v>
      </c>
      <c r="L96" t="str">
        <f t="shared" si="75"/>
        <v>LLC_BI__Covenant_Compliance2__c</v>
      </c>
      <c r="M96" t="str">
        <f t="shared" si="76"/>
        <v>Numerator</v>
      </c>
      <c r="N96" t="s">
        <v>1786</v>
      </c>
      <c r="P96" t="str">
        <f t="shared" si="61"/>
        <v>LLC_BI__Covenant_Compliance2__c</v>
      </c>
      <c r="Q96" t="str">
        <f t="shared" si="62"/>
        <v>Numerator</v>
      </c>
      <c r="R96" t="s">
        <v>1787</v>
      </c>
      <c r="S96" t="str">
        <f t="shared" si="82"/>
        <v>15, 2</v>
      </c>
      <c r="T96">
        <f t="shared" si="83"/>
        <v>0</v>
      </c>
      <c r="U96">
        <f t="shared" si="84"/>
        <v>0</v>
      </c>
      <c r="W96" t="str">
        <f t="shared" si="63"/>
        <v>LLC_BI__Covenant_Compliance2__c</v>
      </c>
      <c r="X96" t="str">
        <f t="shared" si="64"/>
        <v>Numerator</v>
      </c>
      <c r="Y96" t="str">
        <f t="shared" si="65"/>
        <v>Decimal</v>
      </c>
      <c r="Z96" t="str">
        <f t="shared" si="66"/>
        <v>15, 2</v>
      </c>
      <c r="AA96">
        <f t="shared" si="67"/>
        <v>0</v>
      </c>
      <c r="AB96">
        <f t="shared" si="68"/>
        <v>0</v>
      </c>
      <c r="AG96" t="str">
        <f t="shared" si="69"/>
        <v>LLC_BI__Covenant_Compliance2__c</v>
      </c>
      <c r="AH96" t="str">
        <f t="shared" si="70"/>
        <v>Numerator</v>
      </c>
      <c r="AI96" t="str">
        <f t="shared" si="71"/>
        <v>Decimal</v>
      </c>
      <c r="AJ96" t="str">
        <f t="shared" si="72"/>
        <v>15, 2</v>
      </c>
      <c r="AK96">
        <f t="shared" si="73"/>
        <v>0</v>
      </c>
      <c r="AL96">
        <f t="shared" si="74"/>
        <v>0</v>
      </c>
    </row>
    <row r="97" spans="1:38">
      <c r="A97" t="s">
        <v>1877</v>
      </c>
      <c r="B97" t="s">
        <v>1878</v>
      </c>
      <c r="C97" t="s">
        <v>1934</v>
      </c>
      <c r="D97" t="s">
        <v>1935</v>
      </c>
      <c r="E97" t="s">
        <v>1880</v>
      </c>
      <c r="F97" t="s">
        <v>1480</v>
      </c>
      <c r="G97" t="s">
        <v>1737</v>
      </c>
      <c r="J97" t="s">
        <v>95</v>
      </c>
      <c r="L97" t="str">
        <f t="shared" si="75"/>
        <v>LLC_BI__Covenant_Compliance2__c</v>
      </c>
      <c r="M97" t="str">
        <f t="shared" si="76"/>
        <v>Outcome</v>
      </c>
      <c r="P97" t="str">
        <f t="shared" si="61"/>
        <v>LLC_BI__Covenant_Compliance2__c</v>
      </c>
      <c r="Q97" t="str">
        <f t="shared" si="62"/>
        <v>Outcome</v>
      </c>
      <c r="R97" t="s">
        <v>155</v>
      </c>
      <c r="S97">
        <v>255</v>
      </c>
      <c r="T97" t="str">
        <f t="shared" ref="T97:U97" si="85">IF($O97="","",O97)</f>
        <v/>
      </c>
      <c r="U97" t="str">
        <f t="shared" si="85"/>
        <v/>
      </c>
      <c r="V97" t="str">
        <f>IF(Q97= "", "", IF(F97="Picklist", "Y", "N"))</f>
        <v>Y</v>
      </c>
      <c r="W97" t="str">
        <f t="shared" si="63"/>
        <v>LLC_BI__Covenant_Compliance2__c</v>
      </c>
      <c r="X97" t="str">
        <f t="shared" si="64"/>
        <v>Outcome</v>
      </c>
      <c r="Y97" t="str">
        <f t="shared" si="65"/>
        <v>String</v>
      </c>
      <c r="Z97">
        <f t="shared" si="66"/>
        <v>255</v>
      </c>
      <c r="AA97" t="str">
        <f t="shared" si="67"/>
        <v/>
      </c>
      <c r="AB97" t="str">
        <f t="shared" si="68"/>
        <v/>
      </c>
      <c r="AG97" t="str">
        <f t="shared" si="69"/>
        <v>LLC_BI__Covenant_Compliance2__c</v>
      </c>
      <c r="AH97" t="str">
        <f t="shared" si="70"/>
        <v>Outcome</v>
      </c>
      <c r="AI97" t="str">
        <f t="shared" si="71"/>
        <v>String</v>
      </c>
      <c r="AJ97">
        <f t="shared" si="72"/>
        <v>255</v>
      </c>
      <c r="AK97" t="str">
        <f t="shared" si="73"/>
        <v/>
      </c>
      <c r="AL97" t="str">
        <f t="shared" si="74"/>
        <v/>
      </c>
    </row>
    <row r="98" spans="1:38">
      <c r="A98" t="s">
        <v>1877</v>
      </c>
      <c r="B98" t="s">
        <v>1878</v>
      </c>
      <c r="C98" t="s">
        <v>1829</v>
      </c>
      <c r="D98" t="s">
        <v>1830</v>
      </c>
      <c r="E98" t="s">
        <v>1880</v>
      </c>
      <c r="F98" t="s">
        <v>28</v>
      </c>
      <c r="G98" t="s">
        <v>1752</v>
      </c>
      <c r="J98" t="s">
        <v>95</v>
      </c>
      <c r="L98" t="str">
        <f t="shared" si="75"/>
        <v>LLC_BI__Covenant_Compliance2__c</v>
      </c>
      <c r="M98" t="str">
        <f t="shared" si="76"/>
        <v>Period End</v>
      </c>
      <c r="N98" t="s">
        <v>253</v>
      </c>
      <c r="P98" t="str">
        <f t="shared" si="61"/>
        <v>LLC_BI__Covenant_Compliance2__c</v>
      </c>
      <c r="Q98" t="str">
        <f t="shared" si="62"/>
        <v>Period End</v>
      </c>
      <c r="R98" t="s">
        <v>28</v>
      </c>
      <c r="W98" t="str">
        <f t="shared" si="63"/>
        <v>LLC_BI__Covenant_Compliance2__c</v>
      </c>
      <c r="X98" t="str">
        <f t="shared" si="64"/>
        <v>Period End</v>
      </c>
      <c r="Y98" t="str">
        <f t="shared" si="65"/>
        <v>Date</v>
      </c>
      <c r="Z98" t="str">
        <f t="shared" si="66"/>
        <v/>
      </c>
      <c r="AA98">
        <f t="shared" si="67"/>
        <v>0</v>
      </c>
      <c r="AB98">
        <f t="shared" si="68"/>
        <v>0</v>
      </c>
      <c r="AG98" t="str">
        <f t="shared" si="69"/>
        <v>LLC_BI__Covenant_Compliance2__c</v>
      </c>
      <c r="AH98" t="str">
        <f t="shared" si="70"/>
        <v>Period End</v>
      </c>
      <c r="AI98" t="str">
        <f t="shared" si="71"/>
        <v>Date</v>
      </c>
      <c r="AJ98" t="str">
        <f t="shared" si="72"/>
        <v/>
      </c>
      <c r="AK98">
        <f t="shared" si="73"/>
        <v>0</v>
      </c>
      <c r="AL98">
        <f t="shared" si="74"/>
        <v>0</v>
      </c>
    </row>
    <row r="99" spans="1:38">
      <c r="A99" t="s">
        <v>1877</v>
      </c>
      <c r="B99" t="s">
        <v>1878</v>
      </c>
      <c r="C99" t="s">
        <v>1936</v>
      </c>
      <c r="D99" t="s">
        <v>1937</v>
      </c>
      <c r="E99" t="s">
        <v>1938</v>
      </c>
      <c r="F99" t="s">
        <v>1902</v>
      </c>
      <c r="G99">
        <v>1300</v>
      </c>
      <c r="H99" t="s">
        <v>96</v>
      </c>
      <c r="J99" t="s">
        <v>95</v>
      </c>
      <c r="K99" t="s">
        <v>1939</v>
      </c>
      <c r="L99" t="str">
        <f t="shared" si="75"/>
        <v>LLC_BI__Covenant_Compliance2__c</v>
      </c>
      <c r="M99" t="str">
        <f t="shared" si="76"/>
        <v>Period Key</v>
      </c>
      <c r="N99" t="s">
        <v>155</v>
      </c>
      <c r="O99" t="s">
        <v>96</v>
      </c>
      <c r="P99" t="str">
        <f t="shared" si="61"/>
        <v>LLC_BI__Covenant_Compliance2__c</v>
      </c>
      <c r="Q99" t="str">
        <f t="shared" si="62"/>
        <v>Period Key</v>
      </c>
      <c r="R99" t="s">
        <v>155</v>
      </c>
      <c r="S99">
        <v>1300</v>
      </c>
      <c r="T99" t="str">
        <f>J99</f>
        <v>N</v>
      </c>
      <c r="W99" t="str">
        <f t="shared" si="63"/>
        <v>LLC_BI__Covenant_Compliance2__c</v>
      </c>
      <c r="X99" t="str">
        <f t="shared" si="64"/>
        <v>Period Key</v>
      </c>
      <c r="Y99" t="str">
        <f t="shared" si="65"/>
        <v>String</v>
      </c>
      <c r="Z99">
        <f t="shared" si="66"/>
        <v>1300</v>
      </c>
      <c r="AA99" t="str">
        <f t="shared" si="67"/>
        <v>N</v>
      </c>
      <c r="AB99">
        <f t="shared" si="68"/>
        <v>0</v>
      </c>
      <c r="AG99" t="str">
        <f t="shared" si="69"/>
        <v>LLC_BI__Covenant_Compliance2__c</v>
      </c>
      <c r="AH99" t="str">
        <f t="shared" si="70"/>
        <v>Period Key</v>
      </c>
      <c r="AI99" t="str">
        <f t="shared" si="71"/>
        <v>String</v>
      </c>
      <c r="AJ99">
        <f t="shared" si="72"/>
        <v>1300</v>
      </c>
      <c r="AK99" t="str">
        <f t="shared" si="73"/>
        <v>N</v>
      </c>
      <c r="AL99">
        <f t="shared" si="74"/>
        <v>0</v>
      </c>
    </row>
    <row r="100" spans="1:38">
      <c r="A100" t="s">
        <v>1877</v>
      </c>
      <c r="B100" t="s">
        <v>1878</v>
      </c>
      <c r="C100" t="s">
        <v>1940</v>
      </c>
      <c r="D100" t="s">
        <v>1941</v>
      </c>
      <c r="E100" t="s">
        <v>1880</v>
      </c>
      <c r="F100" t="s">
        <v>1784</v>
      </c>
      <c r="G100" t="s">
        <v>1933</v>
      </c>
      <c r="J100" t="s">
        <v>95</v>
      </c>
      <c r="L100" t="str">
        <f t="shared" si="75"/>
        <v>LLC_BI__Covenant_Compliance2__c</v>
      </c>
      <c r="M100" t="str">
        <f t="shared" si="76"/>
        <v>Result</v>
      </c>
      <c r="N100" t="s">
        <v>1786</v>
      </c>
      <c r="P100" t="str">
        <f t="shared" si="61"/>
        <v>LLC_BI__Covenant_Compliance2__c</v>
      </c>
      <c r="Q100" t="str">
        <f t="shared" si="62"/>
        <v>Result</v>
      </c>
      <c r="R100" t="s">
        <v>1787</v>
      </c>
      <c r="S100" t="str">
        <f>G100</f>
        <v>15, 2</v>
      </c>
      <c r="T100">
        <f>H100</f>
        <v>0</v>
      </c>
      <c r="U100">
        <f>I100</f>
        <v>0</v>
      </c>
      <c r="W100" t="str">
        <f t="shared" si="63"/>
        <v>LLC_BI__Covenant_Compliance2__c</v>
      </c>
      <c r="X100" t="str">
        <f t="shared" si="64"/>
        <v>Result</v>
      </c>
      <c r="Y100" t="str">
        <f t="shared" si="65"/>
        <v>Decimal</v>
      </c>
      <c r="Z100" t="str">
        <f t="shared" si="66"/>
        <v>15, 2</v>
      </c>
      <c r="AA100">
        <f t="shared" si="67"/>
        <v>0</v>
      </c>
      <c r="AB100">
        <f t="shared" si="68"/>
        <v>0</v>
      </c>
      <c r="AG100" t="str">
        <f t="shared" si="69"/>
        <v>LLC_BI__Covenant_Compliance2__c</v>
      </c>
      <c r="AH100" t="str">
        <f t="shared" si="70"/>
        <v>Result</v>
      </c>
      <c r="AI100" t="str">
        <f t="shared" si="71"/>
        <v>Decimal</v>
      </c>
      <c r="AJ100" t="str">
        <f t="shared" si="72"/>
        <v>15, 2</v>
      </c>
      <c r="AK100">
        <f t="shared" si="73"/>
        <v>0</v>
      </c>
      <c r="AL100">
        <f t="shared" si="74"/>
        <v>0</v>
      </c>
    </row>
    <row r="101" spans="1:38">
      <c r="A101" t="s">
        <v>1877</v>
      </c>
      <c r="B101" t="s">
        <v>1878</v>
      </c>
      <c r="C101" t="s">
        <v>581</v>
      </c>
      <c r="D101" t="s">
        <v>580</v>
      </c>
      <c r="E101" t="s">
        <v>1942</v>
      </c>
      <c r="F101" t="s">
        <v>1480</v>
      </c>
      <c r="G101" t="s">
        <v>1737</v>
      </c>
      <c r="J101" t="s">
        <v>95</v>
      </c>
      <c r="L101" t="str">
        <f t="shared" si="75"/>
        <v>LLC_BI__Covenant_Compliance2__c</v>
      </c>
      <c r="M101" t="str">
        <f t="shared" si="76"/>
        <v>Status</v>
      </c>
      <c r="P101" t="str">
        <f t="shared" si="61"/>
        <v>LLC_BI__Covenant_Compliance2__c</v>
      </c>
      <c r="Q101" t="str">
        <f t="shared" si="62"/>
        <v>Status</v>
      </c>
      <c r="R101" t="s">
        <v>155</v>
      </c>
      <c r="S101">
        <v>255</v>
      </c>
      <c r="T101" t="str">
        <f t="shared" ref="T101:U101" si="86">IF($O101="","",O101)</f>
        <v/>
      </c>
      <c r="U101" t="str">
        <f t="shared" si="86"/>
        <v/>
      </c>
      <c r="V101" t="str">
        <f>IF(Q101= "", "", IF(F101="Picklist", "Y", "N"))</f>
        <v>Y</v>
      </c>
      <c r="W101" t="str">
        <f t="shared" si="63"/>
        <v>LLC_BI__Covenant_Compliance2__c</v>
      </c>
      <c r="X101" t="str">
        <f t="shared" si="64"/>
        <v>Status</v>
      </c>
      <c r="Y101" t="str">
        <f t="shared" si="65"/>
        <v>String</v>
      </c>
      <c r="Z101">
        <f t="shared" si="66"/>
        <v>255</v>
      </c>
      <c r="AA101" t="str">
        <f t="shared" si="67"/>
        <v/>
      </c>
      <c r="AB101" t="str">
        <f t="shared" si="68"/>
        <v/>
      </c>
      <c r="AG101" t="str">
        <f t="shared" si="69"/>
        <v>LLC_BI__Covenant_Compliance2__c</v>
      </c>
      <c r="AH101" t="str">
        <f t="shared" si="70"/>
        <v>Status</v>
      </c>
      <c r="AI101" t="str">
        <f t="shared" si="71"/>
        <v>String</v>
      </c>
      <c r="AJ101">
        <f t="shared" si="72"/>
        <v>255</v>
      </c>
      <c r="AK101" t="str">
        <f t="shared" si="73"/>
        <v/>
      </c>
      <c r="AL101" t="str">
        <f t="shared" si="74"/>
        <v/>
      </c>
    </row>
    <row r="102" spans="1:38">
      <c r="A102" t="s">
        <v>1877</v>
      </c>
      <c r="B102" t="s">
        <v>1878</v>
      </c>
      <c r="C102" t="s">
        <v>1854</v>
      </c>
      <c r="D102" t="s">
        <v>1855</v>
      </c>
      <c r="E102" t="s">
        <v>1880</v>
      </c>
      <c r="F102" t="s">
        <v>1784</v>
      </c>
      <c r="G102" t="s">
        <v>1933</v>
      </c>
      <c r="J102" t="s">
        <v>95</v>
      </c>
      <c r="L102" t="str">
        <f t="shared" si="75"/>
        <v>LLC_BI__Covenant_Compliance2__c</v>
      </c>
      <c r="M102" t="str">
        <f t="shared" si="76"/>
        <v>Value</v>
      </c>
      <c r="N102" t="s">
        <v>1786</v>
      </c>
      <c r="P102" t="str">
        <f t="shared" si="61"/>
        <v>LLC_BI__Covenant_Compliance2__c</v>
      </c>
      <c r="Q102" t="str">
        <f t="shared" si="62"/>
        <v>Value</v>
      </c>
      <c r="R102" t="s">
        <v>1787</v>
      </c>
      <c r="S102" t="str">
        <f>G102</f>
        <v>15, 2</v>
      </c>
      <c r="T102">
        <f>H102</f>
        <v>0</v>
      </c>
      <c r="U102">
        <f>I102</f>
        <v>0</v>
      </c>
      <c r="W102" t="str">
        <f t="shared" si="63"/>
        <v>LLC_BI__Covenant_Compliance2__c</v>
      </c>
      <c r="X102" t="str">
        <f t="shared" si="64"/>
        <v>Value</v>
      </c>
      <c r="Y102" t="str">
        <f t="shared" si="65"/>
        <v>Decimal</v>
      </c>
      <c r="Z102" t="str">
        <f t="shared" si="66"/>
        <v>15, 2</v>
      </c>
      <c r="AA102">
        <f t="shared" si="67"/>
        <v>0</v>
      </c>
      <c r="AB102">
        <f t="shared" si="68"/>
        <v>0</v>
      </c>
      <c r="AG102" t="str">
        <f t="shared" si="69"/>
        <v>LLC_BI__Covenant_Compliance2__c</v>
      </c>
      <c r="AH102" t="str">
        <f t="shared" si="70"/>
        <v>Value</v>
      </c>
      <c r="AI102" t="str">
        <f t="shared" si="71"/>
        <v>Decimal</v>
      </c>
      <c r="AJ102" t="str">
        <f t="shared" si="72"/>
        <v>15, 2</v>
      </c>
      <c r="AK102">
        <f t="shared" si="73"/>
        <v>0</v>
      </c>
      <c r="AL102">
        <f t="shared" si="74"/>
        <v>0</v>
      </c>
    </row>
    <row r="103" spans="1:38">
      <c r="A103" t="s">
        <v>1877</v>
      </c>
      <c r="B103" t="s">
        <v>1878</v>
      </c>
      <c r="C103" t="s">
        <v>1943</v>
      </c>
      <c r="D103" t="s">
        <v>1944</v>
      </c>
      <c r="F103" t="s">
        <v>1478</v>
      </c>
      <c r="G103">
        <v>255</v>
      </c>
      <c r="I103" t="s">
        <v>1732</v>
      </c>
      <c r="J103" t="s">
        <v>95</v>
      </c>
      <c r="L103" t="str">
        <f t="shared" si="75"/>
        <v>LLC_BI__Covenant_Compliance2__c</v>
      </c>
      <c r="M103" t="str">
        <f t="shared" si="76"/>
        <v>Migration Id</v>
      </c>
      <c r="N103" t="s">
        <v>155</v>
      </c>
      <c r="O103" t="s">
        <v>96</v>
      </c>
      <c r="P103" t="str">
        <f t="shared" si="61"/>
        <v>LLC_BI__Covenant_Compliance2__c</v>
      </c>
      <c r="Q103" t="str">
        <f t="shared" si="62"/>
        <v>Migration Id</v>
      </c>
      <c r="R103" t="s">
        <v>155</v>
      </c>
      <c r="S103">
        <v>255</v>
      </c>
      <c r="T103" t="str">
        <f>IF($H103="","",O103)</f>
        <v/>
      </c>
      <c r="U103" t="str">
        <f t="shared" ref="U103" si="87">IF($I103="","",I103)</f>
        <v>F</v>
      </c>
      <c r="V103" t="str">
        <f>IF(Q103= "", "", IF(F103="Picklist", "Y", "N"))</f>
        <v>N</v>
      </c>
      <c r="W103" t="str">
        <f t="shared" si="63"/>
        <v>LLC_BI__Covenant_Compliance2__c</v>
      </c>
      <c r="X103" t="str">
        <f t="shared" si="64"/>
        <v>Migration Id</v>
      </c>
      <c r="Y103" t="str">
        <f t="shared" si="65"/>
        <v>String</v>
      </c>
      <c r="Z103">
        <f t="shared" si="66"/>
        <v>255</v>
      </c>
      <c r="AA103" t="str">
        <f t="shared" si="67"/>
        <v/>
      </c>
      <c r="AB103" t="str">
        <f t="shared" si="68"/>
        <v>F</v>
      </c>
      <c r="AG103" t="str">
        <f t="shared" si="69"/>
        <v>LLC_BI__Covenant_Compliance2__c</v>
      </c>
      <c r="AH103" t="str">
        <f t="shared" si="70"/>
        <v>Migration Id</v>
      </c>
      <c r="AI103" t="str">
        <f t="shared" si="71"/>
        <v>String</v>
      </c>
      <c r="AJ103">
        <f t="shared" si="72"/>
        <v>255</v>
      </c>
      <c r="AK103" t="str">
        <f t="shared" si="73"/>
        <v/>
      </c>
      <c r="AL103" t="str">
        <f t="shared" si="74"/>
        <v>F</v>
      </c>
    </row>
    <row r="104" spans="1:38">
      <c r="A104" t="s">
        <v>1945</v>
      </c>
      <c r="B104" t="s">
        <v>1946</v>
      </c>
      <c r="C104" t="s">
        <v>238</v>
      </c>
      <c r="D104" t="s">
        <v>238</v>
      </c>
      <c r="E104" t="s">
        <v>238</v>
      </c>
      <c r="F104" t="s">
        <v>238</v>
      </c>
      <c r="G104" t="s">
        <v>1729</v>
      </c>
      <c r="H104" t="s">
        <v>95</v>
      </c>
      <c r="I104" t="s">
        <v>1730</v>
      </c>
      <c r="J104" t="s">
        <v>96</v>
      </c>
      <c r="L104" t="str">
        <f t="shared" si="75"/>
        <v>LLC_BI__Account_Covenant__c</v>
      </c>
      <c r="M104" t="str">
        <f t="shared" si="76"/>
        <v>Id</v>
      </c>
      <c r="N104" t="s">
        <v>155</v>
      </c>
      <c r="P104" t="str">
        <f t="shared" si="61"/>
        <v>LLC_BI__Account_Covenant__c</v>
      </c>
      <c r="Q104" t="str">
        <f t="shared" si="62"/>
        <v>Id</v>
      </c>
      <c r="R104" t="s">
        <v>155</v>
      </c>
      <c r="S104">
        <v>18</v>
      </c>
      <c r="T104" t="s">
        <v>95</v>
      </c>
      <c r="U104" t="s">
        <v>1730</v>
      </c>
      <c r="V104" t="s">
        <v>95</v>
      </c>
      <c r="W104" t="str">
        <f t="shared" si="63"/>
        <v>LLC_BI__Account_Covenant__c</v>
      </c>
      <c r="X104" t="str">
        <f t="shared" si="64"/>
        <v>Id</v>
      </c>
      <c r="Y104" t="str">
        <f t="shared" si="65"/>
        <v>String</v>
      </c>
      <c r="Z104">
        <f t="shared" si="66"/>
        <v>18</v>
      </c>
      <c r="AA104" t="str">
        <f t="shared" si="67"/>
        <v>N</v>
      </c>
      <c r="AB104" t="str">
        <f t="shared" si="68"/>
        <v>P</v>
      </c>
      <c r="AG104" t="str">
        <f t="shared" si="69"/>
        <v>LLC_BI__Account_Covenant__c</v>
      </c>
      <c r="AH104" t="str">
        <f t="shared" si="70"/>
        <v>Id</v>
      </c>
      <c r="AI104" t="str">
        <f t="shared" si="71"/>
        <v>String</v>
      </c>
      <c r="AJ104">
        <f t="shared" si="72"/>
        <v>18</v>
      </c>
      <c r="AK104" t="str">
        <f t="shared" si="73"/>
        <v>N</v>
      </c>
      <c r="AL104" t="str">
        <f t="shared" si="74"/>
        <v>P</v>
      </c>
    </row>
    <row r="105" spans="1:38">
      <c r="A105" t="s">
        <v>1945</v>
      </c>
      <c r="B105" t="s">
        <v>1946</v>
      </c>
      <c r="C105" t="s">
        <v>373</v>
      </c>
      <c r="D105" t="s">
        <v>372</v>
      </c>
      <c r="E105" t="s">
        <v>1467</v>
      </c>
      <c r="F105" t="s">
        <v>1468</v>
      </c>
      <c r="G105" t="s">
        <v>1752</v>
      </c>
      <c r="J105" t="s">
        <v>96</v>
      </c>
      <c r="L105" t="str">
        <f t="shared" si="75"/>
        <v>LLC_BI__Account_Covenant__c</v>
      </c>
      <c r="M105" t="str">
        <f t="shared" si="76"/>
        <v>Created Date</v>
      </c>
      <c r="N105" t="s">
        <v>155</v>
      </c>
      <c r="O105" t="s">
        <v>96</v>
      </c>
      <c r="P105" t="str">
        <f t="shared" si="61"/>
        <v>LLC_BI__Account_Covenant__c</v>
      </c>
      <c r="Q105" t="str">
        <f t="shared" si="62"/>
        <v>Created Date</v>
      </c>
      <c r="R105" t="s">
        <v>1731</v>
      </c>
      <c r="W105" t="str">
        <f t="shared" si="63"/>
        <v>LLC_BI__Account_Covenant__c</v>
      </c>
      <c r="X105" t="str">
        <f t="shared" si="64"/>
        <v>Created Date</v>
      </c>
      <c r="Y105" t="str">
        <f t="shared" si="65"/>
        <v>DATETIME</v>
      </c>
      <c r="Z105" t="str">
        <f t="shared" si="66"/>
        <v/>
      </c>
      <c r="AA105">
        <f t="shared" si="67"/>
        <v>0</v>
      </c>
      <c r="AB105">
        <f t="shared" si="68"/>
        <v>0</v>
      </c>
      <c r="AG105" t="str">
        <f t="shared" si="69"/>
        <v>LLC_BI__Account_Covenant__c</v>
      </c>
      <c r="AH105" t="str">
        <f t="shared" si="70"/>
        <v>Created Date</v>
      </c>
      <c r="AI105" t="str">
        <f t="shared" si="71"/>
        <v>DATETIME</v>
      </c>
      <c r="AJ105" t="str">
        <f t="shared" si="72"/>
        <v/>
      </c>
      <c r="AK105">
        <f t="shared" si="73"/>
        <v>0</v>
      </c>
      <c r="AL105">
        <f t="shared" si="74"/>
        <v>0</v>
      </c>
    </row>
    <row r="106" spans="1:38">
      <c r="A106" t="s">
        <v>1945</v>
      </c>
      <c r="B106" t="s">
        <v>1946</v>
      </c>
      <c r="C106" t="s">
        <v>1469</v>
      </c>
      <c r="D106" t="s">
        <v>376</v>
      </c>
      <c r="E106" t="s">
        <v>1470</v>
      </c>
      <c r="F106" t="s">
        <v>1471</v>
      </c>
      <c r="G106" t="s">
        <v>1729</v>
      </c>
      <c r="I106" t="s">
        <v>1732</v>
      </c>
      <c r="J106" t="s">
        <v>96</v>
      </c>
      <c r="L106" t="str">
        <f t="shared" si="75"/>
        <v>LLC_BI__Account_Covenant__c</v>
      </c>
      <c r="M106" t="str">
        <f t="shared" si="76"/>
        <v>Created By</v>
      </c>
      <c r="N106" t="s">
        <v>155</v>
      </c>
      <c r="O106" t="s">
        <v>96</v>
      </c>
      <c r="P106" t="str">
        <f t="shared" si="61"/>
        <v>LLC_BI__Account_Covenant__c</v>
      </c>
      <c r="Q106" t="str">
        <f t="shared" si="62"/>
        <v>Created By</v>
      </c>
      <c r="R106" t="s">
        <v>155</v>
      </c>
      <c r="S106">
        <v>18</v>
      </c>
      <c r="W106" t="str">
        <f t="shared" si="63"/>
        <v>LLC_BI__Account_Covenant__c</v>
      </c>
      <c r="X106" t="str">
        <f t="shared" si="64"/>
        <v>Created By</v>
      </c>
      <c r="Y106" t="str">
        <f t="shared" si="65"/>
        <v>String</v>
      </c>
      <c r="Z106">
        <f t="shared" si="66"/>
        <v>18</v>
      </c>
      <c r="AA106">
        <f t="shared" si="67"/>
        <v>0</v>
      </c>
      <c r="AB106">
        <f t="shared" si="68"/>
        <v>0</v>
      </c>
      <c r="AG106" t="str">
        <f t="shared" si="69"/>
        <v>LLC_BI__Account_Covenant__c</v>
      </c>
      <c r="AH106" t="str">
        <f t="shared" si="70"/>
        <v>Created By</v>
      </c>
      <c r="AI106" t="str">
        <f t="shared" si="71"/>
        <v>String</v>
      </c>
      <c r="AJ106">
        <f t="shared" si="72"/>
        <v>18</v>
      </c>
      <c r="AK106">
        <f t="shared" si="73"/>
        <v>0</v>
      </c>
      <c r="AL106">
        <f t="shared" si="74"/>
        <v>0</v>
      </c>
    </row>
    <row r="107" spans="1:38">
      <c r="A107" t="s">
        <v>1945</v>
      </c>
      <c r="B107" t="s">
        <v>1946</v>
      </c>
      <c r="C107" t="s">
        <v>380</v>
      </c>
      <c r="D107" t="s">
        <v>379</v>
      </c>
      <c r="E107" t="s">
        <v>1472</v>
      </c>
      <c r="F107" t="s">
        <v>1468</v>
      </c>
      <c r="G107" t="s">
        <v>1752</v>
      </c>
      <c r="J107" t="s">
        <v>96</v>
      </c>
      <c r="L107" t="str">
        <f t="shared" si="75"/>
        <v>LLC_BI__Account_Covenant__c</v>
      </c>
      <c r="M107" t="str">
        <f t="shared" si="76"/>
        <v>Last Modified Date</v>
      </c>
      <c r="N107" t="s">
        <v>155</v>
      </c>
      <c r="O107" t="s">
        <v>96</v>
      </c>
      <c r="P107" t="str">
        <f t="shared" si="61"/>
        <v>LLC_BI__Account_Covenant__c</v>
      </c>
      <c r="Q107" t="str">
        <f t="shared" si="62"/>
        <v>Last Modified Date</v>
      </c>
      <c r="R107" t="s">
        <v>1731</v>
      </c>
      <c r="W107" t="str">
        <f t="shared" si="63"/>
        <v>LLC_BI__Account_Covenant__c</v>
      </c>
      <c r="X107" t="str">
        <f t="shared" si="64"/>
        <v>Last Modified Date</v>
      </c>
      <c r="Y107" t="str">
        <f t="shared" si="65"/>
        <v>DATETIME</v>
      </c>
      <c r="Z107" t="str">
        <f t="shared" si="66"/>
        <v/>
      </c>
      <c r="AA107">
        <f t="shared" si="67"/>
        <v>0</v>
      </c>
      <c r="AB107">
        <f t="shared" si="68"/>
        <v>0</v>
      </c>
      <c r="AG107" t="str">
        <f t="shared" si="69"/>
        <v>LLC_BI__Account_Covenant__c</v>
      </c>
      <c r="AH107" t="str">
        <f t="shared" si="70"/>
        <v>Last Modified Date</v>
      </c>
      <c r="AI107" t="str">
        <f t="shared" si="71"/>
        <v>DATETIME</v>
      </c>
      <c r="AJ107" t="str">
        <f t="shared" si="72"/>
        <v/>
      </c>
      <c r="AK107">
        <f t="shared" si="73"/>
        <v>0</v>
      </c>
      <c r="AL107">
        <f t="shared" si="74"/>
        <v>0</v>
      </c>
    </row>
    <row r="108" spans="1:38">
      <c r="A108" t="s">
        <v>1945</v>
      </c>
      <c r="B108" t="s">
        <v>1946</v>
      </c>
      <c r="C108" t="s">
        <v>1473</v>
      </c>
      <c r="D108" t="s">
        <v>382</v>
      </c>
      <c r="E108" t="s">
        <v>1474</v>
      </c>
      <c r="F108" t="s">
        <v>1471</v>
      </c>
      <c r="G108" t="s">
        <v>1729</v>
      </c>
      <c r="I108" t="s">
        <v>1732</v>
      </c>
      <c r="J108" t="s">
        <v>96</v>
      </c>
      <c r="L108" t="str">
        <f t="shared" si="75"/>
        <v>LLC_BI__Account_Covenant__c</v>
      </c>
      <c r="M108" t="str">
        <f t="shared" si="76"/>
        <v>Last Modified By</v>
      </c>
      <c r="N108" t="s">
        <v>155</v>
      </c>
      <c r="O108" t="s">
        <v>96</v>
      </c>
      <c r="P108" t="str">
        <f t="shared" si="61"/>
        <v>LLC_BI__Account_Covenant__c</v>
      </c>
      <c r="Q108" t="str">
        <f t="shared" si="62"/>
        <v>Last Modified By</v>
      </c>
      <c r="R108" t="s">
        <v>155</v>
      </c>
      <c r="S108">
        <v>18</v>
      </c>
      <c r="W108" t="str">
        <f t="shared" si="63"/>
        <v>LLC_BI__Account_Covenant__c</v>
      </c>
      <c r="X108" t="str">
        <f t="shared" si="64"/>
        <v>Last Modified By</v>
      </c>
      <c r="Y108" t="str">
        <f t="shared" si="65"/>
        <v>String</v>
      </c>
      <c r="Z108">
        <f t="shared" si="66"/>
        <v>18</v>
      </c>
      <c r="AA108">
        <f t="shared" si="67"/>
        <v>0</v>
      </c>
      <c r="AB108">
        <f t="shared" si="68"/>
        <v>0</v>
      </c>
      <c r="AG108" t="str">
        <f t="shared" si="69"/>
        <v>LLC_BI__Account_Covenant__c</v>
      </c>
      <c r="AH108" t="str">
        <f t="shared" si="70"/>
        <v>Last Modified By</v>
      </c>
      <c r="AI108" t="str">
        <f t="shared" si="71"/>
        <v>String</v>
      </c>
      <c r="AJ108">
        <f t="shared" si="72"/>
        <v>18</v>
      </c>
      <c r="AK108">
        <f t="shared" si="73"/>
        <v>0</v>
      </c>
      <c r="AL108">
        <f t="shared" si="74"/>
        <v>0</v>
      </c>
    </row>
    <row r="109" spans="1:38">
      <c r="A109" t="s">
        <v>1945</v>
      </c>
      <c r="B109" t="s">
        <v>1946</v>
      </c>
      <c r="C109" t="s">
        <v>1947</v>
      </c>
      <c r="D109" t="s">
        <v>29</v>
      </c>
      <c r="E109" t="s">
        <v>1948</v>
      </c>
      <c r="F109" t="s">
        <v>1861</v>
      </c>
      <c r="G109">
        <v>80</v>
      </c>
      <c r="H109" t="s">
        <v>95</v>
      </c>
      <c r="J109" t="s">
        <v>96</v>
      </c>
      <c r="L109" t="str">
        <f t="shared" si="75"/>
        <v>LLC_BI__Account_Covenant__c</v>
      </c>
      <c r="M109" t="str">
        <f t="shared" si="76"/>
        <v>Covenant Number</v>
      </c>
      <c r="P109" t="str">
        <f t="shared" si="61"/>
        <v>LLC_BI__Account_Covenant__c</v>
      </c>
      <c r="Q109" t="str">
        <f t="shared" si="62"/>
        <v>Covenant Number</v>
      </c>
      <c r="R109" t="s">
        <v>155</v>
      </c>
      <c r="S109">
        <f>G109</f>
        <v>80</v>
      </c>
      <c r="W109" t="str">
        <f t="shared" si="63"/>
        <v>LLC_BI__Account_Covenant__c</v>
      </c>
      <c r="X109" t="str">
        <f t="shared" si="64"/>
        <v>Covenant Number</v>
      </c>
      <c r="Y109" t="str">
        <f t="shared" si="65"/>
        <v>String</v>
      </c>
      <c r="Z109">
        <f t="shared" si="66"/>
        <v>80</v>
      </c>
      <c r="AA109">
        <f t="shared" si="67"/>
        <v>0</v>
      </c>
      <c r="AB109">
        <f t="shared" si="68"/>
        <v>0</v>
      </c>
      <c r="AG109" t="str">
        <f t="shared" si="69"/>
        <v>LLC_BI__Account_Covenant__c</v>
      </c>
      <c r="AH109" t="str">
        <f t="shared" si="70"/>
        <v>Covenant Number</v>
      </c>
      <c r="AI109" t="str">
        <f t="shared" si="71"/>
        <v>String</v>
      </c>
      <c r="AJ109">
        <f t="shared" si="72"/>
        <v>80</v>
      </c>
      <c r="AK109">
        <f t="shared" si="73"/>
        <v>0</v>
      </c>
      <c r="AL109">
        <f t="shared" si="74"/>
        <v>0</v>
      </c>
    </row>
    <row r="110" spans="1:38">
      <c r="A110" t="s">
        <v>1945</v>
      </c>
      <c r="B110" t="s">
        <v>1946</v>
      </c>
      <c r="C110" t="s">
        <v>1496</v>
      </c>
      <c r="D110" t="s">
        <v>365</v>
      </c>
      <c r="E110" t="s">
        <v>1598</v>
      </c>
      <c r="F110" t="s">
        <v>1480</v>
      </c>
      <c r="G110" t="s">
        <v>1733</v>
      </c>
      <c r="J110" t="s">
        <v>95</v>
      </c>
      <c r="L110" t="str">
        <f t="shared" si="75"/>
        <v>LLC_BI__Account_Covenant__c</v>
      </c>
      <c r="M110" t="str">
        <f t="shared" si="76"/>
        <v>Currency</v>
      </c>
      <c r="P110" t="str">
        <f t="shared" si="61"/>
        <v>LLC_BI__Account_Covenant__c</v>
      </c>
      <c r="Q110" t="str">
        <f t="shared" si="62"/>
        <v>Currency</v>
      </c>
      <c r="R110" t="s">
        <v>155</v>
      </c>
      <c r="S110">
        <v>3</v>
      </c>
      <c r="T110" t="str">
        <f t="shared" ref="T110:U110" si="88">IF($O110="","",O110)</f>
        <v/>
      </c>
      <c r="U110" t="str">
        <f t="shared" si="88"/>
        <v/>
      </c>
      <c r="V110" t="str">
        <f>IF(Q110= "", "", IF(F110="Picklist", "Y", "N"))</f>
        <v>Y</v>
      </c>
      <c r="W110" t="str">
        <f t="shared" si="63"/>
        <v>LLC_BI__Account_Covenant__c</v>
      </c>
      <c r="X110" t="str">
        <f t="shared" si="64"/>
        <v>Currency</v>
      </c>
      <c r="Y110" t="str">
        <f t="shared" si="65"/>
        <v>String</v>
      </c>
      <c r="Z110">
        <f t="shared" si="66"/>
        <v>3</v>
      </c>
      <c r="AA110" t="str">
        <f t="shared" si="67"/>
        <v/>
      </c>
      <c r="AB110" t="str">
        <f t="shared" si="68"/>
        <v/>
      </c>
      <c r="AG110" t="str">
        <f t="shared" si="69"/>
        <v>LLC_BI__Account_Covenant__c</v>
      </c>
      <c r="AH110" t="str">
        <f t="shared" si="70"/>
        <v>Currency</v>
      </c>
      <c r="AI110" t="str">
        <f t="shared" si="71"/>
        <v>String</v>
      </c>
      <c r="AJ110">
        <f t="shared" si="72"/>
        <v>3</v>
      </c>
      <c r="AK110" t="str">
        <f t="shared" si="73"/>
        <v/>
      </c>
      <c r="AL110" t="str">
        <f t="shared" si="74"/>
        <v/>
      </c>
    </row>
    <row r="111" spans="1:38">
      <c r="A111" t="s">
        <v>1945</v>
      </c>
      <c r="B111" t="s">
        <v>1946</v>
      </c>
      <c r="C111" t="s">
        <v>1949</v>
      </c>
      <c r="D111" t="s">
        <v>1751</v>
      </c>
      <c r="E111" t="s">
        <v>1950</v>
      </c>
      <c r="F111" t="s">
        <v>1908</v>
      </c>
      <c r="G111">
        <v>18</v>
      </c>
      <c r="H111" t="s">
        <v>95</v>
      </c>
      <c r="J111" t="s">
        <v>95</v>
      </c>
      <c r="L111" t="str">
        <f t="shared" si="75"/>
        <v>LLC_BI__Account_Covenant__c</v>
      </c>
      <c r="M111" t="str">
        <f t="shared" si="76"/>
        <v>Covenant2</v>
      </c>
      <c r="P111" t="str">
        <f t="shared" si="61"/>
        <v>LLC_BI__Account_Covenant__c</v>
      </c>
      <c r="Q111" t="str">
        <f t="shared" si="62"/>
        <v>Covenant2</v>
      </c>
      <c r="W111" t="str">
        <f t="shared" si="63"/>
        <v>LLC_BI__Account_Covenant__c</v>
      </c>
      <c r="X111" t="str">
        <f t="shared" si="64"/>
        <v>Covenant2</v>
      </c>
      <c r="Y111">
        <f t="shared" si="65"/>
        <v>0</v>
      </c>
      <c r="Z111" t="str">
        <f t="shared" si="66"/>
        <v/>
      </c>
      <c r="AA111">
        <f t="shared" si="67"/>
        <v>0</v>
      </c>
      <c r="AB111">
        <f t="shared" si="68"/>
        <v>0</v>
      </c>
      <c r="AG111" t="str">
        <f t="shared" si="69"/>
        <v>LLC_BI__Account_Covenant__c</v>
      </c>
      <c r="AH111" t="str">
        <f t="shared" si="70"/>
        <v>Covenant2</v>
      </c>
      <c r="AI111">
        <f t="shared" si="71"/>
        <v>0</v>
      </c>
      <c r="AJ111" t="str">
        <f t="shared" si="72"/>
        <v/>
      </c>
      <c r="AK111">
        <f t="shared" si="73"/>
        <v>0</v>
      </c>
      <c r="AL111">
        <f t="shared" si="74"/>
        <v>0</v>
      </c>
    </row>
    <row r="112" spans="1:38">
      <c r="A112" t="s">
        <v>1945</v>
      </c>
      <c r="B112" t="s">
        <v>1946</v>
      </c>
      <c r="C112" t="s">
        <v>236</v>
      </c>
      <c r="D112" t="s">
        <v>1753</v>
      </c>
      <c r="E112" t="s">
        <v>1951</v>
      </c>
      <c r="F112" t="s">
        <v>1952</v>
      </c>
      <c r="G112">
        <v>18</v>
      </c>
      <c r="H112" t="s">
        <v>95</v>
      </c>
      <c r="J112" t="s">
        <v>95</v>
      </c>
      <c r="L112" t="str">
        <f t="shared" si="75"/>
        <v>LLC_BI__Account_Covenant__c</v>
      </c>
      <c r="M112" t="str">
        <f t="shared" si="76"/>
        <v>Relationship</v>
      </c>
      <c r="P112" t="str">
        <f t="shared" si="61"/>
        <v>LLC_BI__Account_Covenant__c</v>
      </c>
      <c r="Q112" t="str">
        <f t="shared" si="62"/>
        <v>Relationship</v>
      </c>
      <c r="W112" t="str">
        <f t="shared" si="63"/>
        <v>LLC_BI__Account_Covenant__c</v>
      </c>
      <c r="X112" t="str">
        <f t="shared" si="64"/>
        <v>Relationship</v>
      </c>
      <c r="Y112">
        <f t="shared" si="65"/>
        <v>0</v>
      </c>
      <c r="Z112" t="str">
        <f t="shared" si="66"/>
        <v/>
      </c>
      <c r="AA112">
        <f t="shared" si="67"/>
        <v>0</v>
      </c>
      <c r="AB112">
        <f t="shared" si="68"/>
        <v>0</v>
      </c>
      <c r="AG112" t="str">
        <f t="shared" si="69"/>
        <v>LLC_BI__Account_Covenant__c</v>
      </c>
      <c r="AH112" t="str">
        <f t="shared" si="70"/>
        <v>Relationship</v>
      </c>
      <c r="AI112">
        <f t="shared" si="71"/>
        <v>0</v>
      </c>
      <c r="AJ112" t="str">
        <f t="shared" si="72"/>
        <v/>
      </c>
      <c r="AK112">
        <f t="shared" si="73"/>
        <v>0</v>
      </c>
      <c r="AL112">
        <f t="shared" si="74"/>
        <v>0</v>
      </c>
    </row>
    <row r="113" spans="1:38">
      <c r="A113" t="s">
        <v>1953</v>
      </c>
      <c r="B113" t="s">
        <v>1954</v>
      </c>
      <c r="C113" t="s">
        <v>238</v>
      </c>
      <c r="D113" t="s">
        <v>238</v>
      </c>
      <c r="E113" t="s">
        <v>238</v>
      </c>
      <c r="F113" t="s">
        <v>238</v>
      </c>
      <c r="G113" t="s">
        <v>1729</v>
      </c>
      <c r="H113" t="s">
        <v>95</v>
      </c>
      <c r="I113" t="s">
        <v>1730</v>
      </c>
      <c r="J113" t="s">
        <v>96</v>
      </c>
      <c r="L113" t="str">
        <f t="shared" si="75"/>
        <v>LLC_BI__Loan_Covenant__c</v>
      </c>
      <c r="M113" t="str">
        <f t="shared" si="76"/>
        <v>Id</v>
      </c>
      <c r="N113" t="s">
        <v>155</v>
      </c>
      <c r="P113" t="str">
        <f t="shared" si="61"/>
        <v>LLC_BI__Loan_Covenant__c</v>
      </c>
      <c r="Q113" t="str">
        <f t="shared" si="62"/>
        <v>Id</v>
      </c>
      <c r="R113" t="s">
        <v>155</v>
      </c>
      <c r="S113">
        <v>18</v>
      </c>
      <c r="T113" t="s">
        <v>95</v>
      </c>
      <c r="U113" t="s">
        <v>1730</v>
      </c>
      <c r="V113" t="s">
        <v>95</v>
      </c>
      <c r="W113" t="str">
        <f t="shared" si="63"/>
        <v>LLC_BI__Loan_Covenant__c</v>
      </c>
      <c r="X113" t="str">
        <f t="shared" si="64"/>
        <v>Id</v>
      </c>
      <c r="Y113" t="str">
        <f t="shared" si="65"/>
        <v>String</v>
      </c>
      <c r="Z113">
        <f t="shared" si="66"/>
        <v>18</v>
      </c>
      <c r="AA113" t="str">
        <f t="shared" si="67"/>
        <v>N</v>
      </c>
      <c r="AB113" t="str">
        <f t="shared" si="68"/>
        <v>P</v>
      </c>
      <c r="AG113" t="str">
        <f t="shared" si="69"/>
        <v>LLC_BI__Loan_Covenant__c</v>
      </c>
      <c r="AH113" t="str">
        <f t="shared" si="70"/>
        <v>Id</v>
      </c>
      <c r="AI113" t="str">
        <f t="shared" si="71"/>
        <v>String</v>
      </c>
      <c r="AJ113">
        <f t="shared" si="72"/>
        <v>18</v>
      </c>
      <c r="AK113" t="str">
        <f t="shared" si="73"/>
        <v>N</v>
      </c>
      <c r="AL113" t="str">
        <f t="shared" si="74"/>
        <v>P</v>
      </c>
    </row>
    <row r="114" spans="1:38">
      <c r="A114" t="s">
        <v>1953</v>
      </c>
      <c r="B114" t="s">
        <v>1954</v>
      </c>
      <c r="C114" t="s">
        <v>373</v>
      </c>
      <c r="D114" t="s">
        <v>372</v>
      </c>
      <c r="E114" t="s">
        <v>1467</v>
      </c>
      <c r="F114" t="s">
        <v>1468</v>
      </c>
      <c r="G114" t="s">
        <v>1752</v>
      </c>
      <c r="J114" t="s">
        <v>96</v>
      </c>
      <c r="L114" t="str">
        <f t="shared" si="75"/>
        <v>LLC_BI__Loan_Covenant__c</v>
      </c>
      <c r="M114" t="str">
        <f t="shared" si="76"/>
        <v>Created Date</v>
      </c>
      <c r="N114" t="s">
        <v>155</v>
      </c>
      <c r="O114" t="s">
        <v>96</v>
      </c>
      <c r="P114" t="str">
        <f t="shared" si="61"/>
        <v>LLC_BI__Loan_Covenant__c</v>
      </c>
      <c r="Q114" t="str">
        <f t="shared" si="62"/>
        <v>Created Date</v>
      </c>
      <c r="R114" t="s">
        <v>1731</v>
      </c>
      <c r="W114" t="str">
        <f t="shared" si="63"/>
        <v>LLC_BI__Loan_Covenant__c</v>
      </c>
      <c r="X114" t="str">
        <f t="shared" si="64"/>
        <v>Created Date</v>
      </c>
      <c r="Y114" t="str">
        <f t="shared" si="65"/>
        <v>DATETIME</v>
      </c>
      <c r="Z114" t="str">
        <f t="shared" si="66"/>
        <v/>
      </c>
      <c r="AA114">
        <f t="shared" si="67"/>
        <v>0</v>
      </c>
      <c r="AB114">
        <f t="shared" si="68"/>
        <v>0</v>
      </c>
      <c r="AG114" t="str">
        <f t="shared" si="69"/>
        <v>LLC_BI__Loan_Covenant__c</v>
      </c>
      <c r="AH114" t="str">
        <f t="shared" si="70"/>
        <v>Created Date</v>
      </c>
      <c r="AI114" t="str">
        <f t="shared" si="71"/>
        <v>DATETIME</v>
      </c>
      <c r="AJ114" t="str">
        <f t="shared" si="72"/>
        <v/>
      </c>
      <c r="AK114">
        <f t="shared" si="73"/>
        <v>0</v>
      </c>
      <c r="AL114">
        <f t="shared" si="74"/>
        <v>0</v>
      </c>
    </row>
    <row r="115" spans="1:38">
      <c r="A115" t="s">
        <v>1953</v>
      </c>
      <c r="B115" t="s">
        <v>1954</v>
      </c>
      <c r="C115" t="s">
        <v>1469</v>
      </c>
      <c r="D115" t="s">
        <v>376</v>
      </c>
      <c r="E115" t="s">
        <v>1470</v>
      </c>
      <c r="F115" t="s">
        <v>1471</v>
      </c>
      <c r="G115" t="s">
        <v>1729</v>
      </c>
      <c r="I115" t="s">
        <v>1732</v>
      </c>
      <c r="J115" t="s">
        <v>96</v>
      </c>
      <c r="L115" t="str">
        <f t="shared" si="75"/>
        <v>LLC_BI__Loan_Covenant__c</v>
      </c>
      <c r="M115" t="str">
        <f t="shared" si="76"/>
        <v>Created By</v>
      </c>
      <c r="N115" t="s">
        <v>155</v>
      </c>
      <c r="O115" t="s">
        <v>96</v>
      </c>
      <c r="P115" t="str">
        <f t="shared" si="61"/>
        <v>LLC_BI__Loan_Covenant__c</v>
      </c>
      <c r="Q115" t="str">
        <f t="shared" si="62"/>
        <v>Created By</v>
      </c>
      <c r="R115" t="s">
        <v>155</v>
      </c>
      <c r="S115">
        <v>18</v>
      </c>
      <c r="W115" t="str">
        <f t="shared" si="63"/>
        <v>LLC_BI__Loan_Covenant__c</v>
      </c>
      <c r="X115" t="str">
        <f t="shared" si="64"/>
        <v>Created By</v>
      </c>
      <c r="Y115" t="str">
        <f t="shared" si="65"/>
        <v>String</v>
      </c>
      <c r="Z115">
        <f t="shared" si="66"/>
        <v>18</v>
      </c>
      <c r="AA115">
        <f t="shared" si="67"/>
        <v>0</v>
      </c>
      <c r="AB115">
        <f t="shared" si="68"/>
        <v>0</v>
      </c>
      <c r="AG115" t="str">
        <f t="shared" si="69"/>
        <v>LLC_BI__Loan_Covenant__c</v>
      </c>
      <c r="AH115" t="str">
        <f t="shared" si="70"/>
        <v>Created By</v>
      </c>
      <c r="AI115" t="str">
        <f t="shared" si="71"/>
        <v>String</v>
      </c>
      <c r="AJ115">
        <f t="shared" si="72"/>
        <v>18</v>
      </c>
      <c r="AK115">
        <f t="shared" si="73"/>
        <v>0</v>
      </c>
      <c r="AL115">
        <f t="shared" si="74"/>
        <v>0</v>
      </c>
    </row>
    <row r="116" spans="1:38">
      <c r="A116" t="s">
        <v>1953</v>
      </c>
      <c r="B116" t="s">
        <v>1954</v>
      </c>
      <c r="C116" t="s">
        <v>380</v>
      </c>
      <c r="D116" t="s">
        <v>379</v>
      </c>
      <c r="E116" t="s">
        <v>1472</v>
      </c>
      <c r="F116" t="s">
        <v>1468</v>
      </c>
      <c r="G116" t="s">
        <v>1752</v>
      </c>
      <c r="J116" t="s">
        <v>96</v>
      </c>
      <c r="L116" t="str">
        <f t="shared" si="75"/>
        <v>LLC_BI__Loan_Covenant__c</v>
      </c>
      <c r="M116" t="str">
        <f t="shared" si="76"/>
        <v>Last Modified Date</v>
      </c>
      <c r="N116" t="s">
        <v>155</v>
      </c>
      <c r="O116" t="s">
        <v>96</v>
      </c>
      <c r="P116" t="str">
        <f t="shared" si="61"/>
        <v>LLC_BI__Loan_Covenant__c</v>
      </c>
      <c r="Q116" t="str">
        <f t="shared" si="62"/>
        <v>Last Modified Date</v>
      </c>
      <c r="R116" t="s">
        <v>1731</v>
      </c>
      <c r="W116" t="str">
        <f t="shared" si="63"/>
        <v>LLC_BI__Loan_Covenant__c</v>
      </c>
      <c r="X116" t="str">
        <f t="shared" si="64"/>
        <v>Last Modified Date</v>
      </c>
      <c r="Y116" t="str">
        <f t="shared" si="65"/>
        <v>DATETIME</v>
      </c>
      <c r="Z116" t="str">
        <f t="shared" si="66"/>
        <v/>
      </c>
      <c r="AA116">
        <f t="shared" si="67"/>
        <v>0</v>
      </c>
      <c r="AB116">
        <f t="shared" si="68"/>
        <v>0</v>
      </c>
      <c r="AG116" t="str">
        <f t="shared" si="69"/>
        <v>LLC_BI__Loan_Covenant__c</v>
      </c>
      <c r="AH116" t="str">
        <f t="shared" si="70"/>
        <v>Last Modified Date</v>
      </c>
      <c r="AI116" t="str">
        <f t="shared" si="71"/>
        <v>DATETIME</v>
      </c>
      <c r="AJ116" t="str">
        <f t="shared" si="72"/>
        <v/>
      </c>
      <c r="AK116">
        <f t="shared" si="73"/>
        <v>0</v>
      </c>
      <c r="AL116">
        <f t="shared" si="74"/>
        <v>0</v>
      </c>
    </row>
    <row r="117" spans="1:38">
      <c r="A117" t="s">
        <v>1953</v>
      </c>
      <c r="B117" t="s">
        <v>1954</v>
      </c>
      <c r="C117" t="s">
        <v>1473</v>
      </c>
      <c r="D117" t="s">
        <v>382</v>
      </c>
      <c r="E117" t="s">
        <v>1474</v>
      </c>
      <c r="F117" t="s">
        <v>1471</v>
      </c>
      <c r="G117" t="s">
        <v>1729</v>
      </c>
      <c r="I117" t="s">
        <v>1732</v>
      </c>
      <c r="J117" t="s">
        <v>96</v>
      </c>
      <c r="L117" t="str">
        <f t="shared" si="75"/>
        <v>LLC_BI__Loan_Covenant__c</v>
      </c>
      <c r="M117" t="str">
        <f t="shared" si="76"/>
        <v>Last Modified By</v>
      </c>
      <c r="N117" t="s">
        <v>155</v>
      </c>
      <c r="O117" t="s">
        <v>96</v>
      </c>
      <c r="P117" t="str">
        <f t="shared" si="61"/>
        <v>LLC_BI__Loan_Covenant__c</v>
      </c>
      <c r="Q117" t="str">
        <f t="shared" si="62"/>
        <v>Last Modified By</v>
      </c>
      <c r="R117" t="s">
        <v>155</v>
      </c>
      <c r="S117">
        <v>18</v>
      </c>
      <c r="W117" t="str">
        <f t="shared" si="63"/>
        <v>LLC_BI__Loan_Covenant__c</v>
      </c>
      <c r="X117" t="str">
        <f t="shared" si="64"/>
        <v>Last Modified By</v>
      </c>
      <c r="Y117" t="str">
        <f t="shared" si="65"/>
        <v>String</v>
      </c>
      <c r="Z117">
        <f t="shared" si="66"/>
        <v>18</v>
      </c>
      <c r="AA117">
        <f t="shared" si="67"/>
        <v>0</v>
      </c>
      <c r="AB117">
        <f t="shared" si="68"/>
        <v>0</v>
      </c>
      <c r="AG117" t="str">
        <f t="shared" si="69"/>
        <v>LLC_BI__Loan_Covenant__c</v>
      </c>
      <c r="AH117" t="str">
        <f t="shared" si="70"/>
        <v>Last Modified By</v>
      </c>
      <c r="AI117" t="str">
        <f t="shared" si="71"/>
        <v>String</v>
      </c>
      <c r="AJ117">
        <f t="shared" si="72"/>
        <v>18</v>
      </c>
      <c r="AK117">
        <f t="shared" si="73"/>
        <v>0</v>
      </c>
      <c r="AL117">
        <f t="shared" si="74"/>
        <v>0</v>
      </c>
    </row>
    <row r="118" spans="1:38">
      <c r="A118" t="s">
        <v>1953</v>
      </c>
      <c r="B118" t="s">
        <v>1954</v>
      </c>
      <c r="C118" t="s">
        <v>1496</v>
      </c>
      <c r="D118" t="s">
        <v>365</v>
      </c>
      <c r="E118" t="s">
        <v>1598</v>
      </c>
      <c r="F118" t="s">
        <v>1480</v>
      </c>
      <c r="G118" t="s">
        <v>1733</v>
      </c>
      <c r="J118" t="s">
        <v>95</v>
      </c>
      <c r="L118" t="str">
        <f t="shared" si="75"/>
        <v>LLC_BI__Loan_Covenant__c</v>
      </c>
      <c r="M118" t="str">
        <f t="shared" si="76"/>
        <v>Currency</v>
      </c>
      <c r="P118" t="str">
        <f t="shared" si="61"/>
        <v>LLC_BI__Loan_Covenant__c</v>
      </c>
      <c r="Q118" t="str">
        <f t="shared" si="62"/>
        <v>Currency</v>
      </c>
      <c r="R118" t="s">
        <v>155</v>
      </c>
      <c r="S118">
        <v>3</v>
      </c>
      <c r="T118" t="str">
        <f t="shared" ref="T118:U118" si="89">IF($O118="","",O118)</f>
        <v/>
      </c>
      <c r="U118" t="str">
        <f t="shared" si="89"/>
        <v/>
      </c>
      <c r="V118" t="str">
        <f>IF(Q118= "", "", IF(F118="Picklist", "Y", "N"))</f>
        <v>Y</v>
      </c>
      <c r="W118" t="str">
        <f t="shared" si="63"/>
        <v>LLC_BI__Loan_Covenant__c</v>
      </c>
      <c r="X118" t="str">
        <f t="shared" si="64"/>
        <v>Currency</v>
      </c>
      <c r="Y118" t="str">
        <f t="shared" si="65"/>
        <v>String</v>
      </c>
      <c r="Z118">
        <f t="shared" si="66"/>
        <v>3</v>
      </c>
      <c r="AA118" t="str">
        <f t="shared" si="67"/>
        <v/>
      </c>
      <c r="AB118" t="str">
        <f t="shared" si="68"/>
        <v/>
      </c>
      <c r="AG118" t="str">
        <f t="shared" si="69"/>
        <v>LLC_BI__Loan_Covenant__c</v>
      </c>
      <c r="AH118" t="str">
        <f t="shared" si="70"/>
        <v>Currency</v>
      </c>
      <c r="AI118" t="str">
        <f t="shared" si="71"/>
        <v>String</v>
      </c>
      <c r="AJ118">
        <f t="shared" si="72"/>
        <v>3</v>
      </c>
      <c r="AK118" t="str">
        <f t="shared" si="73"/>
        <v/>
      </c>
      <c r="AL118" t="str">
        <f t="shared" si="74"/>
        <v/>
      </c>
    </row>
    <row r="119" spans="1:38">
      <c r="A119" t="s">
        <v>1953</v>
      </c>
      <c r="B119" t="s">
        <v>1954</v>
      </c>
      <c r="C119" t="s">
        <v>1955</v>
      </c>
      <c r="D119" t="s">
        <v>29</v>
      </c>
      <c r="F119" t="s">
        <v>1861</v>
      </c>
      <c r="G119">
        <v>80</v>
      </c>
      <c r="H119" t="s">
        <v>95</v>
      </c>
      <c r="J119" t="s">
        <v>96</v>
      </c>
      <c r="L119" t="str">
        <f t="shared" si="75"/>
        <v>LLC_BI__Loan_Covenant__c</v>
      </c>
      <c r="M119" t="str">
        <f t="shared" si="76"/>
        <v>FacilityCovenant Number</v>
      </c>
      <c r="P119" t="str">
        <f t="shared" si="61"/>
        <v>LLC_BI__Loan_Covenant__c</v>
      </c>
      <c r="Q119" t="str">
        <f t="shared" si="62"/>
        <v>FacilityCovenant Number</v>
      </c>
      <c r="R119" t="s">
        <v>155</v>
      </c>
      <c r="S119">
        <f>G119</f>
        <v>80</v>
      </c>
      <c r="W119" t="str">
        <f t="shared" si="63"/>
        <v>LLC_BI__Loan_Covenant__c</v>
      </c>
      <c r="X119" t="str">
        <f t="shared" si="64"/>
        <v>FacilityCovenant Number</v>
      </c>
      <c r="Y119" t="str">
        <f t="shared" si="65"/>
        <v>String</v>
      </c>
      <c r="Z119">
        <f t="shared" si="66"/>
        <v>80</v>
      </c>
      <c r="AA119">
        <f t="shared" si="67"/>
        <v>0</v>
      </c>
      <c r="AB119">
        <f t="shared" si="68"/>
        <v>0</v>
      </c>
      <c r="AG119" t="str">
        <f t="shared" si="69"/>
        <v>LLC_BI__Loan_Covenant__c</v>
      </c>
      <c r="AH119" t="str">
        <f t="shared" si="70"/>
        <v>FacilityCovenant Number</v>
      </c>
      <c r="AI119" t="str">
        <f t="shared" si="71"/>
        <v>String</v>
      </c>
      <c r="AJ119">
        <f t="shared" si="72"/>
        <v>80</v>
      </c>
      <c r="AK119">
        <f t="shared" si="73"/>
        <v>0</v>
      </c>
      <c r="AL119">
        <f t="shared" si="74"/>
        <v>0</v>
      </c>
    </row>
    <row r="120" spans="1:38">
      <c r="A120" t="s">
        <v>1953</v>
      </c>
      <c r="B120" t="s">
        <v>1954</v>
      </c>
      <c r="C120" t="s">
        <v>439</v>
      </c>
      <c r="D120" t="s">
        <v>438</v>
      </c>
      <c r="E120" t="s">
        <v>1956</v>
      </c>
      <c r="F120" t="s">
        <v>1957</v>
      </c>
      <c r="G120" t="s">
        <v>1752</v>
      </c>
      <c r="H120" t="s">
        <v>95</v>
      </c>
      <c r="J120" t="s">
        <v>95</v>
      </c>
      <c r="L120" t="str">
        <f t="shared" si="75"/>
        <v>LLC_BI__Loan_Covenant__c</v>
      </c>
      <c r="M120" t="str">
        <f t="shared" si="76"/>
        <v>Active</v>
      </c>
      <c r="N120" t="s">
        <v>155</v>
      </c>
      <c r="O120" t="s">
        <v>96</v>
      </c>
      <c r="P120" t="str">
        <f t="shared" si="61"/>
        <v>LLC_BI__Loan_Covenant__c</v>
      </c>
      <c r="Q120" t="str">
        <f t="shared" si="62"/>
        <v>Active</v>
      </c>
      <c r="R120" t="s">
        <v>1743</v>
      </c>
      <c r="T120" t="str">
        <f t="shared" ref="T120" si="90">IF($O120="","",O120)</f>
        <v>Y</v>
      </c>
      <c r="V120" t="str">
        <f t="shared" ref="V120" si="91">IF(Q120= "", "", IF(F120="Picklist", "Y", "N"))</f>
        <v>N</v>
      </c>
      <c r="W120" t="str">
        <f t="shared" si="63"/>
        <v>LLC_BI__Loan_Covenant__c</v>
      </c>
      <c r="X120" t="str">
        <f t="shared" si="64"/>
        <v>Active</v>
      </c>
      <c r="Y120" t="str">
        <f t="shared" si="65"/>
        <v>Bool</v>
      </c>
      <c r="Z120" t="str">
        <f t="shared" si="66"/>
        <v/>
      </c>
      <c r="AA120" t="str">
        <f t="shared" si="67"/>
        <v>Y</v>
      </c>
      <c r="AB120">
        <f t="shared" si="68"/>
        <v>0</v>
      </c>
      <c r="AG120" t="str">
        <f t="shared" si="69"/>
        <v>LLC_BI__Loan_Covenant__c</v>
      </c>
      <c r="AH120" t="str">
        <f t="shared" si="70"/>
        <v>Active</v>
      </c>
      <c r="AI120" t="str">
        <f t="shared" si="71"/>
        <v>Bool</v>
      </c>
      <c r="AJ120" t="str">
        <f t="shared" si="72"/>
        <v/>
      </c>
      <c r="AK120" t="str">
        <f t="shared" si="73"/>
        <v>Y</v>
      </c>
      <c r="AL120">
        <f t="shared" si="74"/>
        <v>0</v>
      </c>
    </row>
    <row r="121" spans="1:38">
      <c r="A121" t="s">
        <v>1953</v>
      </c>
      <c r="B121" t="s">
        <v>1954</v>
      </c>
      <c r="C121" t="s">
        <v>1949</v>
      </c>
      <c r="D121" t="s">
        <v>1751</v>
      </c>
      <c r="E121" t="s">
        <v>1958</v>
      </c>
      <c r="F121" t="s">
        <v>1908</v>
      </c>
      <c r="G121">
        <v>18</v>
      </c>
      <c r="H121" t="s">
        <v>95</v>
      </c>
      <c r="J121" t="s">
        <v>95</v>
      </c>
      <c r="L121" t="str">
        <f t="shared" si="75"/>
        <v>LLC_BI__Loan_Covenant__c</v>
      </c>
      <c r="M121" t="str">
        <f t="shared" si="76"/>
        <v>Covenant2</v>
      </c>
      <c r="P121" t="str">
        <f t="shared" si="61"/>
        <v>LLC_BI__Loan_Covenant__c</v>
      </c>
      <c r="Q121" t="str">
        <f t="shared" si="62"/>
        <v>Covenant2</v>
      </c>
      <c r="W121" t="str">
        <f t="shared" si="63"/>
        <v>LLC_BI__Loan_Covenant__c</v>
      </c>
      <c r="X121" t="str">
        <f t="shared" si="64"/>
        <v>Covenant2</v>
      </c>
      <c r="Y121">
        <f t="shared" si="65"/>
        <v>0</v>
      </c>
      <c r="Z121" t="str">
        <f t="shared" si="66"/>
        <v/>
      </c>
      <c r="AA121">
        <f t="shared" si="67"/>
        <v>0</v>
      </c>
      <c r="AB121">
        <f t="shared" si="68"/>
        <v>0</v>
      </c>
      <c r="AG121" t="str">
        <f t="shared" si="69"/>
        <v>LLC_BI__Loan_Covenant__c</v>
      </c>
      <c r="AH121" t="str">
        <f t="shared" si="70"/>
        <v>Covenant2</v>
      </c>
      <c r="AI121">
        <f t="shared" si="71"/>
        <v>0</v>
      </c>
      <c r="AJ121" t="str">
        <f t="shared" si="72"/>
        <v/>
      </c>
      <c r="AK121">
        <f t="shared" si="73"/>
        <v>0</v>
      </c>
      <c r="AL121">
        <f t="shared" si="74"/>
        <v>0</v>
      </c>
    </row>
    <row r="122" spans="1:38">
      <c r="A122" t="s">
        <v>1953</v>
      </c>
      <c r="B122" t="s">
        <v>1954</v>
      </c>
      <c r="C122" t="s">
        <v>1959</v>
      </c>
      <c r="D122" t="s">
        <v>1960</v>
      </c>
      <c r="E122" t="s">
        <v>1961</v>
      </c>
      <c r="F122" t="s">
        <v>1962</v>
      </c>
      <c r="G122">
        <v>18</v>
      </c>
      <c r="H122" t="s">
        <v>95</v>
      </c>
      <c r="J122" t="s">
        <v>95</v>
      </c>
      <c r="L122" t="str">
        <f t="shared" si="75"/>
        <v>LLC_BI__Loan_Covenant__c</v>
      </c>
      <c r="M122" t="str">
        <f t="shared" si="76"/>
        <v>Loan</v>
      </c>
      <c r="P122" t="str">
        <f t="shared" si="61"/>
        <v>LLC_BI__Loan_Covenant__c</v>
      </c>
      <c r="Q122" t="str">
        <f t="shared" si="62"/>
        <v>Loan</v>
      </c>
      <c r="W122" t="str">
        <f t="shared" si="63"/>
        <v>LLC_BI__Loan_Covenant__c</v>
      </c>
      <c r="X122" t="str">
        <f t="shared" si="64"/>
        <v>Loan</v>
      </c>
      <c r="Y122">
        <f t="shared" si="65"/>
        <v>0</v>
      </c>
      <c r="Z122" t="str">
        <f t="shared" si="66"/>
        <v/>
      </c>
      <c r="AA122">
        <f t="shared" si="67"/>
        <v>0</v>
      </c>
      <c r="AB122">
        <f t="shared" si="68"/>
        <v>0</v>
      </c>
      <c r="AG122" t="str">
        <f t="shared" si="69"/>
        <v>LLC_BI__Loan_Covenant__c</v>
      </c>
      <c r="AH122" t="str">
        <f t="shared" si="70"/>
        <v>Loan</v>
      </c>
      <c r="AI122">
        <f t="shared" si="71"/>
        <v>0</v>
      </c>
      <c r="AJ122" t="str">
        <f t="shared" si="72"/>
        <v/>
      </c>
      <c r="AK122">
        <f t="shared" si="73"/>
        <v>0</v>
      </c>
      <c r="AL122">
        <f t="shared" si="74"/>
        <v>0</v>
      </c>
    </row>
    <row r="123" spans="1:38">
      <c r="A123" t="s">
        <v>1953</v>
      </c>
      <c r="B123" t="s">
        <v>1954</v>
      </c>
      <c r="C123" t="s">
        <v>1845</v>
      </c>
      <c r="D123" t="s">
        <v>1846</v>
      </c>
      <c r="E123" t="s">
        <v>1963</v>
      </c>
      <c r="F123" t="s">
        <v>1480</v>
      </c>
      <c r="G123" t="s">
        <v>1737</v>
      </c>
      <c r="J123" t="s">
        <v>95</v>
      </c>
      <c r="L123" t="str">
        <f t="shared" si="75"/>
        <v>LLC_BI__Loan_Covenant__c</v>
      </c>
      <c r="M123" t="str">
        <f t="shared" si="76"/>
        <v>Restricted User</v>
      </c>
      <c r="P123" t="str">
        <f t="shared" si="61"/>
        <v>LLC_BI__Loan_Covenant__c</v>
      </c>
      <c r="Q123" t="str">
        <f t="shared" si="62"/>
        <v>Restricted User</v>
      </c>
      <c r="R123" t="s">
        <v>155</v>
      </c>
      <c r="S123">
        <v>255</v>
      </c>
      <c r="T123" t="str">
        <f t="shared" ref="T123:U123" si="92">IF($O123="","",O123)</f>
        <v/>
      </c>
      <c r="U123" t="str">
        <f t="shared" si="92"/>
        <v/>
      </c>
      <c r="V123" t="str">
        <f>IF(Q123= "", "", IF(F123="Picklist", "Y", "N"))</f>
        <v>Y</v>
      </c>
      <c r="W123" t="str">
        <f t="shared" si="63"/>
        <v>LLC_BI__Loan_Covenant__c</v>
      </c>
      <c r="X123" t="str">
        <f t="shared" si="64"/>
        <v>Restricted User</v>
      </c>
      <c r="Y123" t="str">
        <f t="shared" si="65"/>
        <v>String</v>
      </c>
      <c r="Z123">
        <f t="shared" si="66"/>
        <v>255</v>
      </c>
      <c r="AA123" t="str">
        <f t="shared" si="67"/>
        <v/>
      </c>
      <c r="AB123" t="str">
        <f t="shared" si="68"/>
        <v/>
      </c>
      <c r="AG123" t="str">
        <f t="shared" si="69"/>
        <v>LLC_BI__Loan_Covenant__c</v>
      </c>
      <c r="AH123" t="str">
        <f t="shared" si="70"/>
        <v>Restricted User</v>
      </c>
      <c r="AI123" t="str">
        <f t="shared" si="71"/>
        <v>String</v>
      </c>
      <c r="AJ123">
        <f t="shared" si="72"/>
        <v>255</v>
      </c>
      <c r="AK123" t="str">
        <f t="shared" si="73"/>
        <v/>
      </c>
      <c r="AL123" t="str">
        <f t="shared" si="74"/>
        <v/>
      </c>
    </row>
    <row r="124" spans="1:38">
      <c r="A124" t="s">
        <v>1953</v>
      </c>
      <c r="B124" t="s">
        <v>1954</v>
      </c>
      <c r="C124" t="s">
        <v>1964</v>
      </c>
      <c r="D124" t="s">
        <v>1965</v>
      </c>
      <c r="F124" t="s">
        <v>1522</v>
      </c>
      <c r="G124" t="s">
        <v>1966</v>
      </c>
      <c r="H124" t="s">
        <v>96</v>
      </c>
      <c r="J124" t="s">
        <v>96</v>
      </c>
      <c r="K124" t="s">
        <v>1967</v>
      </c>
      <c r="L124" t="str">
        <f t="shared" si="75"/>
        <v>LLC_BI__Loan_Covenant__c</v>
      </c>
      <c r="M124" t="str">
        <f t="shared" si="76"/>
        <v>UserProfile</v>
      </c>
      <c r="N124" t="s">
        <v>155</v>
      </c>
      <c r="O124" t="s">
        <v>96</v>
      </c>
      <c r="P124" t="str">
        <f t="shared" si="61"/>
        <v>LLC_BI__Loan_Covenant__c</v>
      </c>
      <c r="Q124" t="str">
        <f t="shared" si="62"/>
        <v>UserProfile</v>
      </c>
      <c r="R124" t="s">
        <v>155</v>
      </c>
      <c r="S124">
        <v>1300</v>
      </c>
      <c r="T124" t="str">
        <f>J124</f>
        <v>Y</v>
      </c>
      <c r="W124" t="str">
        <f t="shared" si="63"/>
        <v>LLC_BI__Loan_Covenant__c</v>
      </c>
      <c r="X124" t="str">
        <f t="shared" si="64"/>
        <v>UserProfile</v>
      </c>
      <c r="Y124" t="str">
        <f t="shared" si="65"/>
        <v>String</v>
      </c>
      <c r="Z124">
        <f t="shared" si="66"/>
        <v>1300</v>
      </c>
      <c r="AA124" t="str">
        <f t="shared" si="67"/>
        <v>Y</v>
      </c>
      <c r="AB124">
        <f t="shared" si="68"/>
        <v>0</v>
      </c>
      <c r="AG124" t="str">
        <f t="shared" si="69"/>
        <v>LLC_BI__Loan_Covenant__c</v>
      </c>
      <c r="AH124" t="str">
        <f t="shared" si="70"/>
        <v>UserProfile</v>
      </c>
      <c r="AI124" t="str">
        <f t="shared" si="71"/>
        <v>String</v>
      </c>
      <c r="AJ124">
        <f t="shared" si="72"/>
        <v>1300</v>
      </c>
      <c r="AK124" t="str">
        <f t="shared" si="73"/>
        <v>Y</v>
      </c>
      <c r="AL124">
        <f t="shared" si="74"/>
        <v>0</v>
      </c>
    </row>
    <row r="125" spans="1:38">
      <c r="A125" t="s">
        <v>1953</v>
      </c>
      <c r="B125" t="s">
        <v>1954</v>
      </c>
      <c r="C125" t="s">
        <v>1943</v>
      </c>
      <c r="D125" t="s">
        <v>1968</v>
      </c>
      <c r="E125" t="s">
        <v>1969</v>
      </c>
      <c r="F125" t="s">
        <v>1478</v>
      </c>
      <c r="G125">
        <v>255</v>
      </c>
      <c r="I125" t="s">
        <v>1732</v>
      </c>
      <c r="J125" t="s">
        <v>95</v>
      </c>
      <c r="L125" t="str">
        <f t="shared" si="75"/>
        <v>LLC_BI__Loan_Covenant__c</v>
      </c>
      <c r="M125" t="str">
        <f t="shared" si="76"/>
        <v>Migration Id</v>
      </c>
      <c r="N125" t="s">
        <v>155</v>
      </c>
      <c r="O125" t="s">
        <v>96</v>
      </c>
      <c r="P125" t="str">
        <f t="shared" si="61"/>
        <v>LLC_BI__Loan_Covenant__c</v>
      </c>
      <c r="Q125" t="str">
        <f t="shared" si="62"/>
        <v>Migration Id</v>
      </c>
      <c r="R125" t="s">
        <v>155</v>
      </c>
      <c r="S125">
        <v>255</v>
      </c>
      <c r="T125" t="str">
        <f>IF($H125="","",O125)</f>
        <v/>
      </c>
      <c r="U125" t="str">
        <f t="shared" ref="U125" si="93">IF($I125="","",I125)</f>
        <v>F</v>
      </c>
      <c r="V125" t="str">
        <f>IF(Q125= "", "", IF(F125="Picklist", "Y", "N"))</f>
        <v>N</v>
      </c>
      <c r="W125" t="str">
        <f t="shared" si="63"/>
        <v>LLC_BI__Loan_Covenant__c</v>
      </c>
      <c r="X125" t="str">
        <f t="shared" si="64"/>
        <v>Migration Id</v>
      </c>
      <c r="Y125" t="str">
        <f t="shared" si="65"/>
        <v>String</v>
      </c>
      <c r="Z125">
        <f t="shared" si="66"/>
        <v>255</v>
      </c>
      <c r="AA125" t="str">
        <f t="shared" si="67"/>
        <v/>
      </c>
      <c r="AB125" t="str">
        <f t="shared" si="68"/>
        <v>F</v>
      </c>
      <c r="AG125" t="str">
        <f t="shared" si="69"/>
        <v>LLC_BI__Loan_Covenant__c</v>
      </c>
      <c r="AH125" t="str">
        <f t="shared" si="70"/>
        <v>Migration Id</v>
      </c>
      <c r="AI125" t="str">
        <f t="shared" si="71"/>
        <v>String</v>
      </c>
      <c r="AJ125">
        <f t="shared" si="72"/>
        <v>255</v>
      </c>
      <c r="AK125" t="str">
        <f t="shared" si="73"/>
        <v/>
      </c>
      <c r="AL125" t="str">
        <f t="shared" si="74"/>
        <v>F</v>
      </c>
    </row>
  </sheetData>
  <autoFilter ref="A2:AN125" xr:uid="{B4343ED0-79C8-4959-9AB0-8C82BD2490CB}">
    <sortState xmlns:xlrd2="http://schemas.microsoft.com/office/spreadsheetml/2017/richdata2" ref="A34:AN102">
      <sortCondition ref="F2:F125"/>
    </sortState>
  </autoFilter>
  <mergeCells count="5">
    <mergeCell ref="A1:I1"/>
    <mergeCell ref="L1:O1"/>
    <mergeCell ref="P1:V1"/>
    <mergeCell ref="W1:AF1"/>
    <mergeCell ref="AG1:AN1"/>
  </mergeCells>
  <pageMargins left="0.7" right="0.7" top="0.75" bottom="0.75" header="0.3" footer="0.3"/>
  <pageSetup paperSize="9" orientation="portrait" horizontalDpi="90" verticalDpi="90" r:id="rId1"/>
  <headerFooter>
    <oddHeader>&amp;L&amp;"Calibri"&amp;12&amp;K0000FFClassification: Limited&amp;1#</oddHeader>
  </headerFooter>
  <ignoredErrors>
    <ignoredError sqref="Z3:Z16" formula="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B0526-FCCA-4627-9138-FE704C5E1AC9}">
  <sheetPr>
    <tabColor rgb="FFFF0000"/>
  </sheetPr>
  <dimension ref="A1:U14"/>
  <sheetViews>
    <sheetView workbookViewId="0">
      <pane ySplit="2" topLeftCell="A3" activePane="bottomLeft" state="frozen"/>
      <selection pane="bottomLeft" activeCell="D5" sqref="D5"/>
      <selection activeCell="B1" sqref="B1"/>
    </sheetView>
  </sheetViews>
  <sheetFormatPr defaultRowHeight="14.45"/>
  <cols>
    <col min="1" max="1" width="20.140625" customWidth="1"/>
    <col min="2" max="2" width="48.140625" customWidth="1"/>
    <col min="3" max="3" width="33.85546875" bestFit="1" customWidth="1"/>
    <col min="7" max="7" width="51.85546875" customWidth="1"/>
    <col min="8" max="8" width="9.5703125" bestFit="1" customWidth="1"/>
    <col min="11" max="11" width="11.140625" customWidth="1"/>
    <col min="12" max="12" width="36.5703125" customWidth="1"/>
    <col min="16" max="16" width="21.85546875" customWidth="1"/>
    <col min="17" max="17" width="21.7109375" customWidth="1"/>
  </cols>
  <sheetData>
    <row r="1" spans="1:21" s="89" customFormat="1" ht="20.100000000000001" customHeight="1">
      <c r="A1" s="348" t="s">
        <v>1970</v>
      </c>
      <c r="B1" s="348"/>
      <c r="C1" s="339" t="s">
        <v>1971</v>
      </c>
      <c r="D1" s="339"/>
      <c r="E1" s="339"/>
      <c r="F1" s="339"/>
      <c r="G1" s="343" t="s">
        <v>1972</v>
      </c>
      <c r="H1" s="343"/>
      <c r="I1" s="343"/>
      <c r="J1" s="343"/>
      <c r="K1" s="343"/>
      <c r="L1" s="340" t="s">
        <v>1973</v>
      </c>
      <c r="M1" s="340"/>
      <c r="N1" s="340"/>
      <c r="O1" s="340"/>
      <c r="P1" s="340"/>
      <c r="Q1" s="341" t="s">
        <v>1974</v>
      </c>
      <c r="R1" s="341"/>
      <c r="S1" s="341"/>
      <c r="T1" s="341"/>
    </row>
    <row r="2" spans="1:21" s="97" customFormat="1" ht="57.95">
      <c r="A2" s="62" t="s">
        <v>1975</v>
      </c>
      <c r="B2" s="62" t="s">
        <v>150</v>
      </c>
      <c r="C2" s="64" t="s">
        <v>1976</v>
      </c>
      <c r="D2" s="64" t="s">
        <v>1715</v>
      </c>
      <c r="E2" s="64" t="s">
        <v>1708</v>
      </c>
      <c r="F2" s="65" t="s">
        <v>1716</v>
      </c>
      <c r="G2" s="66" t="s">
        <v>1718</v>
      </c>
      <c r="H2" s="66" t="s">
        <v>82</v>
      </c>
      <c r="I2" s="67" t="s">
        <v>1708</v>
      </c>
      <c r="J2" s="66" t="s">
        <v>1710</v>
      </c>
      <c r="K2" s="66" t="s">
        <v>1719</v>
      </c>
      <c r="L2" s="90" t="s">
        <v>1718</v>
      </c>
      <c r="M2" s="90" t="s">
        <v>82</v>
      </c>
      <c r="N2" s="91" t="s">
        <v>1708</v>
      </c>
      <c r="O2" s="90" t="s">
        <v>1710</v>
      </c>
      <c r="P2" s="90" t="s">
        <v>90</v>
      </c>
      <c r="Q2" s="93" t="s">
        <v>1975</v>
      </c>
      <c r="R2" s="93" t="s">
        <v>82</v>
      </c>
      <c r="S2" s="94" t="s">
        <v>1708</v>
      </c>
      <c r="T2" s="93" t="s">
        <v>1710</v>
      </c>
      <c r="U2" s="96"/>
    </row>
    <row r="3" spans="1:21">
      <c r="A3" t="s">
        <v>1977</v>
      </c>
      <c r="B3" t="s">
        <v>1978</v>
      </c>
      <c r="C3" t="str">
        <f>"EventMessage_"&amp;A3</f>
        <v>EventMessage_ReplayId</v>
      </c>
      <c r="D3" t="s">
        <v>253</v>
      </c>
      <c r="E3">
        <v>255</v>
      </c>
      <c r="F3" t="s">
        <v>1979</v>
      </c>
      <c r="G3" t="s">
        <v>1980</v>
      </c>
      <c r="H3" t="s">
        <v>1981</v>
      </c>
      <c r="I3">
        <v>64</v>
      </c>
      <c r="J3" t="s">
        <v>1979</v>
      </c>
      <c r="L3" t="s">
        <v>1982</v>
      </c>
      <c r="M3" t="s">
        <v>1982</v>
      </c>
      <c r="N3" t="s">
        <v>1982</v>
      </c>
      <c r="O3" t="s">
        <v>1982</v>
      </c>
      <c r="P3" t="s">
        <v>1983</v>
      </c>
      <c r="Q3" t="s">
        <v>1982</v>
      </c>
      <c r="R3" t="s">
        <v>1982</v>
      </c>
      <c r="S3" t="s">
        <v>1982</v>
      </c>
      <c r="T3" t="s">
        <v>1982</v>
      </c>
    </row>
    <row r="4" spans="1:21">
      <c r="A4" t="s">
        <v>1984</v>
      </c>
      <c r="B4" t="s">
        <v>1985</v>
      </c>
      <c r="C4" t="str">
        <f>"EventMessage_"&amp;A4</f>
        <v>EventMessage_entitiyName</v>
      </c>
      <c r="D4" t="s">
        <v>253</v>
      </c>
      <c r="E4">
        <v>255</v>
      </c>
      <c r="F4" t="s">
        <v>1979</v>
      </c>
      <c r="G4" t="s">
        <v>1986</v>
      </c>
      <c r="H4" t="s">
        <v>253</v>
      </c>
      <c r="I4">
        <v>255</v>
      </c>
      <c r="J4" t="s">
        <v>1979</v>
      </c>
      <c r="L4" t="s">
        <v>1982</v>
      </c>
      <c r="M4" t="s">
        <v>1982</v>
      </c>
      <c r="N4" t="s">
        <v>1982</v>
      </c>
      <c r="O4" t="s">
        <v>1982</v>
      </c>
      <c r="P4" t="s">
        <v>1983</v>
      </c>
      <c r="Q4" t="s">
        <v>1982</v>
      </c>
      <c r="R4" t="s">
        <v>1982</v>
      </c>
      <c r="S4" t="s">
        <v>1982</v>
      </c>
      <c r="T4" t="s">
        <v>1982</v>
      </c>
    </row>
    <row r="5" spans="1:21">
      <c r="A5" t="s">
        <v>1987</v>
      </c>
      <c r="B5" t="s">
        <v>1985</v>
      </c>
      <c r="C5" t="str">
        <f t="shared" ref="C5:C12" si="0">"EventMessage_"&amp;A5</f>
        <v>EventMessage_recordsIds</v>
      </c>
      <c r="D5" t="s">
        <v>253</v>
      </c>
      <c r="E5">
        <v>255</v>
      </c>
      <c r="F5" t="s">
        <v>1979</v>
      </c>
      <c r="G5" t="s">
        <v>1988</v>
      </c>
      <c r="H5" t="s">
        <v>1989</v>
      </c>
      <c r="I5">
        <v>255</v>
      </c>
      <c r="J5" t="s">
        <v>1979</v>
      </c>
      <c r="L5" t="s">
        <v>1982</v>
      </c>
      <c r="M5" t="s">
        <v>1982</v>
      </c>
      <c r="N5" t="s">
        <v>1982</v>
      </c>
      <c r="O5" t="s">
        <v>1982</v>
      </c>
      <c r="P5" t="s">
        <v>1983</v>
      </c>
      <c r="Q5" t="s">
        <v>1982</v>
      </c>
      <c r="R5" t="s">
        <v>1982</v>
      </c>
      <c r="S5" t="s">
        <v>1982</v>
      </c>
      <c r="T5" t="s">
        <v>1982</v>
      </c>
    </row>
    <row r="6" spans="1:21">
      <c r="A6" t="s">
        <v>1990</v>
      </c>
      <c r="B6" t="s">
        <v>1985</v>
      </c>
      <c r="C6" t="str">
        <f t="shared" si="0"/>
        <v>EventMessage_changeType</v>
      </c>
      <c r="D6" t="s">
        <v>253</v>
      </c>
      <c r="E6">
        <v>255</v>
      </c>
      <c r="F6" t="s">
        <v>1979</v>
      </c>
      <c r="G6" t="s">
        <v>1991</v>
      </c>
      <c r="H6" t="s">
        <v>253</v>
      </c>
      <c r="I6">
        <v>255</v>
      </c>
      <c r="J6" t="s">
        <v>1979</v>
      </c>
      <c r="L6" t="str">
        <f t="shared" ref="L6:N6" si="1">G6</f>
        <v>EventMessage_changeType</v>
      </c>
      <c r="M6" t="str">
        <f t="shared" si="1"/>
        <v>string</v>
      </c>
      <c r="N6">
        <f t="shared" si="1"/>
        <v>255</v>
      </c>
      <c r="O6" t="s">
        <v>95</v>
      </c>
      <c r="P6" t="s">
        <v>1992</v>
      </c>
      <c r="Q6" t="s">
        <v>1991</v>
      </c>
      <c r="R6" t="s">
        <v>253</v>
      </c>
      <c r="S6">
        <v>255</v>
      </c>
      <c r="T6" t="s">
        <v>95</v>
      </c>
    </row>
    <row r="7" spans="1:21">
      <c r="A7" t="s">
        <v>1993</v>
      </c>
      <c r="B7" t="s">
        <v>1985</v>
      </c>
      <c r="C7" t="str">
        <f t="shared" si="0"/>
        <v>EventMessage_changeFields</v>
      </c>
      <c r="D7" t="s">
        <v>253</v>
      </c>
      <c r="E7">
        <v>255</v>
      </c>
      <c r="F7" t="s">
        <v>1979</v>
      </c>
      <c r="G7" t="s">
        <v>1994</v>
      </c>
      <c r="H7" t="s">
        <v>1989</v>
      </c>
      <c r="I7">
        <v>255</v>
      </c>
      <c r="J7" t="s">
        <v>1979</v>
      </c>
      <c r="L7" t="s">
        <v>1982</v>
      </c>
      <c r="M7" t="s">
        <v>1982</v>
      </c>
      <c r="N7" t="s">
        <v>1982</v>
      </c>
      <c r="O7" t="s">
        <v>1982</v>
      </c>
      <c r="P7" t="s">
        <v>1983</v>
      </c>
      <c r="Q7" t="s">
        <v>1982</v>
      </c>
      <c r="R7" t="s">
        <v>1982</v>
      </c>
      <c r="S7" t="s">
        <v>1982</v>
      </c>
      <c r="T7" t="s">
        <v>1982</v>
      </c>
    </row>
    <row r="8" spans="1:21">
      <c r="A8" t="s">
        <v>1995</v>
      </c>
      <c r="B8" t="s">
        <v>1985</v>
      </c>
      <c r="C8" t="str">
        <f t="shared" si="0"/>
        <v>EventMessage_changeOrigin</v>
      </c>
      <c r="D8" t="s">
        <v>253</v>
      </c>
      <c r="E8">
        <v>255</v>
      </c>
      <c r="F8" t="s">
        <v>1979</v>
      </c>
      <c r="G8" t="s">
        <v>1996</v>
      </c>
      <c r="H8" t="s">
        <v>253</v>
      </c>
      <c r="I8">
        <v>255</v>
      </c>
      <c r="J8" t="s">
        <v>1979</v>
      </c>
      <c r="L8" t="s">
        <v>1982</v>
      </c>
      <c r="M8" t="s">
        <v>1982</v>
      </c>
      <c r="N8" t="s">
        <v>1982</v>
      </c>
      <c r="O8" t="s">
        <v>1982</v>
      </c>
      <c r="P8" t="s">
        <v>1983</v>
      </c>
      <c r="Q8" t="s">
        <v>1982</v>
      </c>
      <c r="R8" t="s">
        <v>1982</v>
      </c>
      <c r="S8" t="s">
        <v>1982</v>
      </c>
      <c r="T8" t="s">
        <v>1982</v>
      </c>
    </row>
    <row r="9" spans="1:21">
      <c r="A9" t="s">
        <v>1997</v>
      </c>
      <c r="B9" t="s">
        <v>1985</v>
      </c>
      <c r="C9" t="str">
        <f t="shared" si="0"/>
        <v>EventMessage_transactionKey</v>
      </c>
      <c r="D9" t="s">
        <v>253</v>
      </c>
      <c r="E9">
        <v>255</v>
      </c>
      <c r="F9" t="s">
        <v>1979</v>
      </c>
      <c r="G9" t="s">
        <v>1998</v>
      </c>
      <c r="H9" t="s">
        <v>253</v>
      </c>
      <c r="I9">
        <v>255</v>
      </c>
      <c r="J9" t="s">
        <v>1979</v>
      </c>
      <c r="K9" t="s">
        <v>1732</v>
      </c>
      <c r="L9" t="s">
        <v>1982</v>
      </c>
      <c r="M9" t="s">
        <v>1982</v>
      </c>
      <c r="N9" t="s">
        <v>1982</v>
      </c>
      <c r="O9" t="s">
        <v>1982</v>
      </c>
      <c r="P9" t="s">
        <v>1983</v>
      </c>
      <c r="Q9" t="s">
        <v>1982</v>
      </c>
      <c r="R9" t="s">
        <v>1982</v>
      </c>
      <c r="S9" t="s">
        <v>1982</v>
      </c>
      <c r="T9" t="s">
        <v>1982</v>
      </c>
    </row>
    <row r="10" spans="1:21">
      <c r="A10" t="s">
        <v>1999</v>
      </c>
      <c r="B10" t="s">
        <v>1985</v>
      </c>
      <c r="C10" t="str">
        <f t="shared" si="0"/>
        <v>EventMessage_sequenceNumber</v>
      </c>
      <c r="D10" t="s">
        <v>253</v>
      </c>
      <c r="E10">
        <v>255</v>
      </c>
      <c r="F10" t="s">
        <v>1979</v>
      </c>
      <c r="G10" t="s">
        <v>2000</v>
      </c>
      <c r="H10" t="s">
        <v>1981</v>
      </c>
      <c r="I10">
        <v>64</v>
      </c>
      <c r="J10" t="s">
        <v>1979</v>
      </c>
      <c r="L10" t="s">
        <v>1982</v>
      </c>
      <c r="M10" t="s">
        <v>1982</v>
      </c>
      <c r="N10" t="s">
        <v>1982</v>
      </c>
      <c r="O10" t="s">
        <v>1982</v>
      </c>
      <c r="P10" t="s">
        <v>1983</v>
      </c>
      <c r="Q10" t="s">
        <v>1982</v>
      </c>
      <c r="R10" t="s">
        <v>1982</v>
      </c>
      <c r="S10" t="s">
        <v>1982</v>
      </c>
      <c r="T10" t="s">
        <v>1982</v>
      </c>
    </row>
    <row r="11" spans="1:21">
      <c r="A11" t="s">
        <v>2001</v>
      </c>
      <c r="B11" t="s">
        <v>1985</v>
      </c>
      <c r="C11" t="str">
        <f t="shared" si="0"/>
        <v>EventMessage_commitUser</v>
      </c>
      <c r="D11" t="s">
        <v>253</v>
      </c>
      <c r="E11">
        <v>255</v>
      </c>
      <c r="F11" t="s">
        <v>1979</v>
      </c>
      <c r="G11" t="s">
        <v>2002</v>
      </c>
      <c r="H11" t="s">
        <v>253</v>
      </c>
      <c r="I11">
        <v>255</v>
      </c>
      <c r="J11" t="s">
        <v>1979</v>
      </c>
      <c r="L11" t="s">
        <v>1982</v>
      </c>
      <c r="M11" t="s">
        <v>1982</v>
      </c>
      <c r="N11" t="s">
        <v>1982</v>
      </c>
      <c r="O11" t="s">
        <v>1982</v>
      </c>
      <c r="P11" t="s">
        <v>1983</v>
      </c>
      <c r="Q11" t="s">
        <v>1982</v>
      </c>
      <c r="R11" t="s">
        <v>1982</v>
      </c>
      <c r="S11" t="s">
        <v>1982</v>
      </c>
      <c r="T11" t="s">
        <v>1982</v>
      </c>
    </row>
    <row r="12" spans="1:21">
      <c r="A12" t="s">
        <v>2003</v>
      </c>
      <c r="B12" t="s">
        <v>1985</v>
      </c>
      <c r="C12" t="str">
        <f t="shared" si="0"/>
        <v>EventMessage_commitNumber</v>
      </c>
      <c r="D12" t="s">
        <v>253</v>
      </c>
      <c r="E12">
        <v>255</v>
      </c>
      <c r="F12" t="s">
        <v>1979</v>
      </c>
      <c r="G12" t="s">
        <v>2004</v>
      </c>
      <c r="H12" t="s">
        <v>1981</v>
      </c>
      <c r="I12">
        <v>64</v>
      </c>
      <c r="J12" t="s">
        <v>1979</v>
      </c>
      <c r="K12" t="s">
        <v>2005</v>
      </c>
      <c r="L12" t="s">
        <v>1982</v>
      </c>
      <c r="M12" t="s">
        <v>1982</v>
      </c>
      <c r="N12" t="s">
        <v>1982</v>
      </c>
      <c r="O12" t="s">
        <v>1982</v>
      </c>
      <c r="P12" t="s">
        <v>1983</v>
      </c>
      <c r="Q12" t="s">
        <v>1982</v>
      </c>
      <c r="R12" t="s">
        <v>1982</v>
      </c>
      <c r="S12" t="s">
        <v>1982</v>
      </c>
      <c r="T12" t="s">
        <v>1982</v>
      </c>
    </row>
    <row r="13" spans="1:21">
      <c r="A13" t="s">
        <v>2006</v>
      </c>
      <c r="B13" t="s">
        <v>1978</v>
      </c>
      <c r="C13" t="str">
        <f>"EventMessage"&amp;A13</f>
        <v>EventMessage_ObjectType</v>
      </c>
      <c r="D13" t="s">
        <v>253</v>
      </c>
      <c r="E13">
        <v>255</v>
      </c>
      <c r="F13" t="s">
        <v>1979</v>
      </c>
      <c r="G13" t="s">
        <v>2007</v>
      </c>
      <c r="H13" t="s">
        <v>253</v>
      </c>
      <c r="I13">
        <v>255</v>
      </c>
      <c r="J13" t="s">
        <v>1979</v>
      </c>
      <c r="L13" t="s">
        <v>1982</v>
      </c>
      <c r="M13" t="s">
        <v>1982</v>
      </c>
      <c r="N13" t="s">
        <v>1982</v>
      </c>
      <c r="O13" t="s">
        <v>1982</v>
      </c>
      <c r="P13" t="s">
        <v>1983</v>
      </c>
      <c r="Q13" t="s">
        <v>1982</v>
      </c>
      <c r="R13" t="s">
        <v>1982</v>
      </c>
      <c r="S13" t="s">
        <v>1982</v>
      </c>
      <c r="T13" t="s">
        <v>1982</v>
      </c>
    </row>
    <row r="14" spans="1:21">
      <c r="A14" t="s">
        <v>2008</v>
      </c>
      <c r="B14" t="s">
        <v>1978</v>
      </c>
      <c r="C14" t="str">
        <f>"EventMessage"&amp;A14</f>
        <v>EventMessage_EventType</v>
      </c>
      <c r="D14" t="s">
        <v>253</v>
      </c>
      <c r="E14">
        <v>255</v>
      </c>
      <c r="F14" t="s">
        <v>1979</v>
      </c>
      <c r="G14" t="s">
        <v>2009</v>
      </c>
      <c r="H14" t="s">
        <v>253</v>
      </c>
      <c r="I14">
        <v>255</v>
      </c>
      <c r="J14" t="s">
        <v>1979</v>
      </c>
      <c r="L14" t="s">
        <v>1982</v>
      </c>
      <c r="M14" t="s">
        <v>1982</v>
      </c>
      <c r="N14" t="s">
        <v>1982</v>
      </c>
      <c r="O14" t="s">
        <v>1982</v>
      </c>
      <c r="P14" t="s">
        <v>1983</v>
      </c>
      <c r="Q14" t="s">
        <v>1982</v>
      </c>
      <c r="R14" t="s">
        <v>1982</v>
      </c>
      <c r="S14" t="s">
        <v>1982</v>
      </c>
      <c r="T14" t="s">
        <v>1982</v>
      </c>
    </row>
  </sheetData>
  <autoFilter ref="A2:T14" xr:uid="{B4343ED0-79C8-4959-9AB0-8C82BD2490CB}"/>
  <mergeCells count="5">
    <mergeCell ref="A1:B1"/>
    <mergeCell ref="C1:F1"/>
    <mergeCell ref="G1:K1"/>
    <mergeCell ref="L1:P1"/>
    <mergeCell ref="Q1:T1"/>
  </mergeCells>
  <pageMargins left="0.7" right="0.7" top="0.75" bottom="0.75" header="0.3" footer="0.3"/>
  <pageSetup paperSize="9" orientation="portrait" horizontalDpi="90" verticalDpi="90" r:id="rId1"/>
  <headerFooter>
    <oddHeader>&amp;L&amp;"Calibri"&amp;12&amp;K0000FFClassification: Limited&amp;1#</oddHead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E7DA1-CF42-4B3D-9277-A7302A032389}">
  <sheetPr>
    <tabColor rgb="FFFFFF00"/>
  </sheetPr>
  <dimension ref="A1:V14"/>
  <sheetViews>
    <sheetView topLeftCell="B1" workbookViewId="0">
      <pane ySplit="2" topLeftCell="B3" activePane="bottomLeft" state="frozen"/>
      <selection pane="bottomLeft" activeCell="Q16" sqref="Q16"/>
      <selection activeCell="B1" sqref="B1"/>
    </sheetView>
  </sheetViews>
  <sheetFormatPr defaultRowHeight="14.45"/>
  <cols>
    <col min="1" max="1" width="5" hidden="1" customWidth="1"/>
    <col min="2" max="2" width="24.140625" customWidth="1"/>
    <col min="3" max="3" width="25" customWidth="1"/>
    <col min="4" max="4" width="46.140625" bestFit="1" customWidth="1"/>
    <col min="5" max="5" width="13.140625" customWidth="1"/>
    <col min="6" max="6" width="8.28515625" bestFit="1" customWidth="1"/>
    <col min="7" max="7" width="8.7109375" customWidth="1"/>
    <col min="8" max="8" width="8.140625" customWidth="1"/>
    <col min="9" max="9" width="10.42578125" customWidth="1"/>
    <col min="10" max="10" width="19.140625" customWidth="1"/>
    <col min="11" max="11" width="13.85546875" customWidth="1"/>
    <col min="12" max="12" width="6.85546875" customWidth="1"/>
    <col min="13" max="13" width="29.7109375" customWidth="1"/>
    <col min="14" max="15" width="22.7109375" customWidth="1"/>
    <col min="16" max="16" width="51.85546875" style="133" customWidth="1"/>
    <col min="17" max="17" width="22.42578125" bestFit="1" customWidth="1"/>
    <col min="21" max="21" width="23.5703125" bestFit="1" customWidth="1"/>
    <col min="22" max="22" width="6.28515625" customWidth="1"/>
  </cols>
  <sheetData>
    <row r="1" spans="1:22" s="89" customFormat="1" ht="20.100000000000001" customHeight="1">
      <c r="B1" s="349" t="s">
        <v>1974</v>
      </c>
      <c r="C1" s="350"/>
      <c r="D1" s="350"/>
      <c r="E1" s="350"/>
      <c r="F1" s="350"/>
      <c r="G1" s="350"/>
      <c r="H1" s="350"/>
      <c r="I1" s="350"/>
      <c r="J1" s="350"/>
      <c r="K1" s="351"/>
      <c r="L1" s="115"/>
      <c r="M1" s="341" t="s">
        <v>2010</v>
      </c>
      <c r="N1" s="341"/>
      <c r="O1" s="341"/>
      <c r="P1" s="341"/>
      <c r="Q1" s="341"/>
      <c r="R1" s="341"/>
      <c r="S1" s="341"/>
      <c r="T1" s="341"/>
      <c r="U1" s="341"/>
      <c r="V1" s="341"/>
    </row>
    <row r="2" spans="1:22" s="97" customFormat="1" ht="72.599999999999994">
      <c r="A2" s="97" t="s">
        <v>219</v>
      </c>
      <c r="B2" s="117" t="s">
        <v>80</v>
      </c>
      <c r="C2" s="132" t="s">
        <v>1975</v>
      </c>
      <c r="D2" s="132" t="s">
        <v>1</v>
      </c>
      <c r="E2" s="117" t="s">
        <v>82</v>
      </c>
      <c r="F2" s="118" t="s">
        <v>1708</v>
      </c>
      <c r="G2" s="117" t="s">
        <v>1710</v>
      </c>
      <c r="H2" s="117" t="s">
        <v>1711</v>
      </c>
      <c r="I2" s="117" t="s">
        <v>1712</v>
      </c>
      <c r="J2" s="117" t="s">
        <v>2011</v>
      </c>
      <c r="K2" s="117" t="s">
        <v>2012</v>
      </c>
      <c r="L2" s="116" t="s">
        <v>2013</v>
      </c>
      <c r="M2" s="93" t="s">
        <v>2014</v>
      </c>
      <c r="N2" s="93" t="s">
        <v>2015</v>
      </c>
      <c r="O2" s="93" t="s">
        <v>2016</v>
      </c>
      <c r="P2" s="93" t="s">
        <v>1</v>
      </c>
      <c r="Q2" s="93" t="s">
        <v>82</v>
      </c>
      <c r="R2" s="94" t="s">
        <v>1708</v>
      </c>
      <c r="S2" s="93" t="s">
        <v>1710</v>
      </c>
      <c r="T2" s="93" t="s">
        <v>1721</v>
      </c>
      <c r="U2" s="95" t="s">
        <v>2017</v>
      </c>
      <c r="V2" s="95" t="s">
        <v>1724</v>
      </c>
    </row>
    <row r="3" spans="1:22">
      <c r="A3" t="str">
        <f t="shared" ref="A3:A9" si="0">B3&amp;C3</f>
        <v>tblEntityOrgGroupNcinoOCIS_ID</v>
      </c>
      <c r="B3" t="s">
        <v>2018</v>
      </c>
      <c r="C3" s="57" t="s">
        <v>2019</v>
      </c>
      <c r="D3" t="s">
        <v>2020</v>
      </c>
      <c r="E3" t="s">
        <v>94</v>
      </c>
      <c r="F3">
        <v>10</v>
      </c>
      <c r="G3" t="s">
        <v>95</v>
      </c>
      <c r="H3" t="s">
        <v>1730</v>
      </c>
      <c r="J3" s="352" t="s">
        <v>2021</v>
      </c>
      <c r="K3" t="s">
        <v>2022</v>
      </c>
      <c r="L3" t="s">
        <v>2023</v>
      </c>
      <c r="M3" t="s">
        <v>66</v>
      </c>
      <c r="N3" t="s">
        <v>590</v>
      </c>
      <c r="O3" t="str">
        <f>VLOOKUP($M3&amp;$N3,nCino_DevPoc!$A$1:$S$353,7,0)</f>
        <v>Relationship ID</v>
      </c>
      <c r="P3" t="str">
        <f>VLOOKUP($M3&amp;$N3,Mappings!$A$2:$AM$123,6,0)</f>
        <v>LLC_BI__lookupKey__c</v>
      </c>
      <c r="Q3" t="str">
        <f>VLOOKUP($M3&amp;$N3,Mappings!$A$2:$AM$123,30,0)</f>
        <v>Account</v>
      </c>
      <c r="R3" t="str">
        <f>VLOOKUP($M3&amp;$N3,Mappings!$A$2:$AM$123,31,0)</f>
        <v>LLC_BI__lookupKey__c</v>
      </c>
      <c r="S3" t="s">
        <v>95</v>
      </c>
      <c r="T3">
        <f>VLOOKUP($M3&amp;$N3,Mappings!$A$2:$AM$123,33,0)</f>
        <v>255</v>
      </c>
      <c r="U3" t="str">
        <f>IF(VLOOKUP($M3&amp;$N3,Mappings!$A$3:$Q$122,15,0)=0,"",VLOOKUP($M3&amp;$N3,Mappings!$A$3:$Q$122,15,0))</f>
        <v/>
      </c>
    </row>
    <row r="4" spans="1:22">
      <c r="A4" t="str">
        <f t="shared" si="0"/>
        <v>tblEntityOrgGroupNcinoEntityOrgMemberTypeID</v>
      </c>
      <c r="B4" t="s">
        <v>2018</v>
      </c>
      <c r="C4" s="57" t="s">
        <v>101</v>
      </c>
      <c r="D4" t="s">
        <v>102</v>
      </c>
      <c r="E4" t="s">
        <v>94</v>
      </c>
      <c r="F4">
        <v>1</v>
      </c>
      <c r="G4" t="s">
        <v>96</v>
      </c>
      <c r="H4" t="s">
        <v>1752</v>
      </c>
      <c r="J4" s="353"/>
      <c r="K4" t="s">
        <v>2022</v>
      </c>
      <c r="L4" t="s">
        <v>2023</v>
      </c>
      <c r="M4" t="s">
        <v>69</v>
      </c>
      <c r="N4" t="s">
        <v>1227</v>
      </c>
      <c r="O4" t="e">
        <f>VLOOKUP($M4&amp;$N4,nCino_DevPoc!$A$1:$S$353,7,0)</f>
        <v>#N/A</v>
      </c>
      <c r="P4" s="133" t="e">
        <f>VLOOKUP($M4&amp;$N4,Mappings!$A$2:$AM$123,6,0)</f>
        <v>#N/A</v>
      </c>
      <c r="Q4" t="e">
        <f>VLOOKUP($M4&amp;$N4,Mappings!$A$2:$AM$123,30,0)</f>
        <v>#N/A</v>
      </c>
      <c r="R4" t="e">
        <f>VLOOKUP($M4&amp;$N4,Mappings!$A$2:$AM$123,31,0)</f>
        <v>#N/A</v>
      </c>
      <c r="S4" t="e">
        <f>VLOOKUP($M4&amp;$N4,Mappings!$A$2:$AM$123,32,0)</f>
        <v>#N/A</v>
      </c>
      <c r="T4" t="e">
        <f>VLOOKUP($M4&amp;$N4,Mappings!$A$2:$AM$123,33,0)</f>
        <v>#N/A</v>
      </c>
      <c r="U4" t="e">
        <f>IF(VLOOKUP($M4&amp;$N4,Mappings!$A$3:$Q$122,15,0)=0,"",VLOOKUP($M4&amp;$N4,Mappings!$A$3:$Q$122,15,0))</f>
        <v>#N/A</v>
      </c>
      <c r="V4" s="52" t="s">
        <v>2024</v>
      </c>
    </row>
    <row r="5" spans="1:22">
      <c r="A5" t="str">
        <f t="shared" si="0"/>
        <v>tblEntityOrgGroupNcinoOrgName</v>
      </c>
      <c r="B5" t="s">
        <v>2018</v>
      </c>
      <c r="C5" s="57" t="s">
        <v>111</v>
      </c>
      <c r="D5" t="s">
        <v>112</v>
      </c>
      <c r="E5" t="s">
        <v>113</v>
      </c>
      <c r="F5">
        <v>255</v>
      </c>
      <c r="G5" t="s">
        <v>96</v>
      </c>
      <c r="H5" t="s">
        <v>1752</v>
      </c>
      <c r="J5" s="353"/>
      <c r="K5" t="s">
        <v>2022</v>
      </c>
      <c r="L5" t="s">
        <v>2023</v>
      </c>
      <c r="M5" t="s">
        <v>69</v>
      </c>
      <c r="N5" t="s">
        <v>1422</v>
      </c>
      <c r="O5" t="e">
        <f>VLOOKUP($M5&amp;$N5,nCino_DevPoc!$A$1:$S$353,7,0)</f>
        <v>#N/A</v>
      </c>
      <c r="P5" s="133" t="e">
        <f>VLOOKUP($M5&amp;$N5,Mappings!$A$2:$AM$123,6,0)</f>
        <v>#N/A</v>
      </c>
      <c r="Q5" t="e">
        <f>VLOOKUP($M5&amp;$N5,Mappings!$A$2:$AM$123,30,0)</f>
        <v>#N/A</v>
      </c>
      <c r="R5" t="e">
        <f>VLOOKUP($M5&amp;$N5,Mappings!$A$2:$AM$123,31,0)</f>
        <v>#N/A</v>
      </c>
      <c r="S5" t="e">
        <f>VLOOKUP($M5&amp;$N5,Mappings!$A$2:$AM$123,32,0)</f>
        <v>#N/A</v>
      </c>
      <c r="T5" t="e">
        <f>VLOOKUP($M5&amp;$N5,Mappings!$A$2:$AM$123,33,0)</f>
        <v>#N/A</v>
      </c>
      <c r="U5" t="e">
        <f>IF(VLOOKUP($M5&amp;$N5,Mappings!$A$3:$Q$122,15,0)=0,"",VLOOKUP($M5&amp;$N5,Mappings!$A$3:$Q$122,15,0))</f>
        <v>#N/A</v>
      </c>
      <c r="V5" s="52"/>
    </row>
    <row r="6" spans="1:22">
      <c r="A6" t="str">
        <f t="shared" si="0"/>
        <v>tblEntityOrgGroupNcinoDate Created</v>
      </c>
      <c r="B6" t="s">
        <v>2018</v>
      </c>
      <c r="C6" s="57" t="s">
        <v>118</v>
      </c>
      <c r="D6" t="s">
        <v>119</v>
      </c>
      <c r="E6" t="s">
        <v>107</v>
      </c>
      <c r="F6" t="s">
        <v>1752</v>
      </c>
      <c r="G6" t="s">
        <v>96</v>
      </c>
      <c r="H6" t="s">
        <v>1752</v>
      </c>
      <c r="J6" s="353"/>
      <c r="K6" t="s">
        <v>2022</v>
      </c>
      <c r="L6" t="s">
        <v>2023</v>
      </c>
      <c r="M6" t="s">
        <v>69</v>
      </c>
      <c r="N6" t="s">
        <v>372</v>
      </c>
      <c r="O6" t="str">
        <f>VLOOKUP($M6&amp;$N6,nCino_DevPoc!$A$1:$S$353,7,0)</f>
        <v>Created Date</v>
      </c>
      <c r="P6" s="133" t="str">
        <f>VLOOKUP($M6&amp;$N6,Mappings!$A$2:$AM$123,6,0)</f>
        <v>CreatedDate</v>
      </c>
      <c r="Q6" t="str">
        <f>VLOOKUP($M6&amp;$N6,Mappings!$A$2:$AM$123,30,0)</f>
        <v>LLC_BI__Connection__c</v>
      </c>
      <c r="R6" t="str">
        <f>VLOOKUP($M6&amp;$N6,Mappings!$A$2:$AM$123,31,0)</f>
        <v>CreatedDate</v>
      </c>
      <c r="S6" t="str">
        <f>VLOOKUP($M6&amp;$N6,Mappings!$A$2:$AM$123,32,0)</f>
        <v>DATETIME</v>
      </c>
      <c r="T6" t="str">
        <f>VLOOKUP($M6&amp;$N6,Mappings!$A$2:$AM$123,33,0)</f>
        <v/>
      </c>
      <c r="U6" t="str">
        <f>IF(VLOOKUP($M6&amp;$N6,Mappings!$A$3:$Q$122,15,0)=0,"",VLOOKUP($M6&amp;$N6,Mappings!$A$3:$Q$122,15,0))</f>
        <v/>
      </c>
    </row>
    <row r="7" spans="1:22">
      <c r="A7" t="str">
        <f t="shared" si="0"/>
        <v>tblEntityOrgGroupNcinoDateAddedToOrg</v>
      </c>
      <c r="B7" t="s">
        <v>2018</v>
      </c>
      <c r="C7" s="57" t="s">
        <v>105</v>
      </c>
      <c r="D7" t="s">
        <v>106</v>
      </c>
      <c r="E7" t="s">
        <v>107</v>
      </c>
      <c r="F7" t="s">
        <v>1752</v>
      </c>
      <c r="G7" t="s">
        <v>96</v>
      </c>
      <c r="H7" t="s">
        <v>1752</v>
      </c>
      <c r="J7" s="353"/>
      <c r="K7" t="s">
        <v>2022</v>
      </c>
      <c r="L7" t="s">
        <v>2023</v>
      </c>
      <c r="M7" t="s">
        <v>69</v>
      </c>
      <c r="N7" t="s">
        <v>372</v>
      </c>
      <c r="O7" t="str">
        <f>VLOOKUP($M7&amp;$N7,nCino_DevPoc!$A$1:$S$353,7,0)</f>
        <v>Created Date</v>
      </c>
      <c r="P7" s="133" t="str">
        <f>VLOOKUP($M7&amp;$N7,Mappings!$A$2:$AM$123,6,0)</f>
        <v>CreatedDate</v>
      </c>
      <c r="Q7" t="str">
        <f>VLOOKUP($M7&amp;$N7,Mappings!$A$2:$AM$123,30,0)</f>
        <v>LLC_BI__Connection__c</v>
      </c>
      <c r="R7" t="str">
        <f>VLOOKUP($M7&amp;$N7,Mappings!$A$2:$AM$123,31,0)</f>
        <v>CreatedDate</v>
      </c>
      <c r="S7" t="str">
        <f>VLOOKUP($M7&amp;$N7,Mappings!$A$2:$AM$123,32,0)</f>
        <v>DATETIME</v>
      </c>
      <c r="T7" t="str">
        <f>VLOOKUP($M7&amp;$N7,Mappings!$A$2:$AM$123,33,0)</f>
        <v/>
      </c>
      <c r="U7" t="str">
        <f>IF(VLOOKUP($M7&amp;$N7,Mappings!$A$3:$Q$122,15,0)=0,"",VLOOKUP($M7&amp;$N7,Mappings!$A$3:$Q$122,15,0))</f>
        <v/>
      </c>
    </row>
    <row r="8" spans="1:22">
      <c r="A8" t="str">
        <f t="shared" si="0"/>
        <v>tblEntityOrgGroupNcinoUpdateDateTime</v>
      </c>
      <c r="B8" t="s">
        <v>2018</v>
      </c>
      <c r="C8" s="57" t="s">
        <v>114</v>
      </c>
      <c r="D8" t="s">
        <v>115</v>
      </c>
      <c r="E8" t="s">
        <v>107</v>
      </c>
      <c r="F8" t="s">
        <v>1752</v>
      </c>
      <c r="G8" t="s">
        <v>95</v>
      </c>
      <c r="H8" t="s">
        <v>1752</v>
      </c>
      <c r="J8" s="353"/>
      <c r="K8" t="s">
        <v>2022</v>
      </c>
      <c r="L8" t="s">
        <v>2023</v>
      </c>
      <c r="M8" t="s">
        <v>69</v>
      </c>
      <c r="N8" t="s">
        <v>379</v>
      </c>
      <c r="O8" t="str">
        <f>VLOOKUP($M8&amp;$N8,nCino_DevPoc!$A$1:$S$353,7,0)</f>
        <v>Last Modified Date</v>
      </c>
      <c r="P8" s="133" t="str">
        <f>VLOOKUP($M8&amp;$N8,Mappings!$A$2:$AM$123,6,0)</f>
        <v>LastModifiedDate</v>
      </c>
      <c r="Q8" t="str">
        <f>VLOOKUP($M8&amp;$N8,Mappings!$A$2:$AM$123,30,0)</f>
        <v>LLC_BI__Connection__c</v>
      </c>
      <c r="R8" t="str">
        <f>VLOOKUP($M8&amp;$N8,Mappings!$A$2:$AM$123,31,0)</f>
        <v>LastModifiedDate</v>
      </c>
      <c r="S8" t="str">
        <f>VLOOKUP($M8&amp;$N8,Mappings!$A$2:$AM$123,32,0)</f>
        <v>DATETIME</v>
      </c>
      <c r="T8" t="str">
        <f>VLOOKUP($M8&amp;$N8,Mappings!$A$2:$AM$123,33,0)</f>
        <v/>
      </c>
      <c r="U8" t="str">
        <f>IF(VLOOKUP($M8&amp;$N8,Mappings!$A$3:$Q$122,15,0)=0,"",VLOOKUP($M8&amp;$N8,Mappings!$A$3:$Q$122,15,0))</f>
        <v/>
      </c>
    </row>
    <row r="9" spans="1:22">
      <c r="A9" t="str">
        <f t="shared" si="0"/>
        <v>tblEntityOrgGroupNcinoResolvedByDate</v>
      </c>
      <c r="B9" t="s">
        <v>2018</v>
      </c>
      <c r="C9" s="57" t="s">
        <v>122</v>
      </c>
      <c r="D9" t="s">
        <v>123</v>
      </c>
      <c r="E9" t="s">
        <v>107</v>
      </c>
      <c r="F9" t="s">
        <v>1752</v>
      </c>
      <c r="G9" t="s">
        <v>95</v>
      </c>
      <c r="H9" t="s">
        <v>1752</v>
      </c>
      <c r="J9" s="353"/>
      <c r="K9" t="s">
        <v>2022</v>
      </c>
      <c r="L9" t="s">
        <v>2023</v>
      </c>
      <c r="M9" t="s">
        <v>69</v>
      </c>
      <c r="N9" t="s">
        <v>379</v>
      </c>
      <c r="O9" t="str">
        <f>VLOOKUP($M9&amp;$N9,nCino_DevPoc!$A$1:$S$353,7,0)</f>
        <v>Last Modified Date</v>
      </c>
      <c r="P9" s="133" t="str">
        <f>VLOOKUP($M9&amp;$N9,Mappings!$A$2:$AM$123,6,0)</f>
        <v>LastModifiedDate</v>
      </c>
      <c r="Q9" t="str">
        <f>VLOOKUP($M9&amp;$N9,Mappings!$A$2:$AM$123,30,0)</f>
        <v>LLC_BI__Connection__c</v>
      </c>
      <c r="R9" t="str">
        <f>VLOOKUP($M9&amp;$N9,Mappings!$A$2:$AM$123,31,0)</f>
        <v>LastModifiedDate</v>
      </c>
      <c r="S9" t="str">
        <f>VLOOKUP($M9&amp;$N9,Mappings!$A$2:$AM$123,32,0)</f>
        <v>DATETIME</v>
      </c>
      <c r="T9" t="str">
        <f>VLOOKUP($M9&amp;$N9,Mappings!$A$2:$AM$123,33,0)</f>
        <v/>
      </c>
      <c r="U9" t="str">
        <f>IF(VLOOKUP($M9&amp;$N9,Mappings!$A$3:$Q$122,15,0)=0,"",VLOOKUP($M9&amp;$N9,Mappings!$A$3:$Q$122,15,0))</f>
        <v/>
      </c>
    </row>
    <row r="10" spans="1:22">
      <c r="P10"/>
    </row>
    <row r="11" spans="1:22">
      <c r="C11" s="57"/>
    </row>
    <row r="12" spans="1:22">
      <c r="C12" s="57"/>
    </row>
    <row r="13" spans="1:22">
      <c r="C13" s="57"/>
    </row>
    <row r="14" spans="1:22">
      <c r="C14" s="57"/>
    </row>
  </sheetData>
  <autoFilter ref="B2:V10" xr:uid="{B4343ED0-79C8-4959-9AB0-8C82BD2490CB}"/>
  <mergeCells count="3">
    <mergeCell ref="B1:K1"/>
    <mergeCell ref="M1:V1"/>
    <mergeCell ref="J3:J9"/>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7BFAA-D20E-40FA-8E65-90F3B56C1EF2}">
  <sheetPr filterMode="1"/>
  <dimension ref="A1:I1244"/>
  <sheetViews>
    <sheetView workbookViewId="0">
      <pane ySplit="2" topLeftCell="A1150" activePane="bottomLeft" state="frozenSplit"/>
      <selection pane="bottomLeft" activeCell="C1180" sqref="C1180"/>
    </sheetView>
  </sheetViews>
  <sheetFormatPr defaultRowHeight="14.45"/>
  <cols>
    <col min="1" max="1" width="43.85546875" style="172" customWidth="1"/>
    <col min="2" max="2" width="15" style="172" customWidth="1"/>
    <col min="3" max="3" width="24.42578125" style="172" customWidth="1"/>
    <col min="4" max="4" width="45.140625" style="172" bestFit="1" customWidth="1"/>
    <col min="5" max="5" width="16.140625" style="172" customWidth="1"/>
    <col min="6" max="6" width="55" style="172" bestFit="1" customWidth="1"/>
    <col min="7" max="7" width="11.140625" style="172" customWidth="1"/>
    <col min="8" max="8" width="10.42578125" style="172" customWidth="1"/>
    <col min="9" max="9" width="11.5703125" style="172" customWidth="1"/>
  </cols>
  <sheetData>
    <row r="1" spans="1:9">
      <c r="A1" s="354" t="s">
        <v>2025</v>
      </c>
      <c r="B1" s="354"/>
      <c r="C1" s="354"/>
      <c r="D1" s="354"/>
      <c r="E1" s="354"/>
      <c r="F1" s="354"/>
    </row>
    <row r="2" spans="1:9">
      <c r="A2" s="171" t="s">
        <v>221</v>
      </c>
      <c r="B2" s="171" t="s">
        <v>222</v>
      </c>
      <c r="C2" s="171" t="s">
        <v>223</v>
      </c>
      <c r="D2" s="171" t="s">
        <v>224</v>
      </c>
      <c r="E2" s="171" t="s">
        <v>225</v>
      </c>
      <c r="F2" s="171" t="s">
        <v>1854</v>
      </c>
      <c r="G2" s="171" t="s">
        <v>439</v>
      </c>
      <c r="H2" s="171" t="s">
        <v>2026</v>
      </c>
      <c r="I2" s="171" t="s">
        <v>2027</v>
      </c>
    </row>
    <row r="3" spans="1:9" hidden="1">
      <c r="A3" s="172" t="s">
        <v>66</v>
      </c>
      <c r="B3" s="172" t="s">
        <v>236</v>
      </c>
      <c r="C3" s="172" t="s">
        <v>254</v>
      </c>
      <c r="D3" s="172" t="s">
        <v>145</v>
      </c>
      <c r="E3" s="172" t="s">
        <v>2028</v>
      </c>
      <c r="F3" s="172" t="s">
        <v>2028</v>
      </c>
      <c r="G3" s="172" t="s">
        <v>250</v>
      </c>
      <c r="H3" s="172" t="s">
        <v>241</v>
      </c>
    </row>
    <row r="4" spans="1:9" hidden="1">
      <c r="A4" s="172" t="s">
        <v>66</v>
      </c>
      <c r="B4" s="172" t="s">
        <v>236</v>
      </c>
      <c r="C4" s="172" t="s">
        <v>254</v>
      </c>
      <c r="D4" s="172" t="s">
        <v>145</v>
      </c>
      <c r="E4" s="172" t="s">
        <v>2029</v>
      </c>
      <c r="F4" s="172" t="s">
        <v>2029</v>
      </c>
      <c r="G4" s="172" t="s">
        <v>250</v>
      </c>
      <c r="H4" s="172" t="s">
        <v>241</v>
      </c>
    </row>
    <row r="5" spans="1:9" hidden="1">
      <c r="A5" s="172" t="s">
        <v>66</v>
      </c>
      <c r="B5" s="172" t="s">
        <v>236</v>
      </c>
      <c r="C5" s="172" t="s">
        <v>254</v>
      </c>
      <c r="D5" s="172" t="s">
        <v>145</v>
      </c>
      <c r="E5" s="172" t="s">
        <v>2030</v>
      </c>
      <c r="F5" s="172" t="s">
        <v>2030</v>
      </c>
      <c r="G5" s="172" t="s">
        <v>250</v>
      </c>
      <c r="H5" s="172" t="s">
        <v>241</v>
      </c>
    </row>
    <row r="6" spans="1:9" hidden="1">
      <c r="A6" s="172" t="s">
        <v>66</v>
      </c>
      <c r="B6" s="172" t="s">
        <v>236</v>
      </c>
      <c r="C6" s="172" t="s">
        <v>254</v>
      </c>
      <c r="D6" s="172" t="s">
        <v>145</v>
      </c>
      <c r="E6" s="172" t="s">
        <v>2031</v>
      </c>
      <c r="F6" s="172" t="s">
        <v>2031</v>
      </c>
      <c r="G6" s="172" t="s">
        <v>250</v>
      </c>
      <c r="H6" s="172" t="s">
        <v>241</v>
      </c>
    </row>
    <row r="7" spans="1:9" hidden="1">
      <c r="A7" s="172" t="s">
        <v>66</v>
      </c>
      <c r="B7" s="172" t="s">
        <v>236</v>
      </c>
      <c r="C7" s="172" t="s">
        <v>254</v>
      </c>
      <c r="D7" s="172" t="s">
        <v>145</v>
      </c>
      <c r="E7" s="172" t="s">
        <v>2032</v>
      </c>
      <c r="F7" s="172" t="s">
        <v>2032</v>
      </c>
      <c r="G7" s="172" t="s">
        <v>250</v>
      </c>
      <c r="H7" s="172" t="s">
        <v>241</v>
      </c>
    </row>
    <row r="8" spans="1:9" hidden="1">
      <c r="A8" s="172" t="s">
        <v>66</v>
      </c>
      <c r="B8" s="172" t="s">
        <v>236</v>
      </c>
      <c r="C8" s="172" t="s">
        <v>254</v>
      </c>
      <c r="D8" s="172" t="s">
        <v>145</v>
      </c>
      <c r="E8" s="172" t="s">
        <v>2033</v>
      </c>
      <c r="F8" s="172" t="s">
        <v>2033</v>
      </c>
      <c r="G8" s="172" t="s">
        <v>250</v>
      </c>
      <c r="H8" s="172" t="s">
        <v>241</v>
      </c>
    </row>
    <row r="9" spans="1:9" hidden="1">
      <c r="A9" s="172" t="s">
        <v>66</v>
      </c>
      <c r="B9" s="172" t="s">
        <v>236</v>
      </c>
      <c r="C9" s="172" t="s">
        <v>254</v>
      </c>
      <c r="D9" s="172" t="s">
        <v>145</v>
      </c>
      <c r="E9" s="172" t="s">
        <v>2034</v>
      </c>
      <c r="F9" s="172" t="s">
        <v>2034</v>
      </c>
      <c r="G9" s="172" t="s">
        <v>250</v>
      </c>
      <c r="H9" s="172" t="s">
        <v>241</v>
      </c>
    </row>
    <row r="10" spans="1:9" hidden="1">
      <c r="A10" s="172" t="s">
        <v>66</v>
      </c>
      <c r="B10" s="172" t="s">
        <v>236</v>
      </c>
      <c r="C10" s="172" t="s">
        <v>254</v>
      </c>
      <c r="D10" s="172" t="s">
        <v>145</v>
      </c>
      <c r="E10" s="172" t="s">
        <v>2035</v>
      </c>
      <c r="F10" s="172" t="s">
        <v>2035</v>
      </c>
      <c r="G10" s="172" t="s">
        <v>250</v>
      </c>
      <c r="H10" s="172" t="s">
        <v>241</v>
      </c>
    </row>
    <row r="11" spans="1:9" hidden="1">
      <c r="A11" s="172" t="s">
        <v>66</v>
      </c>
      <c r="B11" s="172" t="s">
        <v>236</v>
      </c>
      <c r="C11" s="172" t="s">
        <v>254</v>
      </c>
      <c r="D11" s="172" t="s">
        <v>145</v>
      </c>
      <c r="E11" s="172" t="s">
        <v>2036</v>
      </c>
      <c r="F11" s="172" t="s">
        <v>2036</v>
      </c>
      <c r="G11" s="172" t="s">
        <v>250</v>
      </c>
      <c r="H11" s="172" t="s">
        <v>241</v>
      </c>
    </row>
    <row r="12" spans="1:9" hidden="1">
      <c r="A12" s="172" t="s">
        <v>66</v>
      </c>
      <c r="B12" s="172" t="s">
        <v>236</v>
      </c>
      <c r="C12" s="172" t="s">
        <v>254</v>
      </c>
      <c r="D12" s="172" t="s">
        <v>145</v>
      </c>
      <c r="E12" s="172" t="s">
        <v>2037</v>
      </c>
      <c r="F12" s="172" t="s">
        <v>2037</v>
      </c>
      <c r="G12" s="172" t="s">
        <v>250</v>
      </c>
      <c r="H12" s="172" t="s">
        <v>241</v>
      </c>
    </row>
    <row r="13" spans="1:9" hidden="1">
      <c r="A13" s="172" t="s">
        <v>66</v>
      </c>
      <c r="B13" s="172" t="s">
        <v>236</v>
      </c>
      <c r="C13" s="172" t="s">
        <v>254</v>
      </c>
      <c r="D13" s="172" t="s">
        <v>145</v>
      </c>
      <c r="E13" s="172" t="s">
        <v>2038</v>
      </c>
      <c r="F13" s="172" t="s">
        <v>2038</v>
      </c>
      <c r="G13" s="172" t="s">
        <v>250</v>
      </c>
      <c r="H13" s="172" t="s">
        <v>241</v>
      </c>
    </row>
    <row r="14" spans="1:9" hidden="1">
      <c r="A14" s="172" t="s">
        <v>66</v>
      </c>
      <c r="B14" s="172" t="s">
        <v>236</v>
      </c>
      <c r="C14" s="172" t="s">
        <v>254</v>
      </c>
      <c r="D14" s="172" t="s">
        <v>145</v>
      </c>
      <c r="E14" s="172" t="s">
        <v>2039</v>
      </c>
      <c r="F14" s="172" t="s">
        <v>2039</v>
      </c>
      <c r="G14" s="172" t="s">
        <v>250</v>
      </c>
      <c r="H14" s="172" t="s">
        <v>241</v>
      </c>
    </row>
    <row r="15" spans="1:9" hidden="1">
      <c r="A15" s="172" t="s">
        <v>66</v>
      </c>
      <c r="B15" s="172" t="s">
        <v>236</v>
      </c>
      <c r="C15" s="172" t="s">
        <v>254</v>
      </c>
      <c r="D15" s="172" t="s">
        <v>145</v>
      </c>
      <c r="E15" s="172" t="s">
        <v>2040</v>
      </c>
      <c r="F15" s="172" t="s">
        <v>2040</v>
      </c>
      <c r="G15" s="172" t="s">
        <v>250</v>
      </c>
      <c r="H15" s="172" t="s">
        <v>241</v>
      </c>
    </row>
    <row r="16" spans="1:9" hidden="1">
      <c r="A16" s="172" t="s">
        <v>66</v>
      </c>
      <c r="B16" s="172" t="s">
        <v>236</v>
      </c>
      <c r="C16" s="172" t="s">
        <v>254</v>
      </c>
      <c r="D16" s="172" t="s">
        <v>145</v>
      </c>
      <c r="E16" s="172" t="s">
        <v>2041</v>
      </c>
      <c r="F16" s="172" t="s">
        <v>2041</v>
      </c>
      <c r="G16" s="172" t="s">
        <v>250</v>
      </c>
      <c r="H16" s="172" t="s">
        <v>241</v>
      </c>
    </row>
    <row r="17" spans="1:8" hidden="1">
      <c r="A17" s="172" t="s">
        <v>66</v>
      </c>
      <c r="B17" s="172" t="s">
        <v>236</v>
      </c>
      <c r="C17" s="172" t="s">
        <v>254</v>
      </c>
      <c r="D17" s="172" t="s">
        <v>145</v>
      </c>
      <c r="E17" s="172" t="s">
        <v>1294</v>
      </c>
      <c r="F17" s="172" t="s">
        <v>2042</v>
      </c>
      <c r="G17" s="172" t="s">
        <v>250</v>
      </c>
      <c r="H17" s="172" t="s">
        <v>241</v>
      </c>
    </row>
    <row r="18" spans="1:8" hidden="1">
      <c r="A18" s="172" t="s">
        <v>66</v>
      </c>
      <c r="B18" s="172" t="s">
        <v>236</v>
      </c>
      <c r="C18" s="172" t="s">
        <v>288</v>
      </c>
      <c r="D18" s="172" t="s">
        <v>289</v>
      </c>
      <c r="E18" s="172" t="s">
        <v>735</v>
      </c>
      <c r="F18" s="172" t="s">
        <v>735</v>
      </c>
      <c r="G18" s="172" t="s">
        <v>250</v>
      </c>
      <c r="H18" s="172" t="s">
        <v>241</v>
      </c>
    </row>
    <row r="19" spans="1:8" hidden="1">
      <c r="A19" s="172" t="s">
        <v>66</v>
      </c>
      <c r="B19" s="172" t="s">
        <v>236</v>
      </c>
      <c r="C19" s="172" t="s">
        <v>288</v>
      </c>
      <c r="D19" s="172" t="s">
        <v>289</v>
      </c>
      <c r="E19" s="172" t="s">
        <v>2043</v>
      </c>
      <c r="F19" s="172" t="s">
        <v>2043</v>
      </c>
      <c r="G19" s="172" t="s">
        <v>250</v>
      </c>
      <c r="H19" s="172" t="s">
        <v>241</v>
      </c>
    </row>
    <row r="20" spans="1:8" hidden="1">
      <c r="A20" s="172" t="s">
        <v>66</v>
      </c>
      <c r="B20" s="172" t="s">
        <v>236</v>
      </c>
      <c r="C20" s="172" t="s">
        <v>288</v>
      </c>
      <c r="D20" s="172" t="s">
        <v>289</v>
      </c>
      <c r="E20" s="172" t="s">
        <v>2044</v>
      </c>
      <c r="F20" s="172" t="s">
        <v>2044</v>
      </c>
      <c r="G20" s="172" t="s">
        <v>250</v>
      </c>
      <c r="H20" s="172" t="s">
        <v>241</v>
      </c>
    </row>
    <row r="21" spans="1:8" hidden="1">
      <c r="A21" s="172" t="s">
        <v>66</v>
      </c>
      <c r="B21" s="172" t="s">
        <v>236</v>
      </c>
      <c r="C21" s="172" t="s">
        <v>288</v>
      </c>
      <c r="D21" s="172" t="s">
        <v>289</v>
      </c>
      <c r="E21" s="172" t="s">
        <v>2045</v>
      </c>
      <c r="F21" s="172" t="s">
        <v>2045</v>
      </c>
      <c r="G21" s="172" t="s">
        <v>250</v>
      </c>
      <c r="H21" s="172" t="s">
        <v>241</v>
      </c>
    </row>
    <row r="22" spans="1:8" hidden="1">
      <c r="A22" s="172" t="s">
        <v>66</v>
      </c>
      <c r="B22" s="172" t="s">
        <v>236</v>
      </c>
      <c r="C22" s="172" t="s">
        <v>288</v>
      </c>
      <c r="D22" s="172" t="s">
        <v>289</v>
      </c>
      <c r="E22" s="172" t="s">
        <v>2046</v>
      </c>
      <c r="F22" s="172" t="s">
        <v>2046</v>
      </c>
      <c r="G22" s="172" t="s">
        <v>250</v>
      </c>
      <c r="H22" s="172" t="s">
        <v>241</v>
      </c>
    </row>
    <row r="23" spans="1:8" hidden="1">
      <c r="A23" s="172" t="s">
        <v>66</v>
      </c>
      <c r="B23" s="172" t="s">
        <v>236</v>
      </c>
      <c r="C23" s="172" t="s">
        <v>288</v>
      </c>
      <c r="D23" s="172" t="s">
        <v>289</v>
      </c>
      <c r="E23" s="172" t="s">
        <v>2047</v>
      </c>
      <c r="F23" s="172" t="s">
        <v>2047</v>
      </c>
      <c r="G23" s="172" t="s">
        <v>250</v>
      </c>
      <c r="H23" s="172" t="s">
        <v>241</v>
      </c>
    </row>
    <row r="24" spans="1:8" hidden="1">
      <c r="A24" s="172" t="s">
        <v>66</v>
      </c>
      <c r="B24" s="172" t="s">
        <v>236</v>
      </c>
      <c r="C24" s="172" t="s">
        <v>288</v>
      </c>
      <c r="D24" s="172" t="s">
        <v>289</v>
      </c>
      <c r="E24" s="172" t="s">
        <v>2048</v>
      </c>
      <c r="F24" s="172" t="s">
        <v>2048</v>
      </c>
      <c r="G24" s="172" t="s">
        <v>250</v>
      </c>
      <c r="H24" s="172" t="s">
        <v>241</v>
      </c>
    </row>
    <row r="25" spans="1:8" hidden="1">
      <c r="A25" s="172" t="s">
        <v>66</v>
      </c>
      <c r="B25" s="172" t="s">
        <v>236</v>
      </c>
      <c r="C25" s="172" t="s">
        <v>288</v>
      </c>
      <c r="D25" s="172" t="s">
        <v>289</v>
      </c>
      <c r="E25" s="172" t="s">
        <v>2049</v>
      </c>
      <c r="F25" s="172" t="s">
        <v>2049</v>
      </c>
      <c r="G25" s="172" t="s">
        <v>250</v>
      </c>
      <c r="H25" s="172" t="s">
        <v>241</v>
      </c>
    </row>
    <row r="26" spans="1:8" hidden="1">
      <c r="A26" s="172" t="s">
        <v>66</v>
      </c>
      <c r="B26" s="172" t="s">
        <v>236</v>
      </c>
      <c r="C26" s="172" t="s">
        <v>288</v>
      </c>
      <c r="D26" s="172" t="s">
        <v>289</v>
      </c>
      <c r="E26" s="172" t="s">
        <v>2050</v>
      </c>
      <c r="F26" s="172" t="s">
        <v>2050</v>
      </c>
      <c r="G26" s="172" t="s">
        <v>250</v>
      </c>
      <c r="H26" s="172" t="s">
        <v>241</v>
      </c>
    </row>
    <row r="27" spans="1:8" hidden="1">
      <c r="A27" s="172" t="s">
        <v>66</v>
      </c>
      <c r="B27" s="172" t="s">
        <v>236</v>
      </c>
      <c r="C27" s="172" t="s">
        <v>288</v>
      </c>
      <c r="D27" s="172" t="s">
        <v>289</v>
      </c>
      <c r="E27" s="172" t="s">
        <v>1848</v>
      </c>
      <c r="F27" s="172" t="s">
        <v>1848</v>
      </c>
      <c r="G27" s="172" t="s">
        <v>250</v>
      </c>
      <c r="H27" s="172" t="s">
        <v>241</v>
      </c>
    </row>
    <row r="28" spans="1:8" hidden="1">
      <c r="A28" s="172" t="s">
        <v>66</v>
      </c>
      <c r="B28" s="172" t="s">
        <v>236</v>
      </c>
      <c r="C28" s="172" t="s">
        <v>288</v>
      </c>
      <c r="D28" s="172" t="s">
        <v>289</v>
      </c>
      <c r="E28" s="172" t="s">
        <v>2051</v>
      </c>
      <c r="F28" s="172" t="s">
        <v>2051</v>
      </c>
      <c r="G28" s="172" t="s">
        <v>250</v>
      </c>
      <c r="H28" s="172" t="s">
        <v>241</v>
      </c>
    </row>
    <row r="29" spans="1:8" hidden="1">
      <c r="A29" s="172" t="s">
        <v>66</v>
      </c>
      <c r="B29" s="172" t="s">
        <v>236</v>
      </c>
      <c r="C29" s="172" t="s">
        <v>316</v>
      </c>
      <c r="D29" s="172" t="s">
        <v>317</v>
      </c>
      <c r="E29" s="172" t="s">
        <v>735</v>
      </c>
      <c r="F29" s="172" t="s">
        <v>735</v>
      </c>
      <c r="G29" s="172" t="s">
        <v>250</v>
      </c>
      <c r="H29" s="172" t="s">
        <v>241</v>
      </c>
    </row>
    <row r="30" spans="1:8" hidden="1">
      <c r="A30" s="172" t="s">
        <v>66</v>
      </c>
      <c r="B30" s="172" t="s">
        <v>236</v>
      </c>
      <c r="C30" s="172" t="s">
        <v>316</v>
      </c>
      <c r="D30" s="172" t="s">
        <v>317</v>
      </c>
      <c r="E30" s="172" t="s">
        <v>2043</v>
      </c>
      <c r="F30" s="172" t="s">
        <v>2043</v>
      </c>
      <c r="G30" s="172" t="s">
        <v>250</v>
      </c>
      <c r="H30" s="172" t="s">
        <v>241</v>
      </c>
    </row>
    <row r="31" spans="1:8" hidden="1">
      <c r="A31" s="172" t="s">
        <v>66</v>
      </c>
      <c r="B31" s="172" t="s">
        <v>236</v>
      </c>
      <c r="C31" s="172" t="s">
        <v>316</v>
      </c>
      <c r="D31" s="172" t="s">
        <v>317</v>
      </c>
      <c r="E31" s="172" t="s">
        <v>2044</v>
      </c>
      <c r="F31" s="172" t="s">
        <v>2044</v>
      </c>
      <c r="G31" s="172" t="s">
        <v>250</v>
      </c>
      <c r="H31" s="172" t="s">
        <v>241</v>
      </c>
    </row>
    <row r="32" spans="1:8" hidden="1">
      <c r="A32" s="172" t="s">
        <v>66</v>
      </c>
      <c r="B32" s="172" t="s">
        <v>236</v>
      </c>
      <c r="C32" s="172" t="s">
        <v>316</v>
      </c>
      <c r="D32" s="172" t="s">
        <v>317</v>
      </c>
      <c r="E32" s="172" t="s">
        <v>2045</v>
      </c>
      <c r="F32" s="172" t="s">
        <v>2045</v>
      </c>
      <c r="G32" s="172" t="s">
        <v>250</v>
      </c>
      <c r="H32" s="172" t="s">
        <v>241</v>
      </c>
    </row>
    <row r="33" spans="1:8" hidden="1">
      <c r="A33" s="172" t="s">
        <v>66</v>
      </c>
      <c r="B33" s="172" t="s">
        <v>236</v>
      </c>
      <c r="C33" s="172" t="s">
        <v>316</v>
      </c>
      <c r="D33" s="172" t="s">
        <v>317</v>
      </c>
      <c r="E33" s="172" t="s">
        <v>2046</v>
      </c>
      <c r="F33" s="172" t="s">
        <v>2046</v>
      </c>
      <c r="G33" s="172" t="s">
        <v>250</v>
      </c>
      <c r="H33" s="172" t="s">
        <v>241</v>
      </c>
    </row>
    <row r="34" spans="1:8" hidden="1">
      <c r="A34" s="172" t="s">
        <v>66</v>
      </c>
      <c r="B34" s="172" t="s">
        <v>236</v>
      </c>
      <c r="C34" s="172" t="s">
        <v>316</v>
      </c>
      <c r="D34" s="172" t="s">
        <v>317</v>
      </c>
      <c r="E34" s="172" t="s">
        <v>2047</v>
      </c>
      <c r="F34" s="172" t="s">
        <v>2047</v>
      </c>
      <c r="G34" s="172" t="s">
        <v>250</v>
      </c>
      <c r="H34" s="172" t="s">
        <v>241</v>
      </c>
    </row>
    <row r="35" spans="1:8" hidden="1">
      <c r="A35" s="172" t="s">
        <v>66</v>
      </c>
      <c r="B35" s="172" t="s">
        <v>236</v>
      </c>
      <c r="C35" s="172" t="s">
        <v>316</v>
      </c>
      <c r="D35" s="172" t="s">
        <v>317</v>
      </c>
      <c r="E35" s="172" t="s">
        <v>2048</v>
      </c>
      <c r="F35" s="172" t="s">
        <v>2048</v>
      </c>
      <c r="G35" s="172" t="s">
        <v>250</v>
      </c>
      <c r="H35" s="172" t="s">
        <v>241</v>
      </c>
    </row>
    <row r="36" spans="1:8" hidden="1">
      <c r="A36" s="172" t="s">
        <v>66</v>
      </c>
      <c r="B36" s="172" t="s">
        <v>236</v>
      </c>
      <c r="C36" s="172" t="s">
        <v>316</v>
      </c>
      <c r="D36" s="172" t="s">
        <v>317</v>
      </c>
      <c r="E36" s="172" t="s">
        <v>2049</v>
      </c>
      <c r="F36" s="172" t="s">
        <v>2049</v>
      </c>
      <c r="G36" s="172" t="s">
        <v>250</v>
      </c>
      <c r="H36" s="172" t="s">
        <v>241</v>
      </c>
    </row>
    <row r="37" spans="1:8" hidden="1">
      <c r="A37" s="172" t="s">
        <v>66</v>
      </c>
      <c r="B37" s="172" t="s">
        <v>236</v>
      </c>
      <c r="C37" s="172" t="s">
        <v>316</v>
      </c>
      <c r="D37" s="172" t="s">
        <v>317</v>
      </c>
      <c r="E37" s="172" t="s">
        <v>2050</v>
      </c>
      <c r="F37" s="172" t="s">
        <v>2050</v>
      </c>
      <c r="G37" s="172" t="s">
        <v>250</v>
      </c>
      <c r="H37" s="172" t="s">
        <v>241</v>
      </c>
    </row>
    <row r="38" spans="1:8" hidden="1">
      <c r="A38" s="172" t="s">
        <v>66</v>
      </c>
      <c r="B38" s="172" t="s">
        <v>236</v>
      </c>
      <c r="C38" s="172" t="s">
        <v>316</v>
      </c>
      <c r="D38" s="172" t="s">
        <v>317</v>
      </c>
      <c r="E38" s="172" t="s">
        <v>1848</v>
      </c>
      <c r="F38" s="172" t="s">
        <v>1848</v>
      </c>
      <c r="G38" s="172" t="s">
        <v>250</v>
      </c>
      <c r="H38" s="172" t="s">
        <v>241</v>
      </c>
    </row>
    <row r="39" spans="1:8" hidden="1">
      <c r="A39" s="172" t="s">
        <v>66</v>
      </c>
      <c r="B39" s="172" t="s">
        <v>236</v>
      </c>
      <c r="C39" s="172" t="s">
        <v>316</v>
      </c>
      <c r="D39" s="172" t="s">
        <v>317</v>
      </c>
      <c r="E39" s="172" t="s">
        <v>2051</v>
      </c>
      <c r="F39" s="172" t="s">
        <v>2051</v>
      </c>
      <c r="G39" s="172" t="s">
        <v>250</v>
      </c>
      <c r="H39" s="172" t="s">
        <v>241</v>
      </c>
    </row>
    <row r="40" spans="1:8" hidden="1">
      <c r="A40" s="172" t="s">
        <v>66</v>
      </c>
      <c r="B40" s="172" t="s">
        <v>236</v>
      </c>
      <c r="C40" s="172" t="s">
        <v>341</v>
      </c>
      <c r="D40" s="172" t="s">
        <v>342</v>
      </c>
      <c r="E40" s="172" t="s">
        <v>2052</v>
      </c>
      <c r="F40" s="172" t="s">
        <v>2052</v>
      </c>
      <c r="G40" s="172" t="s">
        <v>250</v>
      </c>
      <c r="H40" s="172" t="s">
        <v>241</v>
      </c>
    </row>
    <row r="41" spans="1:8" hidden="1">
      <c r="A41" s="172" t="s">
        <v>66</v>
      </c>
      <c r="B41" s="172" t="s">
        <v>236</v>
      </c>
      <c r="C41" s="172" t="s">
        <v>341</v>
      </c>
      <c r="D41" s="172" t="s">
        <v>342</v>
      </c>
      <c r="E41" s="172" t="s">
        <v>2053</v>
      </c>
      <c r="F41" s="172" t="s">
        <v>2053</v>
      </c>
      <c r="G41" s="172" t="s">
        <v>250</v>
      </c>
      <c r="H41" s="172" t="s">
        <v>241</v>
      </c>
    </row>
    <row r="42" spans="1:8" hidden="1">
      <c r="A42" s="172" t="s">
        <v>66</v>
      </c>
      <c r="B42" s="172" t="s">
        <v>236</v>
      </c>
      <c r="C42" s="172" t="s">
        <v>341</v>
      </c>
      <c r="D42" s="172" t="s">
        <v>342</v>
      </c>
      <c r="E42" s="172" t="s">
        <v>2054</v>
      </c>
      <c r="F42" s="172" t="s">
        <v>2054</v>
      </c>
      <c r="G42" s="172" t="s">
        <v>250</v>
      </c>
      <c r="H42" s="172" t="s">
        <v>241</v>
      </c>
    </row>
    <row r="43" spans="1:8" hidden="1">
      <c r="A43" s="172" t="s">
        <v>66</v>
      </c>
      <c r="B43" s="172" t="s">
        <v>236</v>
      </c>
      <c r="C43" s="172" t="s">
        <v>341</v>
      </c>
      <c r="D43" s="172" t="s">
        <v>342</v>
      </c>
      <c r="E43" s="172" t="s">
        <v>2055</v>
      </c>
      <c r="F43" s="172" t="s">
        <v>2055</v>
      </c>
      <c r="G43" s="172" t="s">
        <v>250</v>
      </c>
      <c r="H43" s="172" t="s">
        <v>241</v>
      </c>
    </row>
    <row r="44" spans="1:8" hidden="1">
      <c r="A44" s="172" t="s">
        <v>66</v>
      </c>
      <c r="B44" s="172" t="s">
        <v>236</v>
      </c>
      <c r="C44" s="172" t="s">
        <v>341</v>
      </c>
      <c r="D44" s="172" t="s">
        <v>342</v>
      </c>
      <c r="E44" s="172" t="s">
        <v>2056</v>
      </c>
      <c r="F44" s="172" t="s">
        <v>2056</v>
      </c>
      <c r="G44" s="172" t="s">
        <v>250</v>
      </c>
      <c r="H44" s="172" t="s">
        <v>241</v>
      </c>
    </row>
    <row r="45" spans="1:8" hidden="1">
      <c r="A45" s="172" t="s">
        <v>66</v>
      </c>
      <c r="B45" s="172" t="s">
        <v>236</v>
      </c>
      <c r="C45" s="172" t="s">
        <v>341</v>
      </c>
      <c r="D45" s="172" t="s">
        <v>342</v>
      </c>
      <c r="E45" s="172" t="s">
        <v>2057</v>
      </c>
      <c r="F45" s="172" t="s">
        <v>2057</v>
      </c>
      <c r="G45" s="172" t="s">
        <v>250</v>
      </c>
      <c r="H45" s="172" t="s">
        <v>241</v>
      </c>
    </row>
    <row r="46" spans="1:8" hidden="1">
      <c r="A46" s="172" t="s">
        <v>66</v>
      </c>
      <c r="B46" s="172" t="s">
        <v>236</v>
      </c>
      <c r="C46" s="172" t="s">
        <v>341</v>
      </c>
      <c r="D46" s="172" t="s">
        <v>342</v>
      </c>
      <c r="E46" s="172" t="s">
        <v>2058</v>
      </c>
      <c r="F46" s="172" t="s">
        <v>2058</v>
      </c>
      <c r="G46" s="172" t="s">
        <v>250</v>
      </c>
      <c r="H46" s="172" t="s">
        <v>241</v>
      </c>
    </row>
    <row r="47" spans="1:8" hidden="1">
      <c r="A47" s="172" t="s">
        <v>66</v>
      </c>
      <c r="B47" s="172" t="s">
        <v>236</v>
      </c>
      <c r="C47" s="172" t="s">
        <v>341</v>
      </c>
      <c r="D47" s="172" t="s">
        <v>342</v>
      </c>
      <c r="E47" s="172" t="s">
        <v>2059</v>
      </c>
      <c r="F47" s="172" t="s">
        <v>2059</v>
      </c>
      <c r="G47" s="172" t="s">
        <v>250</v>
      </c>
      <c r="H47" s="172" t="s">
        <v>241</v>
      </c>
    </row>
    <row r="48" spans="1:8" hidden="1">
      <c r="A48" s="172" t="s">
        <v>66</v>
      </c>
      <c r="B48" s="172" t="s">
        <v>236</v>
      </c>
      <c r="C48" s="172" t="s">
        <v>341</v>
      </c>
      <c r="D48" s="172" t="s">
        <v>342</v>
      </c>
      <c r="E48" s="172" t="s">
        <v>2060</v>
      </c>
      <c r="F48" s="172" t="s">
        <v>2060</v>
      </c>
      <c r="G48" s="172" t="s">
        <v>250</v>
      </c>
      <c r="H48" s="172" t="s">
        <v>241</v>
      </c>
    </row>
    <row r="49" spans="1:8" hidden="1">
      <c r="A49" s="172" t="s">
        <v>66</v>
      </c>
      <c r="B49" s="172" t="s">
        <v>236</v>
      </c>
      <c r="C49" s="172" t="s">
        <v>341</v>
      </c>
      <c r="D49" s="172" t="s">
        <v>342</v>
      </c>
      <c r="E49" s="172" t="s">
        <v>2061</v>
      </c>
      <c r="F49" s="172" t="s">
        <v>2061</v>
      </c>
      <c r="G49" s="172" t="s">
        <v>250</v>
      </c>
      <c r="H49" s="172" t="s">
        <v>241</v>
      </c>
    </row>
    <row r="50" spans="1:8" hidden="1">
      <c r="A50" s="172" t="s">
        <v>66</v>
      </c>
      <c r="B50" s="172" t="s">
        <v>236</v>
      </c>
      <c r="C50" s="172" t="s">
        <v>341</v>
      </c>
      <c r="D50" s="172" t="s">
        <v>342</v>
      </c>
      <c r="E50" s="172" t="s">
        <v>2062</v>
      </c>
      <c r="F50" s="172" t="s">
        <v>2062</v>
      </c>
      <c r="G50" s="172" t="s">
        <v>250</v>
      </c>
      <c r="H50" s="172" t="s">
        <v>241</v>
      </c>
    </row>
    <row r="51" spans="1:8" hidden="1">
      <c r="A51" s="172" t="s">
        <v>66</v>
      </c>
      <c r="B51" s="172" t="s">
        <v>236</v>
      </c>
      <c r="C51" s="172" t="s">
        <v>341</v>
      </c>
      <c r="D51" s="172" t="s">
        <v>342</v>
      </c>
      <c r="E51" s="172" t="s">
        <v>2063</v>
      </c>
      <c r="F51" s="172" t="s">
        <v>2063</v>
      </c>
      <c r="G51" s="172" t="s">
        <v>250</v>
      </c>
      <c r="H51" s="172" t="s">
        <v>241</v>
      </c>
    </row>
    <row r="52" spans="1:8" hidden="1">
      <c r="A52" s="172" t="s">
        <v>66</v>
      </c>
      <c r="B52" s="172" t="s">
        <v>236</v>
      </c>
      <c r="C52" s="172" t="s">
        <v>341</v>
      </c>
      <c r="D52" s="172" t="s">
        <v>342</v>
      </c>
      <c r="E52" s="172" t="s">
        <v>2064</v>
      </c>
      <c r="F52" s="172" t="s">
        <v>2064</v>
      </c>
      <c r="G52" s="172" t="s">
        <v>250</v>
      </c>
      <c r="H52" s="172" t="s">
        <v>241</v>
      </c>
    </row>
    <row r="53" spans="1:8" hidden="1">
      <c r="A53" s="172" t="s">
        <v>66</v>
      </c>
      <c r="B53" s="172" t="s">
        <v>236</v>
      </c>
      <c r="C53" s="172" t="s">
        <v>341</v>
      </c>
      <c r="D53" s="172" t="s">
        <v>342</v>
      </c>
      <c r="E53" s="172" t="s">
        <v>2065</v>
      </c>
      <c r="F53" s="172" t="s">
        <v>2065</v>
      </c>
      <c r="G53" s="172" t="s">
        <v>250</v>
      </c>
      <c r="H53" s="172" t="s">
        <v>241</v>
      </c>
    </row>
    <row r="54" spans="1:8" hidden="1">
      <c r="A54" s="172" t="s">
        <v>66</v>
      </c>
      <c r="B54" s="172" t="s">
        <v>236</v>
      </c>
      <c r="C54" s="172" t="s">
        <v>341</v>
      </c>
      <c r="D54" s="172" t="s">
        <v>342</v>
      </c>
      <c r="E54" s="172" t="s">
        <v>2066</v>
      </c>
      <c r="F54" s="172" t="s">
        <v>2066</v>
      </c>
      <c r="G54" s="172" t="s">
        <v>250</v>
      </c>
      <c r="H54" s="172" t="s">
        <v>241</v>
      </c>
    </row>
    <row r="55" spans="1:8" hidden="1">
      <c r="A55" s="172" t="s">
        <v>66</v>
      </c>
      <c r="B55" s="172" t="s">
        <v>236</v>
      </c>
      <c r="C55" s="172" t="s">
        <v>341</v>
      </c>
      <c r="D55" s="172" t="s">
        <v>342</v>
      </c>
      <c r="E55" s="172" t="s">
        <v>2067</v>
      </c>
      <c r="F55" s="172" t="s">
        <v>2067</v>
      </c>
      <c r="G55" s="172" t="s">
        <v>250</v>
      </c>
      <c r="H55" s="172" t="s">
        <v>241</v>
      </c>
    </row>
    <row r="56" spans="1:8" hidden="1">
      <c r="A56" s="172" t="s">
        <v>66</v>
      </c>
      <c r="B56" s="172" t="s">
        <v>236</v>
      </c>
      <c r="C56" s="172" t="s">
        <v>341</v>
      </c>
      <c r="D56" s="172" t="s">
        <v>342</v>
      </c>
      <c r="E56" s="172" t="s">
        <v>2068</v>
      </c>
      <c r="F56" s="172" t="s">
        <v>2068</v>
      </c>
      <c r="G56" s="172" t="s">
        <v>250</v>
      </c>
      <c r="H56" s="172" t="s">
        <v>241</v>
      </c>
    </row>
    <row r="57" spans="1:8" hidden="1">
      <c r="A57" s="172" t="s">
        <v>66</v>
      </c>
      <c r="B57" s="172" t="s">
        <v>236</v>
      </c>
      <c r="C57" s="172" t="s">
        <v>341</v>
      </c>
      <c r="D57" s="172" t="s">
        <v>342</v>
      </c>
      <c r="E57" s="172" t="s">
        <v>2069</v>
      </c>
      <c r="F57" s="172" t="s">
        <v>2069</v>
      </c>
      <c r="G57" s="172" t="s">
        <v>250</v>
      </c>
      <c r="H57" s="172" t="s">
        <v>241</v>
      </c>
    </row>
    <row r="58" spans="1:8" hidden="1">
      <c r="A58" s="172" t="s">
        <v>66</v>
      </c>
      <c r="B58" s="172" t="s">
        <v>236</v>
      </c>
      <c r="C58" s="172" t="s">
        <v>341</v>
      </c>
      <c r="D58" s="172" t="s">
        <v>342</v>
      </c>
      <c r="E58" s="172" t="s">
        <v>2070</v>
      </c>
      <c r="F58" s="172" t="s">
        <v>2070</v>
      </c>
      <c r="G58" s="172" t="s">
        <v>250</v>
      </c>
      <c r="H58" s="172" t="s">
        <v>241</v>
      </c>
    </row>
    <row r="59" spans="1:8" hidden="1">
      <c r="A59" s="172" t="s">
        <v>66</v>
      </c>
      <c r="B59" s="172" t="s">
        <v>236</v>
      </c>
      <c r="C59" s="172" t="s">
        <v>341</v>
      </c>
      <c r="D59" s="172" t="s">
        <v>342</v>
      </c>
      <c r="E59" s="172" t="s">
        <v>2071</v>
      </c>
      <c r="F59" s="172" t="s">
        <v>2071</v>
      </c>
      <c r="G59" s="172" t="s">
        <v>250</v>
      </c>
      <c r="H59" s="172" t="s">
        <v>241</v>
      </c>
    </row>
    <row r="60" spans="1:8" hidden="1">
      <c r="A60" s="172" t="s">
        <v>66</v>
      </c>
      <c r="B60" s="172" t="s">
        <v>236</v>
      </c>
      <c r="C60" s="172" t="s">
        <v>341</v>
      </c>
      <c r="D60" s="172" t="s">
        <v>342</v>
      </c>
      <c r="E60" s="172" t="s">
        <v>2072</v>
      </c>
      <c r="F60" s="172" t="s">
        <v>2072</v>
      </c>
      <c r="G60" s="172" t="s">
        <v>250</v>
      </c>
      <c r="H60" s="172" t="s">
        <v>241</v>
      </c>
    </row>
    <row r="61" spans="1:8" hidden="1">
      <c r="A61" s="172" t="s">
        <v>66</v>
      </c>
      <c r="B61" s="172" t="s">
        <v>236</v>
      </c>
      <c r="C61" s="172" t="s">
        <v>341</v>
      </c>
      <c r="D61" s="172" t="s">
        <v>342</v>
      </c>
      <c r="E61" s="172" t="s">
        <v>2073</v>
      </c>
      <c r="F61" s="172" t="s">
        <v>2073</v>
      </c>
      <c r="G61" s="172" t="s">
        <v>250</v>
      </c>
      <c r="H61" s="172" t="s">
        <v>241</v>
      </c>
    </row>
    <row r="62" spans="1:8" hidden="1">
      <c r="A62" s="172" t="s">
        <v>66</v>
      </c>
      <c r="B62" s="172" t="s">
        <v>236</v>
      </c>
      <c r="C62" s="172" t="s">
        <v>341</v>
      </c>
      <c r="D62" s="172" t="s">
        <v>342</v>
      </c>
      <c r="E62" s="172" t="s">
        <v>2074</v>
      </c>
      <c r="F62" s="172" t="s">
        <v>2074</v>
      </c>
      <c r="G62" s="172" t="s">
        <v>250</v>
      </c>
      <c r="H62" s="172" t="s">
        <v>241</v>
      </c>
    </row>
    <row r="63" spans="1:8" hidden="1">
      <c r="A63" s="172" t="s">
        <v>66</v>
      </c>
      <c r="B63" s="172" t="s">
        <v>236</v>
      </c>
      <c r="C63" s="172" t="s">
        <v>341</v>
      </c>
      <c r="D63" s="172" t="s">
        <v>342</v>
      </c>
      <c r="E63" s="172" t="s">
        <v>2075</v>
      </c>
      <c r="F63" s="172" t="s">
        <v>2075</v>
      </c>
      <c r="G63" s="172" t="s">
        <v>250</v>
      </c>
      <c r="H63" s="172" t="s">
        <v>241</v>
      </c>
    </row>
    <row r="64" spans="1:8" hidden="1">
      <c r="A64" s="172" t="s">
        <v>66</v>
      </c>
      <c r="B64" s="172" t="s">
        <v>236</v>
      </c>
      <c r="C64" s="172" t="s">
        <v>341</v>
      </c>
      <c r="D64" s="172" t="s">
        <v>342</v>
      </c>
      <c r="E64" s="172" t="s">
        <v>2041</v>
      </c>
      <c r="F64" s="172" t="s">
        <v>2041</v>
      </c>
      <c r="G64" s="172" t="s">
        <v>250</v>
      </c>
      <c r="H64" s="172" t="s">
        <v>241</v>
      </c>
    </row>
    <row r="65" spans="1:8" hidden="1">
      <c r="A65" s="172" t="s">
        <v>66</v>
      </c>
      <c r="B65" s="172" t="s">
        <v>236</v>
      </c>
      <c r="C65" s="172" t="s">
        <v>341</v>
      </c>
      <c r="D65" s="172" t="s">
        <v>342</v>
      </c>
      <c r="E65" s="172" t="s">
        <v>2076</v>
      </c>
      <c r="F65" s="172" t="s">
        <v>2076</v>
      </c>
      <c r="G65" s="172" t="s">
        <v>250</v>
      </c>
      <c r="H65" s="172" t="s">
        <v>241</v>
      </c>
    </row>
    <row r="66" spans="1:8" hidden="1">
      <c r="A66" s="172" t="s">
        <v>66</v>
      </c>
      <c r="B66" s="172" t="s">
        <v>236</v>
      </c>
      <c r="C66" s="172" t="s">
        <v>341</v>
      </c>
      <c r="D66" s="172" t="s">
        <v>342</v>
      </c>
      <c r="E66" s="172" t="s">
        <v>2077</v>
      </c>
      <c r="F66" s="172" t="s">
        <v>2077</v>
      </c>
      <c r="G66" s="172" t="s">
        <v>250</v>
      </c>
      <c r="H66" s="172" t="s">
        <v>241</v>
      </c>
    </row>
    <row r="67" spans="1:8" hidden="1">
      <c r="A67" s="172" t="s">
        <v>66</v>
      </c>
      <c r="B67" s="172" t="s">
        <v>236</v>
      </c>
      <c r="C67" s="172" t="s">
        <v>341</v>
      </c>
      <c r="D67" s="172" t="s">
        <v>342</v>
      </c>
      <c r="E67" s="172" t="s">
        <v>2078</v>
      </c>
      <c r="F67" s="172" t="s">
        <v>2078</v>
      </c>
      <c r="G67" s="172" t="s">
        <v>250</v>
      </c>
      <c r="H67" s="172" t="s">
        <v>241</v>
      </c>
    </row>
    <row r="68" spans="1:8" hidden="1">
      <c r="A68" s="172" t="s">
        <v>66</v>
      </c>
      <c r="B68" s="172" t="s">
        <v>236</v>
      </c>
      <c r="C68" s="172" t="s">
        <v>341</v>
      </c>
      <c r="D68" s="172" t="s">
        <v>342</v>
      </c>
      <c r="E68" s="172" t="s">
        <v>2079</v>
      </c>
      <c r="F68" s="172" t="s">
        <v>2079</v>
      </c>
      <c r="G68" s="172" t="s">
        <v>250</v>
      </c>
      <c r="H68" s="172" t="s">
        <v>241</v>
      </c>
    </row>
    <row r="69" spans="1:8" hidden="1">
      <c r="A69" s="172" t="s">
        <v>66</v>
      </c>
      <c r="B69" s="172" t="s">
        <v>236</v>
      </c>
      <c r="C69" s="172" t="s">
        <v>341</v>
      </c>
      <c r="D69" s="172" t="s">
        <v>342</v>
      </c>
      <c r="E69" s="172" t="s">
        <v>2080</v>
      </c>
      <c r="F69" s="172" t="s">
        <v>2080</v>
      </c>
      <c r="G69" s="172" t="s">
        <v>250</v>
      </c>
      <c r="H69" s="172" t="s">
        <v>241</v>
      </c>
    </row>
    <row r="70" spans="1:8" hidden="1">
      <c r="A70" s="172" t="s">
        <v>66</v>
      </c>
      <c r="B70" s="172" t="s">
        <v>236</v>
      </c>
      <c r="C70" s="172" t="s">
        <v>341</v>
      </c>
      <c r="D70" s="172" t="s">
        <v>342</v>
      </c>
      <c r="E70" s="172" t="s">
        <v>2081</v>
      </c>
      <c r="F70" s="172" t="s">
        <v>2081</v>
      </c>
      <c r="G70" s="172" t="s">
        <v>250</v>
      </c>
      <c r="H70" s="172" t="s">
        <v>241</v>
      </c>
    </row>
    <row r="71" spans="1:8" hidden="1">
      <c r="A71" s="172" t="s">
        <v>66</v>
      </c>
      <c r="B71" s="172" t="s">
        <v>236</v>
      </c>
      <c r="C71" s="172" t="s">
        <v>341</v>
      </c>
      <c r="D71" s="172" t="s">
        <v>342</v>
      </c>
      <c r="E71" s="172" t="s">
        <v>2082</v>
      </c>
      <c r="F71" s="172" t="s">
        <v>2082</v>
      </c>
      <c r="G71" s="172" t="s">
        <v>250</v>
      </c>
      <c r="H71" s="172" t="s">
        <v>241</v>
      </c>
    </row>
    <row r="72" spans="1:8" hidden="1">
      <c r="A72" s="172" t="s">
        <v>66</v>
      </c>
      <c r="B72" s="172" t="s">
        <v>236</v>
      </c>
      <c r="C72" s="172" t="s">
        <v>351</v>
      </c>
      <c r="D72" s="172" t="s">
        <v>352</v>
      </c>
      <c r="E72" s="172" t="s">
        <v>2083</v>
      </c>
      <c r="F72" s="172" t="s">
        <v>2083</v>
      </c>
      <c r="G72" s="172" t="s">
        <v>250</v>
      </c>
      <c r="H72" s="172" t="s">
        <v>241</v>
      </c>
    </row>
    <row r="73" spans="1:8" hidden="1">
      <c r="A73" s="172" t="s">
        <v>66</v>
      </c>
      <c r="B73" s="172" t="s">
        <v>236</v>
      </c>
      <c r="C73" s="172" t="s">
        <v>351</v>
      </c>
      <c r="D73" s="172" t="s">
        <v>352</v>
      </c>
      <c r="E73" s="172" t="s">
        <v>2084</v>
      </c>
      <c r="F73" s="172" t="s">
        <v>2084</v>
      </c>
      <c r="G73" s="172" t="s">
        <v>250</v>
      </c>
      <c r="H73" s="172" t="s">
        <v>241</v>
      </c>
    </row>
    <row r="74" spans="1:8" hidden="1">
      <c r="A74" s="172" t="s">
        <v>66</v>
      </c>
      <c r="B74" s="172" t="s">
        <v>236</v>
      </c>
      <c r="C74" s="172" t="s">
        <v>351</v>
      </c>
      <c r="D74" s="172" t="s">
        <v>352</v>
      </c>
      <c r="E74" s="172" t="s">
        <v>2085</v>
      </c>
      <c r="F74" s="172" t="s">
        <v>2085</v>
      </c>
      <c r="G74" s="172" t="s">
        <v>250</v>
      </c>
      <c r="H74" s="172" t="s">
        <v>241</v>
      </c>
    </row>
    <row r="75" spans="1:8" hidden="1">
      <c r="A75" s="172" t="s">
        <v>66</v>
      </c>
      <c r="B75" s="172" t="s">
        <v>236</v>
      </c>
      <c r="C75" s="172" t="s">
        <v>351</v>
      </c>
      <c r="D75" s="172" t="s">
        <v>352</v>
      </c>
      <c r="E75" s="172" t="s">
        <v>2041</v>
      </c>
      <c r="F75" s="172" t="s">
        <v>2041</v>
      </c>
      <c r="G75" s="172" t="s">
        <v>250</v>
      </c>
      <c r="H75" s="172" t="s">
        <v>241</v>
      </c>
    </row>
    <row r="76" spans="1:8" hidden="1">
      <c r="A76" s="172" t="s">
        <v>66</v>
      </c>
      <c r="B76" s="172" t="s">
        <v>236</v>
      </c>
      <c r="C76" s="172" t="s">
        <v>358</v>
      </c>
      <c r="D76" s="172" t="s">
        <v>359</v>
      </c>
      <c r="E76" s="172" t="s">
        <v>2086</v>
      </c>
      <c r="F76" s="172" t="s">
        <v>2086</v>
      </c>
      <c r="G76" s="172" t="s">
        <v>250</v>
      </c>
      <c r="H76" s="172" t="s">
        <v>241</v>
      </c>
    </row>
    <row r="77" spans="1:8" hidden="1">
      <c r="A77" s="172" t="s">
        <v>66</v>
      </c>
      <c r="B77" s="172" t="s">
        <v>236</v>
      </c>
      <c r="C77" s="172" t="s">
        <v>358</v>
      </c>
      <c r="D77" s="172" t="s">
        <v>359</v>
      </c>
      <c r="E77" s="172" t="s">
        <v>2087</v>
      </c>
      <c r="F77" s="172" t="s">
        <v>2087</v>
      </c>
      <c r="G77" s="172" t="s">
        <v>250</v>
      </c>
      <c r="H77" s="172" t="s">
        <v>241</v>
      </c>
    </row>
    <row r="78" spans="1:8" hidden="1">
      <c r="A78" s="172" t="s">
        <v>66</v>
      </c>
      <c r="B78" s="172" t="s">
        <v>236</v>
      </c>
      <c r="C78" s="172" t="s">
        <v>358</v>
      </c>
      <c r="D78" s="172" t="s">
        <v>359</v>
      </c>
      <c r="E78" s="172" t="s">
        <v>2088</v>
      </c>
      <c r="F78" s="172" t="s">
        <v>2088</v>
      </c>
      <c r="G78" s="172" t="s">
        <v>250</v>
      </c>
      <c r="H78" s="172" t="s">
        <v>241</v>
      </c>
    </row>
    <row r="79" spans="1:8" hidden="1">
      <c r="A79" s="172" t="s">
        <v>66</v>
      </c>
      <c r="B79" s="172" t="s">
        <v>236</v>
      </c>
      <c r="C79" s="172" t="s">
        <v>364</v>
      </c>
      <c r="D79" s="172" t="s">
        <v>365</v>
      </c>
      <c r="E79" s="172" t="s">
        <v>2089</v>
      </c>
      <c r="F79" s="172" t="s">
        <v>2090</v>
      </c>
      <c r="G79" s="172" t="s">
        <v>250</v>
      </c>
      <c r="H79" s="172" t="s">
        <v>241</v>
      </c>
    </row>
    <row r="80" spans="1:8" hidden="1">
      <c r="A80" s="172" t="s">
        <v>66</v>
      </c>
      <c r="B80" s="172" t="s">
        <v>236</v>
      </c>
      <c r="C80" s="172" t="s">
        <v>364</v>
      </c>
      <c r="D80" s="172" t="s">
        <v>365</v>
      </c>
      <c r="E80" s="172" t="s">
        <v>2091</v>
      </c>
      <c r="F80" s="172" t="s">
        <v>2092</v>
      </c>
      <c r="G80" s="172" t="s">
        <v>250</v>
      </c>
      <c r="H80" s="172" t="s">
        <v>250</v>
      </c>
    </row>
    <row r="81" spans="1:8" hidden="1">
      <c r="A81" s="172" t="s">
        <v>66</v>
      </c>
      <c r="B81" s="172" t="s">
        <v>236</v>
      </c>
      <c r="C81" s="172" t="s">
        <v>364</v>
      </c>
      <c r="D81" s="172" t="s">
        <v>365</v>
      </c>
      <c r="E81" s="172" t="s">
        <v>2093</v>
      </c>
      <c r="F81" s="172" t="s">
        <v>2094</v>
      </c>
      <c r="G81" s="172" t="s">
        <v>250</v>
      </c>
      <c r="H81" s="172" t="s">
        <v>241</v>
      </c>
    </row>
    <row r="82" spans="1:8" hidden="1">
      <c r="A82" s="172" t="s">
        <v>66</v>
      </c>
      <c r="B82" s="172" t="s">
        <v>236</v>
      </c>
      <c r="C82" s="172" t="s">
        <v>364</v>
      </c>
      <c r="D82" s="172" t="s">
        <v>365</v>
      </c>
      <c r="E82" s="172" t="s">
        <v>2095</v>
      </c>
      <c r="F82" s="172" t="s">
        <v>2096</v>
      </c>
      <c r="G82" s="172" t="s">
        <v>250</v>
      </c>
      <c r="H82" s="172" t="s">
        <v>241</v>
      </c>
    </row>
    <row r="83" spans="1:8" hidden="1">
      <c r="A83" s="172" t="s">
        <v>66</v>
      </c>
      <c r="B83" s="172" t="s">
        <v>236</v>
      </c>
      <c r="C83" s="172" t="s">
        <v>364</v>
      </c>
      <c r="D83" s="172" t="s">
        <v>365</v>
      </c>
      <c r="E83" s="172" t="s">
        <v>2097</v>
      </c>
      <c r="F83" s="172" t="s">
        <v>2098</v>
      </c>
      <c r="G83" s="172" t="s">
        <v>250</v>
      </c>
      <c r="H83" s="172" t="s">
        <v>241</v>
      </c>
    </row>
    <row r="84" spans="1:8" hidden="1">
      <c r="A84" s="172" t="s">
        <v>66</v>
      </c>
      <c r="B84" s="172" t="s">
        <v>236</v>
      </c>
      <c r="C84" s="172" t="s">
        <v>364</v>
      </c>
      <c r="D84" s="172" t="s">
        <v>365</v>
      </c>
      <c r="E84" s="172" t="s">
        <v>2099</v>
      </c>
      <c r="F84" s="172" t="s">
        <v>2100</v>
      </c>
      <c r="G84" s="172" t="s">
        <v>250</v>
      </c>
      <c r="H84" s="172" t="s">
        <v>241</v>
      </c>
    </row>
    <row r="85" spans="1:8" hidden="1">
      <c r="A85" s="172" t="s">
        <v>66</v>
      </c>
      <c r="B85" s="172" t="s">
        <v>236</v>
      </c>
      <c r="C85" s="172" t="s">
        <v>364</v>
      </c>
      <c r="D85" s="172" t="s">
        <v>365</v>
      </c>
      <c r="E85" s="172" t="s">
        <v>2101</v>
      </c>
      <c r="F85" s="172" t="s">
        <v>2102</v>
      </c>
      <c r="G85" s="172" t="s">
        <v>250</v>
      </c>
      <c r="H85" s="172" t="s">
        <v>241</v>
      </c>
    </row>
    <row r="86" spans="1:8" hidden="1">
      <c r="A86" s="172" t="s">
        <v>66</v>
      </c>
      <c r="B86" s="172" t="s">
        <v>236</v>
      </c>
      <c r="C86" s="172" t="s">
        <v>364</v>
      </c>
      <c r="D86" s="172" t="s">
        <v>365</v>
      </c>
      <c r="E86" s="172" t="s">
        <v>2103</v>
      </c>
      <c r="F86" s="172" t="s">
        <v>2104</v>
      </c>
      <c r="G86" s="172" t="s">
        <v>250</v>
      </c>
      <c r="H86" s="172" t="s">
        <v>241</v>
      </c>
    </row>
    <row r="87" spans="1:8" hidden="1">
      <c r="A87" s="172" t="s">
        <v>66</v>
      </c>
      <c r="B87" s="172" t="s">
        <v>236</v>
      </c>
      <c r="C87" s="172" t="s">
        <v>364</v>
      </c>
      <c r="D87" s="172" t="s">
        <v>365</v>
      </c>
      <c r="E87" s="172" t="s">
        <v>2105</v>
      </c>
      <c r="F87" s="172" t="s">
        <v>2106</v>
      </c>
      <c r="G87" s="172" t="s">
        <v>250</v>
      </c>
      <c r="H87" s="172" t="s">
        <v>241</v>
      </c>
    </row>
    <row r="88" spans="1:8" hidden="1">
      <c r="A88" s="172" t="s">
        <v>66</v>
      </c>
      <c r="B88" s="172" t="s">
        <v>236</v>
      </c>
      <c r="C88" s="172" t="s">
        <v>364</v>
      </c>
      <c r="D88" s="172" t="s">
        <v>365</v>
      </c>
      <c r="E88" s="172" t="s">
        <v>2107</v>
      </c>
      <c r="F88" s="172" t="s">
        <v>2108</v>
      </c>
      <c r="G88" s="172" t="s">
        <v>250</v>
      </c>
      <c r="H88" s="172" t="s">
        <v>241</v>
      </c>
    </row>
    <row r="89" spans="1:8" hidden="1">
      <c r="A89" s="172" t="s">
        <v>66</v>
      </c>
      <c r="B89" s="172" t="s">
        <v>236</v>
      </c>
      <c r="C89" s="172" t="s">
        <v>364</v>
      </c>
      <c r="D89" s="172" t="s">
        <v>365</v>
      </c>
      <c r="E89" s="172" t="s">
        <v>2109</v>
      </c>
      <c r="F89" s="172" t="s">
        <v>2110</v>
      </c>
      <c r="G89" s="172" t="s">
        <v>250</v>
      </c>
      <c r="H89" s="172" t="s">
        <v>241</v>
      </c>
    </row>
    <row r="90" spans="1:8" hidden="1">
      <c r="A90" s="172" t="s">
        <v>66</v>
      </c>
      <c r="B90" s="172" t="s">
        <v>236</v>
      </c>
      <c r="C90" s="172" t="s">
        <v>364</v>
      </c>
      <c r="D90" s="172" t="s">
        <v>365</v>
      </c>
      <c r="E90" s="172" t="s">
        <v>2111</v>
      </c>
      <c r="F90" s="172" t="s">
        <v>2112</v>
      </c>
      <c r="G90" s="172" t="s">
        <v>250</v>
      </c>
      <c r="H90" s="172" t="s">
        <v>241</v>
      </c>
    </row>
    <row r="91" spans="1:8" hidden="1">
      <c r="A91" s="172" t="s">
        <v>66</v>
      </c>
      <c r="B91" s="172" t="s">
        <v>236</v>
      </c>
      <c r="C91" s="172" t="s">
        <v>364</v>
      </c>
      <c r="D91" s="172" t="s">
        <v>365</v>
      </c>
      <c r="E91" s="172" t="s">
        <v>2113</v>
      </c>
      <c r="F91" s="172" t="s">
        <v>2114</v>
      </c>
      <c r="G91" s="172" t="s">
        <v>250</v>
      </c>
      <c r="H91" s="172" t="s">
        <v>241</v>
      </c>
    </row>
    <row r="92" spans="1:8" hidden="1">
      <c r="A92" s="172" t="s">
        <v>66</v>
      </c>
      <c r="B92" s="172" t="s">
        <v>236</v>
      </c>
      <c r="C92" s="172" t="s">
        <v>364</v>
      </c>
      <c r="D92" s="172" t="s">
        <v>365</v>
      </c>
      <c r="E92" s="172" t="s">
        <v>2115</v>
      </c>
      <c r="F92" s="172" t="s">
        <v>2116</v>
      </c>
      <c r="G92" s="172" t="s">
        <v>250</v>
      </c>
      <c r="H92" s="172" t="s">
        <v>241</v>
      </c>
    </row>
    <row r="93" spans="1:8" hidden="1">
      <c r="A93" s="172" t="s">
        <v>66</v>
      </c>
      <c r="B93" s="172" t="s">
        <v>236</v>
      </c>
      <c r="C93" s="172" t="s">
        <v>364</v>
      </c>
      <c r="D93" s="172" t="s">
        <v>365</v>
      </c>
      <c r="E93" s="172" t="s">
        <v>2117</v>
      </c>
      <c r="F93" s="172" t="s">
        <v>2118</v>
      </c>
      <c r="G93" s="172" t="s">
        <v>250</v>
      </c>
      <c r="H93" s="172" t="s">
        <v>241</v>
      </c>
    </row>
    <row r="94" spans="1:8" hidden="1">
      <c r="A94" s="172" t="s">
        <v>66</v>
      </c>
      <c r="B94" s="172" t="s">
        <v>236</v>
      </c>
      <c r="C94" s="172" t="s">
        <v>364</v>
      </c>
      <c r="D94" s="172" t="s">
        <v>365</v>
      </c>
      <c r="E94" s="172" t="s">
        <v>2119</v>
      </c>
      <c r="F94" s="172" t="s">
        <v>2120</v>
      </c>
      <c r="G94" s="172" t="s">
        <v>250</v>
      </c>
      <c r="H94" s="172" t="s">
        <v>241</v>
      </c>
    </row>
    <row r="95" spans="1:8" hidden="1">
      <c r="A95" s="172" t="s">
        <v>66</v>
      </c>
      <c r="B95" s="172" t="s">
        <v>236</v>
      </c>
      <c r="C95" s="172" t="s">
        <v>364</v>
      </c>
      <c r="D95" s="172" t="s">
        <v>365</v>
      </c>
      <c r="E95" s="172" t="s">
        <v>2121</v>
      </c>
      <c r="F95" s="172" t="s">
        <v>2122</v>
      </c>
      <c r="G95" s="172" t="s">
        <v>250</v>
      </c>
      <c r="H95" s="172" t="s">
        <v>241</v>
      </c>
    </row>
    <row r="96" spans="1:8" hidden="1">
      <c r="A96" s="172" t="s">
        <v>66</v>
      </c>
      <c r="B96" s="172" t="s">
        <v>236</v>
      </c>
      <c r="C96" s="172" t="s">
        <v>364</v>
      </c>
      <c r="D96" s="172" t="s">
        <v>365</v>
      </c>
      <c r="E96" s="172" t="s">
        <v>2123</v>
      </c>
      <c r="F96" s="172" t="s">
        <v>2124</v>
      </c>
      <c r="G96" s="172" t="s">
        <v>250</v>
      </c>
      <c r="H96" s="172" t="s">
        <v>241</v>
      </c>
    </row>
    <row r="97" spans="1:8" hidden="1">
      <c r="A97" s="172" t="s">
        <v>66</v>
      </c>
      <c r="B97" s="172" t="s">
        <v>236</v>
      </c>
      <c r="C97" s="172" t="s">
        <v>364</v>
      </c>
      <c r="D97" s="172" t="s">
        <v>365</v>
      </c>
      <c r="E97" s="172" t="s">
        <v>2125</v>
      </c>
      <c r="F97" s="172" t="s">
        <v>2126</v>
      </c>
      <c r="G97" s="172" t="s">
        <v>250</v>
      </c>
      <c r="H97" s="172" t="s">
        <v>241</v>
      </c>
    </row>
    <row r="98" spans="1:8" hidden="1">
      <c r="A98" s="172" t="s">
        <v>66</v>
      </c>
      <c r="B98" s="172" t="s">
        <v>236</v>
      </c>
      <c r="C98" s="172" t="s">
        <v>364</v>
      </c>
      <c r="D98" s="172" t="s">
        <v>365</v>
      </c>
      <c r="E98" s="172" t="s">
        <v>2127</v>
      </c>
      <c r="F98" s="172" t="s">
        <v>2128</v>
      </c>
      <c r="G98" s="172" t="s">
        <v>250</v>
      </c>
      <c r="H98" s="172" t="s">
        <v>241</v>
      </c>
    </row>
    <row r="99" spans="1:8" hidden="1">
      <c r="A99" s="172" t="s">
        <v>66</v>
      </c>
      <c r="B99" s="172" t="s">
        <v>236</v>
      </c>
      <c r="C99" s="172" t="s">
        <v>364</v>
      </c>
      <c r="D99" s="172" t="s">
        <v>365</v>
      </c>
      <c r="E99" s="172" t="s">
        <v>2129</v>
      </c>
      <c r="F99" s="172" t="s">
        <v>2130</v>
      </c>
      <c r="G99" s="172" t="s">
        <v>250</v>
      </c>
      <c r="H99" s="172" t="s">
        <v>241</v>
      </c>
    </row>
    <row r="100" spans="1:8" hidden="1">
      <c r="A100" s="172" t="s">
        <v>66</v>
      </c>
      <c r="B100" s="172" t="s">
        <v>236</v>
      </c>
      <c r="C100" s="172" t="s">
        <v>364</v>
      </c>
      <c r="D100" s="172" t="s">
        <v>365</v>
      </c>
      <c r="E100" s="172" t="s">
        <v>2131</v>
      </c>
      <c r="F100" s="172" t="s">
        <v>2132</v>
      </c>
      <c r="G100" s="172" t="s">
        <v>250</v>
      </c>
      <c r="H100" s="172" t="s">
        <v>241</v>
      </c>
    </row>
    <row r="101" spans="1:8" hidden="1">
      <c r="A101" s="172" t="s">
        <v>66</v>
      </c>
      <c r="B101" s="172" t="s">
        <v>236</v>
      </c>
      <c r="C101" s="172" t="s">
        <v>364</v>
      </c>
      <c r="D101" s="172" t="s">
        <v>365</v>
      </c>
      <c r="E101" s="172" t="s">
        <v>2133</v>
      </c>
      <c r="F101" s="172" t="s">
        <v>2134</v>
      </c>
      <c r="G101" s="172" t="s">
        <v>250</v>
      </c>
      <c r="H101" s="172" t="s">
        <v>241</v>
      </c>
    </row>
    <row r="102" spans="1:8" hidden="1">
      <c r="A102" s="172" t="s">
        <v>66</v>
      </c>
      <c r="B102" s="172" t="s">
        <v>236</v>
      </c>
      <c r="C102" s="172" t="s">
        <v>364</v>
      </c>
      <c r="D102" s="172" t="s">
        <v>365</v>
      </c>
      <c r="E102" s="172" t="s">
        <v>2135</v>
      </c>
      <c r="F102" s="172" t="s">
        <v>2136</v>
      </c>
      <c r="G102" s="172" t="s">
        <v>250</v>
      </c>
      <c r="H102" s="172" t="s">
        <v>241</v>
      </c>
    </row>
    <row r="103" spans="1:8" hidden="1">
      <c r="A103" s="172" t="s">
        <v>66</v>
      </c>
      <c r="B103" s="172" t="s">
        <v>236</v>
      </c>
      <c r="C103" s="172" t="s">
        <v>364</v>
      </c>
      <c r="D103" s="172" t="s">
        <v>365</v>
      </c>
      <c r="E103" s="172" t="s">
        <v>2137</v>
      </c>
      <c r="F103" s="172" t="s">
        <v>2138</v>
      </c>
      <c r="G103" s="172" t="s">
        <v>250</v>
      </c>
      <c r="H103" s="172" t="s">
        <v>241</v>
      </c>
    </row>
    <row r="104" spans="1:8" hidden="1">
      <c r="A104" s="172" t="s">
        <v>66</v>
      </c>
      <c r="B104" s="172" t="s">
        <v>236</v>
      </c>
      <c r="C104" s="172" t="s">
        <v>415</v>
      </c>
      <c r="D104" s="172" t="s">
        <v>416</v>
      </c>
      <c r="E104" s="172" t="s">
        <v>2139</v>
      </c>
      <c r="F104" s="172" t="s">
        <v>2139</v>
      </c>
      <c r="G104" s="172" t="s">
        <v>250</v>
      </c>
      <c r="H104" s="172" t="s">
        <v>241</v>
      </c>
    </row>
    <row r="105" spans="1:8" hidden="1">
      <c r="A105" s="172" t="s">
        <v>66</v>
      </c>
      <c r="B105" s="172" t="s">
        <v>236</v>
      </c>
      <c r="C105" s="172" t="s">
        <v>415</v>
      </c>
      <c r="D105" s="172" t="s">
        <v>416</v>
      </c>
      <c r="E105" s="172" t="s">
        <v>2140</v>
      </c>
      <c r="F105" s="172" t="s">
        <v>2140</v>
      </c>
      <c r="G105" s="172" t="s">
        <v>250</v>
      </c>
      <c r="H105" s="172" t="s">
        <v>241</v>
      </c>
    </row>
    <row r="106" spans="1:8" hidden="1">
      <c r="A106" s="172" t="s">
        <v>66</v>
      </c>
      <c r="B106" s="172" t="s">
        <v>236</v>
      </c>
      <c r="C106" s="172" t="s">
        <v>415</v>
      </c>
      <c r="D106" s="172" t="s">
        <v>416</v>
      </c>
      <c r="E106" s="172" t="s">
        <v>2141</v>
      </c>
      <c r="F106" s="172" t="s">
        <v>2141</v>
      </c>
      <c r="G106" s="172" t="s">
        <v>250</v>
      </c>
      <c r="H106" s="172" t="s">
        <v>241</v>
      </c>
    </row>
    <row r="107" spans="1:8" hidden="1">
      <c r="A107" s="172" t="s">
        <v>66</v>
      </c>
      <c r="B107" s="172" t="s">
        <v>236</v>
      </c>
      <c r="C107" s="172" t="s">
        <v>415</v>
      </c>
      <c r="D107" s="172" t="s">
        <v>416</v>
      </c>
      <c r="E107" s="172" t="s">
        <v>2142</v>
      </c>
      <c r="F107" s="172" t="s">
        <v>2142</v>
      </c>
      <c r="G107" s="172" t="s">
        <v>250</v>
      </c>
      <c r="H107" s="172" t="s">
        <v>241</v>
      </c>
    </row>
    <row r="108" spans="1:8" hidden="1">
      <c r="A108" s="172" t="s">
        <v>66</v>
      </c>
      <c r="B108" s="172" t="s">
        <v>236</v>
      </c>
      <c r="C108" s="172" t="s">
        <v>415</v>
      </c>
      <c r="D108" s="172" t="s">
        <v>416</v>
      </c>
      <c r="E108" s="172" t="s">
        <v>2143</v>
      </c>
      <c r="F108" s="172" t="s">
        <v>2143</v>
      </c>
      <c r="G108" s="172" t="s">
        <v>250</v>
      </c>
      <c r="H108" s="172" t="s">
        <v>241</v>
      </c>
    </row>
    <row r="109" spans="1:8" hidden="1">
      <c r="A109" s="172" t="s">
        <v>66</v>
      </c>
      <c r="B109" s="172" t="s">
        <v>236</v>
      </c>
      <c r="C109" s="172" t="s">
        <v>415</v>
      </c>
      <c r="D109" s="172" t="s">
        <v>416</v>
      </c>
      <c r="E109" s="172" t="s">
        <v>2144</v>
      </c>
      <c r="F109" s="172" t="s">
        <v>2144</v>
      </c>
      <c r="G109" s="172" t="s">
        <v>250</v>
      </c>
      <c r="H109" s="172" t="s">
        <v>241</v>
      </c>
    </row>
    <row r="110" spans="1:8" hidden="1">
      <c r="A110" s="172" t="s">
        <v>66</v>
      </c>
      <c r="B110" s="172" t="s">
        <v>236</v>
      </c>
      <c r="C110" s="172" t="s">
        <v>415</v>
      </c>
      <c r="D110" s="172" t="s">
        <v>416</v>
      </c>
      <c r="E110" s="172" t="s">
        <v>2145</v>
      </c>
      <c r="F110" s="172" t="s">
        <v>2145</v>
      </c>
      <c r="G110" s="172" t="s">
        <v>250</v>
      </c>
      <c r="H110" s="172" t="s">
        <v>241</v>
      </c>
    </row>
    <row r="111" spans="1:8" hidden="1">
      <c r="A111" s="172" t="s">
        <v>66</v>
      </c>
      <c r="B111" s="172" t="s">
        <v>236</v>
      </c>
      <c r="C111" s="172" t="s">
        <v>415</v>
      </c>
      <c r="D111" s="172" t="s">
        <v>416</v>
      </c>
      <c r="E111" s="172" t="s">
        <v>2146</v>
      </c>
      <c r="F111" s="172" t="s">
        <v>2146</v>
      </c>
      <c r="G111" s="172" t="s">
        <v>250</v>
      </c>
      <c r="H111" s="172" t="s">
        <v>241</v>
      </c>
    </row>
    <row r="112" spans="1:8" hidden="1">
      <c r="A112" s="172" t="s">
        <v>66</v>
      </c>
      <c r="B112" s="172" t="s">
        <v>236</v>
      </c>
      <c r="C112" s="172" t="s">
        <v>415</v>
      </c>
      <c r="D112" s="172" t="s">
        <v>416</v>
      </c>
      <c r="E112" s="172" t="s">
        <v>2147</v>
      </c>
      <c r="F112" s="172" t="s">
        <v>2147</v>
      </c>
      <c r="G112" s="172" t="s">
        <v>250</v>
      </c>
      <c r="H112" s="172" t="s">
        <v>241</v>
      </c>
    </row>
    <row r="113" spans="1:9" hidden="1">
      <c r="A113" s="172" t="s">
        <v>66</v>
      </c>
      <c r="B113" s="172" t="s">
        <v>236</v>
      </c>
      <c r="C113" s="172" t="s">
        <v>415</v>
      </c>
      <c r="D113" s="172" t="s">
        <v>416</v>
      </c>
      <c r="E113" s="172" t="s">
        <v>2148</v>
      </c>
      <c r="F113" s="172" t="s">
        <v>2148</v>
      </c>
      <c r="G113" s="172" t="s">
        <v>250</v>
      </c>
      <c r="H113" s="172" t="s">
        <v>241</v>
      </c>
    </row>
    <row r="114" spans="1:9" hidden="1">
      <c r="A114" s="172" t="s">
        <v>66</v>
      </c>
      <c r="B114" s="172" t="s">
        <v>236</v>
      </c>
      <c r="C114" s="172" t="s">
        <v>415</v>
      </c>
      <c r="D114" s="172" t="s">
        <v>416</v>
      </c>
      <c r="E114" s="172" t="s">
        <v>2149</v>
      </c>
      <c r="F114" s="172" t="s">
        <v>2149</v>
      </c>
      <c r="G114" s="172" t="s">
        <v>250</v>
      </c>
      <c r="H114" s="172" t="s">
        <v>241</v>
      </c>
    </row>
    <row r="115" spans="1:9" hidden="1">
      <c r="A115" s="172" t="s">
        <v>66</v>
      </c>
      <c r="B115" s="172" t="s">
        <v>236</v>
      </c>
      <c r="C115" s="172" t="s">
        <v>415</v>
      </c>
      <c r="D115" s="172" t="s">
        <v>416</v>
      </c>
      <c r="E115" s="172" t="s">
        <v>2041</v>
      </c>
      <c r="F115" s="172" t="s">
        <v>2041</v>
      </c>
      <c r="G115" s="172" t="s">
        <v>250</v>
      </c>
      <c r="H115" s="172" t="s">
        <v>241</v>
      </c>
    </row>
    <row r="116" spans="1:9" hidden="1">
      <c r="A116" s="172" t="s">
        <v>66</v>
      </c>
      <c r="B116" s="172" t="s">
        <v>236</v>
      </c>
      <c r="C116" s="172" t="s">
        <v>437</v>
      </c>
      <c r="D116" s="172" t="s">
        <v>438</v>
      </c>
      <c r="E116" s="172" t="s">
        <v>1466</v>
      </c>
      <c r="F116" s="172" t="s">
        <v>1466</v>
      </c>
      <c r="G116" s="172" t="s">
        <v>250</v>
      </c>
      <c r="H116" s="172" t="s">
        <v>241</v>
      </c>
    </row>
    <row r="117" spans="1:9" hidden="1">
      <c r="A117" s="172" t="s">
        <v>66</v>
      </c>
      <c r="B117" s="172" t="s">
        <v>236</v>
      </c>
      <c r="C117" s="172" t="s">
        <v>437</v>
      </c>
      <c r="D117" s="172" t="s">
        <v>438</v>
      </c>
      <c r="E117" s="172" t="s">
        <v>1633</v>
      </c>
      <c r="F117" s="172" t="s">
        <v>1633</v>
      </c>
      <c r="G117" s="172" t="s">
        <v>250</v>
      </c>
      <c r="H117" s="172" t="s">
        <v>241</v>
      </c>
    </row>
    <row r="118" spans="1:9" hidden="1">
      <c r="A118" s="172" t="s">
        <v>66</v>
      </c>
      <c r="B118" s="172" t="s">
        <v>236</v>
      </c>
      <c r="C118" s="172" t="s">
        <v>470</v>
      </c>
      <c r="D118" s="172" t="s">
        <v>471</v>
      </c>
      <c r="E118" s="172" t="s">
        <v>2150</v>
      </c>
      <c r="F118" s="172" t="s">
        <v>2150</v>
      </c>
      <c r="G118" s="172" t="s">
        <v>250</v>
      </c>
      <c r="H118" s="172" t="s">
        <v>241</v>
      </c>
    </row>
    <row r="119" spans="1:9" hidden="1">
      <c r="A119" s="172" t="s">
        <v>66</v>
      </c>
      <c r="B119" s="172" t="s">
        <v>236</v>
      </c>
      <c r="C119" s="172" t="s">
        <v>470</v>
      </c>
      <c r="D119" s="172" t="s">
        <v>471</v>
      </c>
      <c r="E119" s="172" t="s">
        <v>2151</v>
      </c>
      <c r="F119" s="172" t="s">
        <v>2151</v>
      </c>
      <c r="G119" s="172" t="s">
        <v>250</v>
      </c>
      <c r="H119" s="172" t="s">
        <v>241</v>
      </c>
    </row>
    <row r="120" spans="1:9" hidden="1">
      <c r="A120" s="172" t="s">
        <v>66</v>
      </c>
      <c r="B120" s="172" t="s">
        <v>236</v>
      </c>
      <c r="C120" s="172" t="s">
        <v>470</v>
      </c>
      <c r="D120" s="172" t="s">
        <v>471</v>
      </c>
      <c r="E120" s="172" t="s">
        <v>2152</v>
      </c>
      <c r="F120" s="172" t="s">
        <v>2152</v>
      </c>
      <c r="G120" s="172" t="s">
        <v>250</v>
      </c>
      <c r="H120" s="172" t="s">
        <v>241</v>
      </c>
    </row>
    <row r="121" spans="1:9" hidden="1">
      <c r="A121" s="172" t="s">
        <v>66</v>
      </c>
      <c r="B121" s="172" t="s">
        <v>236</v>
      </c>
      <c r="C121" s="172" t="s">
        <v>491</v>
      </c>
      <c r="D121" s="172" t="s">
        <v>492</v>
      </c>
      <c r="E121" s="172" t="s">
        <v>2153</v>
      </c>
      <c r="F121" s="172" t="s">
        <v>2153</v>
      </c>
      <c r="G121" s="172" t="s">
        <v>250</v>
      </c>
      <c r="H121" s="172" t="s">
        <v>241</v>
      </c>
    </row>
    <row r="122" spans="1:9" hidden="1">
      <c r="A122" s="172" t="s">
        <v>66</v>
      </c>
      <c r="B122" s="172" t="s">
        <v>236</v>
      </c>
      <c r="C122" s="172" t="s">
        <v>491</v>
      </c>
      <c r="D122" s="172" t="s">
        <v>492</v>
      </c>
      <c r="E122" s="172" t="s">
        <v>2154</v>
      </c>
      <c r="F122" s="172" t="s">
        <v>2154</v>
      </c>
      <c r="G122" s="172" t="s">
        <v>250</v>
      </c>
      <c r="H122" s="172" t="s">
        <v>241</v>
      </c>
    </row>
    <row r="123" spans="1:9" hidden="1">
      <c r="A123" s="172" t="s">
        <v>66</v>
      </c>
      <c r="B123" s="172" t="s">
        <v>236</v>
      </c>
      <c r="C123" s="172" t="s">
        <v>530</v>
      </c>
      <c r="D123" s="172" t="s">
        <v>531</v>
      </c>
      <c r="E123" s="172" t="s">
        <v>2155</v>
      </c>
      <c r="F123" s="172" t="s">
        <v>2155</v>
      </c>
      <c r="G123" s="172" t="s">
        <v>250</v>
      </c>
      <c r="H123" s="172" t="s">
        <v>241</v>
      </c>
      <c r="I123" s="172" t="s">
        <v>2156</v>
      </c>
    </row>
    <row r="124" spans="1:9" hidden="1">
      <c r="A124" s="172" t="s">
        <v>66</v>
      </c>
      <c r="B124" s="172" t="s">
        <v>236</v>
      </c>
      <c r="C124" s="172" t="s">
        <v>530</v>
      </c>
      <c r="D124" s="172" t="s">
        <v>531</v>
      </c>
      <c r="E124" s="172" t="s">
        <v>2037</v>
      </c>
      <c r="F124" s="172" t="s">
        <v>2037</v>
      </c>
      <c r="G124" s="172" t="s">
        <v>250</v>
      </c>
      <c r="H124" s="172" t="s">
        <v>241</v>
      </c>
      <c r="I124" s="172" t="s">
        <v>2156</v>
      </c>
    </row>
    <row r="125" spans="1:9" hidden="1">
      <c r="A125" s="172" t="s">
        <v>66</v>
      </c>
      <c r="B125" s="172" t="s">
        <v>236</v>
      </c>
      <c r="C125" s="172" t="s">
        <v>530</v>
      </c>
      <c r="D125" s="172" t="s">
        <v>531</v>
      </c>
      <c r="E125" s="172" t="s">
        <v>2030</v>
      </c>
      <c r="F125" s="172" t="s">
        <v>2030</v>
      </c>
      <c r="G125" s="172" t="s">
        <v>250</v>
      </c>
      <c r="H125" s="172" t="s">
        <v>241</v>
      </c>
      <c r="I125" s="172" t="s">
        <v>2156</v>
      </c>
    </row>
    <row r="126" spans="1:9" hidden="1">
      <c r="A126" s="172" t="s">
        <v>66</v>
      </c>
      <c r="B126" s="172" t="s">
        <v>236</v>
      </c>
      <c r="C126" s="172" t="s">
        <v>542</v>
      </c>
      <c r="D126" s="172" t="s">
        <v>543</v>
      </c>
      <c r="E126" s="172" t="s">
        <v>2157</v>
      </c>
      <c r="F126" s="172" t="s">
        <v>2157</v>
      </c>
      <c r="G126" s="172" t="s">
        <v>250</v>
      </c>
      <c r="H126" s="172" t="s">
        <v>241</v>
      </c>
    </row>
    <row r="127" spans="1:9" hidden="1">
      <c r="A127" s="172" t="s">
        <v>66</v>
      </c>
      <c r="B127" s="172" t="s">
        <v>236</v>
      </c>
      <c r="C127" s="172" t="s">
        <v>542</v>
      </c>
      <c r="D127" s="172" t="s">
        <v>543</v>
      </c>
      <c r="E127" s="172" t="s">
        <v>2158</v>
      </c>
      <c r="F127" s="172" t="s">
        <v>2158</v>
      </c>
      <c r="G127" s="172" t="s">
        <v>250</v>
      </c>
      <c r="H127" s="172" t="s">
        <v>241</v>
      </c>
    </row>
    <row r="128" spans="1:9" hidden="1">
      <c r="A128" s="172" t="s">
        <v>66</v>
      </c>
      <c r="B128" s="172" t="s">
        <v>236</v>
      </c>
      <c r="C128" s="172" t="s">
        <v>551</v>
      </c>
      <c r="D128" s="172" t="s">
        <v>552</v>
      </c>
      <c r="E128" s="172" t="s">
        <v>2159</v>
      </c>
      <c r="F128" s="172" t="s">
        <v>2159</v>
      </c>
      <c r="G128" s="172" t="s">
        <v>250</v>
      </c>
      <c r="H128" s="172" t="s">
        <v>241</v>
      </c>
    </row>
    <row r="129" spans="1:8" hidden="1">
      <c r="A129" s="172" t="s">
        <v>66</v>
      </c>
      <c r="B129" s="172" t="s">
        <v>236</v>
      </c>
      <c r="C129" s="172" t="s">
        <v>551</v>
      </c>
      <c r="D129" s="172" t="s">
        <v>552</v>
      </c>
      <c r="E129" s="172" t="s">
        <v>2160</v>
      </c>
      <c r="F129" s="172" t="s">
        <v>2160</v>
      </c>
      <c r="G129" s="172" t="s">
        <v>250</v>
      </c>
      <c r="H129" s="172" t="s">
        <v>241</v>
      </c>
    </row>
    <row r="130" spans="1:8" hidden="1">
      <c r="A130" s="172" t="s">
        <v>66</v>
      </c>
      <c r="B130" s="172" t="s">
        <v>236</v>
      </c>
      <c r="C130" s="172" t="s">
        <v>551</v>
      </c>
      <c r="D130" s="172" t="s">
        <v>552</v>
      </c>
      <c r="E130" s="172" t="s">
        <v>2161</v>
      </c>
      <c r="F130" s="172" t="s">
        <v>2161</v>
      </c>
      <c r="G130" s="172" t="s">
        <v>250</v>
      </c>
      <c r="H130" s="172" t="s">
        <v>241</v>
      </c>
    </row>
    <row r="131" spans="1:8" hidden="1">
      <c r="A131" s="172" t="s">
        <v>66</v>
      </c>
      <c r="B131" s="172" t="s">
        <v>236</v>
      </c>
      <c r="C131" s="172" t="s">
        <v>551</v>
      </c>
      <c r="D131" s="172" t="s">
        <v>552</v>
      </c>
      <c r="E131" s="172" t="s">
        <v>2162</v>
      </c>
      <c r="F131" s="172" t="s">
        <v>2162</v>
      </c>
      <c r="G131" s="172" t="s">
        <v>250</v>
      </c>
      <c r="H131" s="172" t="s">
        <v>241</v>
      </c>
    </row>
    <row r="132" spans="1:8" hidden="1">
      <c r="A132" s="172" t="s">
        <v>66</v>
      </c>
      <c r="B132" s="172" t="s">
        <v>236</v>
      </c>
      <c r="C132" s="172" t="s">
        <v>568</v>
      </c>
      <c r="D132" s="172" t="s">
        <v>569</v>
      </c>
      <c r="E132" s="172" t="s">
        <v>2163</v>
      </c>
      <c r="F132" s="172" t="s">
        <v>2163</v>
      </c>
      <c r="G132" s="172" t="s">
        <v>250</v>
      </c>
      <c r="H132" s="172" t="s">
        <v>241</v>
      </c>
    </row>
    <row r="133" spans="1:8" hidden="1">
      <c r="A133" s="172" t="s">
        <v>66</v>
      </c>
      <c r="B133" s="172" t="s">
        <v>236</v>
      </c>
      <c r="C133" s="172" t="s">
        <v>568</v>
      </c>
      <c r="D133" s="172" t="s">
        <v>569</v>
      </c>
      <c r="E133" s="172" t="s">
        <v>2164</v>
      </c>
      <c r="F133" s="172" t="s">
        <v>2164</v>
      </c>
      <c r="G133" s="172" t="s">
        <v>250</v>
      </c>
      <c r="H133" s="172" t="s">
        <v>241</v>
      </c>
    </row>
    <row r="134" spans="1:8" hidden="1">
      <c r="A134" s="172" t="s">
        <v>66</v>
      </c>
      <c r="B134" s="172" t="s">
        <v>236</v>
      </c>
      <c r="C134" s="172" t="s">
        <v>568</v>
      </c>
      <c r="D134" s="172" t="s">
        <v>569</v>
      </c>
      <c r="E134" s="172" t="s">
        <v>2165</v>
      </c>
      <c r="F134" s="172" t="s">
        <v>2165</v>
      </c>
      <c r="G134" s="172" t="s">
        <v>250</v>
      </c>
      <c r="H134" s="172" t="s">
        <v>241</v>
      </c>
    </row>
    <row r="135" spans="1:8" hidden="1">
      <c r="A135" s="172" t="s">
        <v>66</v>
      </c>
      <c r="B135" s="172" t="s">
        <v>236</v>
      </c>
      <c r="C135" s="172" t="s">
        <v>568</v>
      </c>
      <c r="D135" s="172" t="s">
        <v>569</v>
      </c>
      <c r="E135" s="172" t="s">
        <v>2166</v>
      </c>
      <c r="F135" s="172" t="s">
        <v>2166</v>
      </c>
      <c r="G135" s="172" t="s">
        <v>250</v>
      </c>
      <c r="H135" s="172" t="s">
        <v>241</v>
      </c>
    </row>
    <row r="136" spans="1:8" hidden="1">
      <c r="A136" s="172" t="s">
        <v>66</v>
      </c>
      <c r="B136" s="172" t="s">
        <v>236</v>
      </c>
      <c r="C136" s="172" t="s">
        <v>579</v>
      </c>
      <c r="D136" s="172" t="s">
        <v>580</v>
      </c>
      <c r="E136" s="172" t="s">
        <v>2167</v>
      </c>
      <c r="F136" s="172" t="s">
        <v>2167</v>
      </c>
      <c r="G136" s="172" t="s">
        <v>250</v>
      </c>
      <c r="H136" s="172" t="s">
        <v>241</v>
      </c>
    </row>
    <row r="137" spans="1:8" hidden="1">
      <c r="A137" s="172" t="s">
        <v>66</v>
      </c>
      <c r="B137" s="172" t="s">
        <v>236</v>
      </c>
      <c r="C137" s="172" t="s">
        <v>579</v>
      </c>
      <c r="D137" s="172" t="s">
        <v>580</v>
      </c>
      <c r="E137" s="172" t="s">
        <v>2168</v>
      </c>
      <c r="F137" s="172" t="s">
        <v>2168</v>
      </c>
      <c r="G137" s="172" t="s">
        <v>250</v>
      </c>
      <c r="H137" s="172" t="s">
        <v>241</v>
      </c>
    </row>
    <row r="138" spans="1:8" hidden="1">
      <c r="A138" s="172" t="s">
        <v>66</v>
      </c>
      <c r="B138" s="172" t="s">
        <v>236</v>
      </c>
      <c r="C138" s="172" t="s">
        <v>579</v>
      </c>
      <c r="D138" s="172" t="s">
        <v>580</v>
      </c>
      <c r="E138" s="172" t="s">
        <v>2039</v>
      </c>
      <c r="F138" s="172" t="s">
        <v>2039</v>
      </c>
      <c r="G138" s="172" t="s">
        <v>250</v>
      </c>
      <c r="H138" s="172" t="s">
        <v>241</v>
      </c>
    </row>
    <row r="139" spans="1:8" hidden="1">
      <c r="A139" s="172" t="s">
        <v>66</v>
      </c>
      <c r="B139" s="172" t="s">
        <v>236</v>
      </c>
      <c r="C139" s="172" t="s">
        <v>579</v>
      </c>
      <c r="D139" s="172" t="s">
        <v>580</v>
      </c>
      <c r="E139" s="172" t="s">
        <v>2169</v>
      </c>
      <c r="F139" s="172" t="s">
        <v>2169</v>
      </c>
      <c r="G139" s="172" t="s">
        <v>250</v>
      </c>
      <c r="H139" s="172" t="s">
        <v>241</v>
      </c>
    </row>
    <row r="140" spans="1:8" hidden="1">
      <c r="A140" s="172" t="s">
        <v>66</v>
      </c>
      <c r="B140" s="172" t="s">
        <v>236</v>
      </c>
      <c r="C140" s="172" t="s">
        <v>586</v>
      </c>
      <c r="D140" s="172" t="s">
        <v>587</v>
      </c>
      <c r="E140" s="172" t="s">
        <v>2170</v>
      </c>
      <c r="F140" s="172" t="s">
        <v>2170</v>
      </c>
      <c r="G140" s="172" t="s">
        <v>250</v>
      </c>
      <c r="H140" s="172" t="s">
        <v>241</v>
      </c>
    </row>
    <row r="141" spans="1:8" hidden="1">
      <c r="A141" s="172" t="s">
        <v>66</v>
      </c>
      <c r="B141" s="172" t="s">
        <v>236</v>
      </c>
      <c r="C141" s="172" t="s">
        <v>586</v>
      </c>
      <c r="D141" s="172" t="s">
        <v>587</v>
      </c>
      <c r="E141" s="172" t="s">
        <v>1466</v>
      </c>
      <c r="F141" s="172" t="s">
        <v>1466</v>
      </c>
      <c r="G141" s="172" t="s">
        <v>250</v>
      </c>
      <c r="H141" s="172" t="s">
        <v>241</v>
      </c>
    </row>
    <row r="142" spans="1:8" hidden="1">
      <c r="A142" s="172" t="s">
        <v>66</v>
      </c>
      <c r="B142" s="172" t="s">
        <v>236</v>
      </c>
      <c r="C142" s="172" t="s">
        <v>586</v>
      </c>
      <c r="D142" s="172" t="s">
        <v>587</v>
      </c>
      <c r="E142" s="172" t="s">
        <v>1633</v>
      </c>
      <c r="F142" s="172" t="s">
        <v>1633</v>
      </c>
      <c r="G142" s="172" t="s">
        <v>250</v>
      </c>
      <c r="H142" s="172" t="s">
        <v>241</v>
      </c>
    </row>
    <row r="143" spans="1:8" hidden="1">
      <c r="A143" s="172" t="s">
        <v>66</v>
      </c>
      <c r="B143" s="172" t="s">
        <v>236</v>
      </c>
      <c r="C143" s="172" t="s">
        <v>605</v>
      </c>
      <c r="D143" s="172" t="s">
        <v>606</v>
      </c>
      <c r="E143" s="172" t="s">
        <v>2171</v>
      </c>
      <c r="F143" s="172" t="s">
        <v>2171</v>
      </c>
      <c r="G143" s="172" t="s">
        <v>250</v>
      </c>
      <c r="H143" s="172" t="s">
        <v>241</v>
      </c>
    </row>
    <row r="144" spans="1:8" hidden="1">
      <c r="A144" s="172" t="s">
        <v>66</v>
      </c>
      <c r="B144" s="172" t="s">
        <v>236</v>
      </c>
      <c r="C144" s="172" t="s">
        <v>605</v>
      </c>
      <c r="D144" s="172" t="s">
        <v>606</v>
      </c>
      <c r="E144" s="172" t="s">
        <v>2172</v>
      </c>
      <c r="F144" s="172" t="s">
        <v>2172</v>
      </c>
      <c r="G144" s="172" t="s">
        <v>250</v>
      </c>
      <c r="H144" s="172" t="s">
        <v>241</v>
      </c>
    </row>
    <row r="145" spans="1:8" hidden="1">
      <c r="A145" s="172" t="s">
        <v>66</v>
      </c>
      <c r="B145" s="172" t="s">
        <v>236</v>
      </c>
      <c r="C145" s="172" t="s">
        <v>605</v>
      </c>
      <c r="D145" s="172" t="s">
        <v>606</v>
      </c>
      <c r="E145" s="172" t="s">
        <v>2173</v>
      </c>
      <c r="F145" s="172" t="s">
        <v>2173</v>
      </c>
      <c r="G145" s="172" t="s">
        <v>250</v>
      </c>
      <c r="H145" s="172" t="s">
        <v>241</v>
      </c>
    </row>
    <row r="146" spans="1:8" hidden="1">
      <c r="A146" s="172" t="s">
        <v>66</v>
      </c>
      <c r="B146" s="172" t="s">
        <v>236</v>
      </c>
      <c r="C146" s="172" t="s">
        <v>605</v>
      </c>
      <c r="D146" s="172" t="s">
        <v>606</v>
      </c>
      <c r="E146" s="172" t="s">
        <v>2174</v>
      </c>
      <c r="F146" s="172" t="s">
        <v>2174</v>
      </c>
      <c r="G146" s="172" t="s">
        <v>250</v>
      </c>
      <c r="H146" s="172" t="s">
        <v>241</v>
      </c>
    </row>
    <row r="147" spans="1:8" hidden="1">
      <c r="A147" s="172" t="s">
        <v>66</v>
      </c>
      <c r="B147" s="172" t="s">
        <v>236</v>
      </c>
      <c r="C147" s="172" t="s">
        <v>605</v>
      </c>
      <c r="D147" s="172" t="s">
        <v>606</v>
      </c>
      <c r="E147" s="172" t="s">
        <v>2175</v>
      </c>
      <c r="F147" s="172" t="s">
        <v>2175</v>
      </c>
      <c r="G147" s="172" t="s">
        <v>250</v>
      </c>
      <c r="H147" s="172" t="s">
        <v>241</v>
      </c>
    </row>
    <row r="148" spans="1:8" hidden="1">
      <c r="A148" s="172" t="s">
        <v>66</v>
      </c>
      <c r="B148" s="172" t="s">
        <v>236</v>
      </c>
      <c r="C148" s="172" t="s">
        <v>605</v>
      </c>
      <c r="D148" s="172" t="s">
        <v>606</v>
      </c>
      <c r="E148" s="172" t="s">
        <v>2176</v>
      </c>
      <c r="F148" s="172" t="s">
        <v>2176</v>
      </c>
      <c r="G148" s="172" t="s">
        <v>250</v>
      </c>
      <c r="H148" s="172" t="s">
        <v>241</v>
      </c>
    </row>
    <row r="149" spans="1:8" hidden="1">
      <c r="A149" s="172" t="s">
        <v>66</v>
      </c>
      <c r="B149" s="172" t="s">
        <v>236</v>
      </c>
      <c r="C149" s="172" t="s">
        <v>605</v>
      </c>
      <c r="D149" s="172" t="s">
        <v>606</v>
      </c>
      <c r="E149" s="172" t="s">
        <v>2177</v>
      </c>
      <c r="F149" s="172" t="s">
        <v>2177</v>
      </c>
      <c r="G149" s="172" t="s">
        <v>250</v>
      </c>
      <c r="H149" s="172" t="s">
        <v>241</v>
      </c>
    </row>
    <row r="150" spans="1:8" hidden="1">
      <c r="A150" s="172" t="s">
        <v>66</v>
      </c>
      <c r="B150" s="172" t="s">
        <v>236</v>
      </c>
      <c r="C150" s="172" t="s">
        <v>605</v>
      </c>
      <c r="D150" s="172" t="s">
        <v>606</v>
      </c>
      <c r="E150" s="172" t="s">
        <v>2178</v>
      </c>
      <c r="F150" s="172" t="s">
        <v>2178</v>
      </c>
      <c r="G150" s="172" t="s">
        <v>250</v>
      </c>
      <c r="H150" s="172" t="s">
        <v>241</v>
      </c>
    </row>
    <row r="151" spans="1:8" hidden="1">
      <c r="A151" s="172" t="s">
        <v>66</v>
      </c>
      <c r="B151" s="172" t="s">
        <v>236</v>
      </c>
      <c r="C151" s="172" t="s">
        <v>605</v>
      </c>
      <c r="D151" s="172" t="s">
        <v>606</v>
      </c>
      <c r="E151" s="172" t="s">
        <v>2179</v>
      </c>
      <c r="F151" s="172" t="s">
        <v>2179</v>
      </c>
      <c r="G151" s="172" t="s">
        <v>250</v>
      </c>
      <c r="H151" s="172" t="s">
        <v>241</v>
      </c>
    </row>
    <row r="152" spans="1:8" hidden="1">
      <c r="A152" s="172" t="s">
        <v>66</v>
      </c>
      <c r="B152" s="172" t="s">
        <v>236</v>
      </c>
      <c r="C152" s="172" t="s">
        <v>605</v>
      </c>
      <c r="D152" s="172" t="s">
        <v>606</v>
      </c>
      <c r="E152" s="172" t="s">
        <v>2180</v>
      </c>
      <c r="F152" s="172" t="s">
        <v>2180</v>
      </c>
      <c r="G152" s="172" t="s">
        <v>250</v>
      </c>
      <c r="H152" s="172" t="s">
        <v>241</v>
      </c>
    </row>
    <row r="153" spans="1:8" hidden="1">
      <c r="A153" s="172" t="s">
        <v>66</v>
      </c>
      <c r="B153" s="172" t="s">
        <v>236</v>
      </c>
      <c r="C153" s="172" t="s">
        <v>605</v>
      </c>
      <c r="D153" s="172" t="s">
        <v>606</v>
      </c>
      <c r="E153" s="172" t="s">
        <v>2181</v>
      </c>
      <c r="F153" s="172" t="s">
        <v>2181</v>
      </c>
      <c r="G153" s="172" t="s">
        <v>250</v>
      </c>
      <c r="H153" s="172" t="s">
        <v>241</v>
      </c>
    </row>
    <row r="154" spans="1:8" hidden="1">
      <c r="A154" s="172" t="s">
        <v>66</v>
      </c>
      <c r="B154" s="172" t="s">
        <v>236</v>
      </c>
      <c r="C154" s="172" t="s">
        <v>605</v>
      </c>
      <c r="D154" s="172" t="s">
        <v>606</v>
      </c>
      <c r="E154" s="172" t="s">
        <v>2182</v>
      </c>
      <c r="F154" s="172" t="s">
        <v>2182</v>
      </c>
      <c r="G154" s="172" t="s">
        <v>250</v>
      </c>
      <c r="H154" s="172" t="s">
        <v>241</v>
      </c>
    </row>
    <row r="155" spans="1:8" hidden="1">
      <c r="A155" s="172" t="s">
        <v>66</v>
      </c>
      <c r="B155" s="172" t="s">
        <v>236</v>
      </c>
      <c r="C155" s="172" t="s">
        <v>605</v>
      </c>
      <c r="D155" s="172" t="s">
        <v>606</v>
      </c>
      <c r="E155" s="172" t="s">
        <v>2183</v>
      </c>
      <c r="F155" s="172" t="s">
        <v>2183</v>
      </c>
      <c r="G155" s="172" t="s">
        <v>250</v>
      </c>
      <c r="H155" s="172" t="s">
        <v>241</v>
      </c>
    </row>
    <row r="156" spans="1:8" hidden="1">
      <c r="A156" s="172" t="s">
        <v>66</v>
      </c>
      <c r="B156" s="172" t="s">
        <v>236</v>
      </c>
      <c r="C156" s="172" t="s">
        <v>605</v>
      </c>
      <c r="D156" s="172" t="s">
        <v>606</v>
      </c>
      <c r="E156" s="172" t="s">
        <v>2041</v>
      </c>
      <c r="F156" s="172" t="s">
        <v>2041</v>
      </c>
      <c r="G156" s="172" t="s">
        <v>250</v>
      </c>
      <c r="H156" s="172" t="s">
        <v>241</v>
      </c>
    </row>
    <row r="157" spans="1:8" hidden="1">
      <c r="A157" s="172" t="s">
        <v>66</v>
      </c>
      <c r="B157" s="172" t="s">
        <v>236</v>
      </c>
      <c r="C157" s="172" t="s">
        <v>621</v>
      </c>
      <c r="D157" s="172" t="s">
        <v>622</v>
      </c>
      <c r="E157" s="172" t="s">
        <v>89</v>
      </c>
      <c r="F157" s="172" t="s">
        <v>89</v>
      </c>
      <c r="G157" s="172" t="s">
        <v>250</v>
      </c>
      <c r="H157" s="172" t="s">
        <v>241</v>
      </c>
    </row>
    <row r="158" spans="1:8" hidden="1">
      <c r="A158" s="172" t="s">
        <v>66</v>
      </c>
      <c r="B158" s="172" t="s">
        <v>236</v>
      </c>
      <c r="C158" s="172" t="s">
        <v>621</v>
      </c>
      <c r="D158" s="172" t="s">
        <v>622</v>
      </c>
      <c r="E158" s="172" t="s">
        <v>2184</v>
      </c>
      <c r="F158" s="172" t="s">
        <v>2184</v>
      </c>
      <c r="G158" s="172" t="s">
        <v>250</v>
      </c>
      <c r="H158" s="172" t="s">
        <v>241</v>
      </c>
    </row>
    <row r="159" spans="1:8" hidden="1">
      <c r="A159" s="172" t="s">
        <v>66</v>
      </c>
      <c r="B159" s="172" t="s">
        <v>236</v>
      </c>
      <c r="C159" s="172" t="s">
        <v>667</v>
      </c>
      <c r="D159" s="172" t="s">
        <v>668</v>
      </c>
      <c r="E159" s="172" t="s">
        <v>2185</v>
      </c>
      <c r="F159" s="172" t="s">
        <v>2185</v>
      </c>
      <c r="G159" s="172" t="s">
        <v>250</v>
      </c>
      <c r="H159" s="172" t="s">
        <v>241</v>
      </c>
    </row>
    <row r="160" spans="1:8" hidden="1">
      <c r="A160" s="172" t="s">
        <v>66</v>
      </c>
      <c r="B160" s="172" t="s">
        <v>236</v>
      </c>
      <c r="C160" s="172" t="s">
        <v>667</v>
      </c>
      <c r="D160" s="172" t="s">
        <v>668</v>
      </c>
      <c r="E160" s="172" t="s">
        <v>2186</v>
      </c>
      <c r="F160" s="172" t="s">
        <v>2186</v>
      </c>
      <c r="G160" s="172" t="s">
        <v>250</v>
      </c>
      <c r="H160" s="172" t="s">
        <v>241</v>
      </c>
    </row>
    <row r="161" spans="1:8" hidden="1">
      <c r="A161" s="172" t="s">
        <v>66</v>
      </c>
      <c r="B161" s="172" t="s">
        <v>236</v>
      </c>
      <c r="C161" s="172" t="s">
        <v>667</v>
      </c>
      <c r="D161" s="172" t="s">
        <v>668</v>
      </c>
      <c r="E161" s="172" t="s">
        <v>2187</v>
      </c>
      <c r="F161" s="172" t="s">
        <v>2187</v>
      </c>
      <c r="G161" s="172" t="s">
        <v>250</v>
      </c>
      <c r="H161" s="172" t="s">
        <v>241</v>
      </c>
    </row>
    <row r="162" spans="1:8" hidden="1">
      <c r="A162" s="172" t="s">
        <v>66</v>
      </c>
      <c r="B162" s="172" t="s">
        <v>236</v>
      </c>
      <c r="C162" s="172" t="s">
        <v>667</v>
      </c>
      <c r="D162" s="172" t="s">
        <v>668</v>
      </c>
      <c r="E162" s="172" t="s">
        <v>2188</v>
      </c>
      <c r="F162" s="172" t="s">
        <v>2188</v>
      </c>
      <c r="G162" s="172" t="s">
        <v>250</v>
      </c>
      <c r="H162" s="172" t="s">
        <v>241</v>
      </c>
    </row>
    <row r="163" spans="1:8" hidden="1">
      <c r="A163" s="172" t="s">
        <v>66</v>
      </c>
      <c r="B163" s="172" t="s">
        <v>236</v>
      </c>
      <c r="C163" s="172" t="s">
        <v>667</v>
      </c>
      <c r="D163" s="172" t="s">
        <v>668</v>
      </c>
      <c r="E163" s="172" t="s">
        <v>2189</v>
      </c>
      <c r="F163" s="172" t="s">
        <v>2189</v>
      </c>
      <c r="G163" s="172" t="s">
        <v>250</v>
      </c>
      <c r="H163" s="172" t="s">
        <v>241</v>
      </c>
    </row>
    <row r="164" spans="1:8" hidden="1">
      <c r="A164" s="172" t="s">
        <v>66</v>
      </c>
      <c r="B164" s="172" t="s">
        <v>236</v>
      </c>
      <c r="C164" s="172" t="s">
        <v>670</v>
      </c>
      <c r="D164" s="172" t="s">
        <v>671</v>
      </c>
      <c r="E164" s="172" t="s">
        <v>2190</v>
      </c>
      <c r="F164" s="172" t="s">
        <v>2190</v>
      </c>
      <c r="G164" s="172" t="s">
        <v>250</v>
      </c>
      <c r="H164" s="172" t="s">
        <v>241</v>
      </c>
    </row>
    <row r="165" spans="1:8" hidden="1">
      <c r="A165" s="172" t="s">
        <v>66</v>
      </c>
      <c r="B165" s="172" t="s">
        <v>236</v>
      </c>
      <c r="C165" s="172" t="s">
        <v>670</v>
      </c>
      <c r="D165" s="172" t="s">
        <v>671</v>
      </c>
      <c r="E165" s="172" t="s">
        <v>2191</v>
      </c>
      <c r="F165" s="172" t="s">
        <v>2191</v>
      </c>
      <c r="G165" s="172" t="s">
        <v>250</v>
      </c>
      <c r="H165" s="172" t="s">
        <v>241</v>
      </c>
    </row>
    <row r="166" spans="1:8" hidden="1">
      <c r="A166" s="172" t="s">
        <v>66</v>
      </c>
      <c r="B166" s="172" t="s">
        <v>236</v>
      </c>
      <c r="C166" s="172" t="s">
        <v>683</v>
      </c>
      <c r="D166" s="172" t="s">
        <v>684</v>
      </c>
      <c r="E166" s="172" t="s">
        <v>2192</v>
      </c>
      <c r="F166" s="172" t="s">
        <v>2192</v>
      </c>
      <c r="G166" s="172" t="s">
        <v>250</v>
      </c>
      <c r="H166" s="172" t="s">
        <v>241</v>
      </c>
    </row>
    <row r="167" spans="1:8" hidden="1">
      <c r="A167" s="172" t="s">
        <v>66</v>
      </c>
      <c r="B167" s="172" t="s">
        <v>236</v>
      </c>
      <c r="C167" s="172" t="s">
        <v>683</v>
      </c>
      <c r="D167" s="172" t="s">
        <v>684</v>
      </c>
      <c r="E167" s="172" t="s">
        <v>2193</v>
      </c>
      <c r="F167" s="172" t="s">
        <v>2193</v>
      </c>
      <c r="G167" s="172" t="s">
        <v>250</v>
      </c>
      <c r="H167" s="172" t="s">
        <v>241</v>
      </c>
    </row>
    <row r="168" spans="1:8" hidden="1">
      <c r="A168" s="172" t="s">
        <v>66</v>
      </c>
      <c r="B168" s="172" t="s">
        <v>236</v>
      </c>
      <c r="C168" s="172" t="s">
        <v>683</v>
      </c>
      <c r="D168" s="172" t="s">
        <v>684</v>
      </c>
      <c r="E168" s="172" t="s">
        <v>2194</v>
      </c>
      <c r="F168" s="172" t="s">
        <v>2194</v>
      </c>
      <c r="G168" s="172" t="s">
        <v>250</v>
      </c>
      <c r="H168" s="172" t="s">
        <v>241</v>
      </c>
    </row>
    <row r="169" spans="1:8" hidden="1">
      <c r="A169" s="172" t="s">
        <v>66</v>
      </c>
      <c r="B169" s="172" t="s">
        <v>236</v>
      </c>
      <c r="C169" s="172" t="s">
        <v>683</v>
      </c>
      <c r="D169" s="172" t="s">
        <v>684</v>
      </c>
      <c r="E169" s="172" t="s">
        <v>2195</v>
      </c>
      <c r="F169" s="172" t="s">
        <v>2195</v>
      </c>
      <c r="G169" s="172" t="s">
        <v>250</v>
      </c>
      <c r="H169" s="172" t="s">
        <v>241</v>
      </c>
    </row>
    <row r="170" spans="1:8" hidden="1">
      <c r="A170" s="172" t="s">
        <v>66</v>
      </c>
      <c r="B170" s="172" t="s">
        <v>236</v>
      </c>
      <c r="C170" s="172" t="s">
        <v>683</v>
      </c>
      <c r="D170" s="172" t="s">
        <v>684</v>
      </c>
      <c r="E170" s="172" t="s">
        <v>2196</v>
      </c>
      <c r="F170" s="172" t="s">
        <v>2196</v>
      </c>
      <c r="G170" s="172" t="s">
        <v>250</v>
      </c>
      <c r="H170" s="172" t="s">
        <v>241</v>
      </c>
    </row>
    <row r="171" spans="1:8" hidden="1">
      <c r="A171" s="172" t="s">
        <v>66</v>
      </c>
      <c r="B171" s="172" t="s">
        <v>236</v>
      </c>
      <c r="C171" s="172" t="s">
        <v>683</v>
      </c>
      <c r="D171" s="172" t="s">
        <v>684</v>
      </c>
      <c r="E171" s="172" t="s">
        <v>2197</v>
      </c>
      <c r="F171" s="172" t="s">
        <v>2197</v>
      </c>
      <c r="G171" s="172" t="s">
        <v>250</v>
      </c>
      <c r="H171" s="172" t="s">
        <v>241</v>
      </c>
    </row>
    <row r="172" spans="1:8" hidden="1">
      <c r="A172" s="172" t="s">
        <v>66</v>
      </c>
      <c r="B172" s="172" t="s">
        <v>236</v>
      </c>
      <c r="C172" s="172" t="s">
        <v>683</v>
      </c>
      <c r="D172" s="172" t="s">
        <v>684</v>
      </c>
      <c r="E172" s="172" t="s">
        <v>2198</v>
      </c>
      <c r="F172" s="172" t="s">
        <v>2198</v>
      </c>
      <c r="G172" s="172" t="s">
        <v>250</v>
      </c>
      <c r="H172" s="172" t="s">
        <v>241</v>
      </c>
    </row>
    <row r="173" spans="1:8" hidden="1">
      <c r="A173" s="172" t="s">
        <v>66</v>
      </c>
      <c r="B173" s="172" t="s">
        <v>236</v>
      </c>
      <c r="C173" s="172" t="s">
        <v>683</v>
      </c>
      <c r="D173" s="172" t="s">
        <v>684</v>
      </c>
      <c r="E173" s="172" t="s">
        <v>2199</v>
      </c>
      <c r="F173" s="172" t="s">
        <v>2199</v>
      </c>
      <c r="G173" s="172" t="s">
        <v>250</v>
      </c>
      <c r="H173" s="172" t="s">
        <v>241</v>
      </c>
    </row>
    <row r="174" spans="1:8" hidden="1">
      <c r="A174" s="172" t="s">
        <v>66</v>
      </c>
      <c r="B174" s="172" t="s">
        <v>236</v>
      </c>
      <c r="C174" s="172" t="s">
        <v>683</v>
      </c>
      <c r="D174" s="172" t="s">
        <v>684</v>
      </c>
      <c r="E174" s="172" t="s">
        <v>2200</v>
      </c>
      <c r="F174" s="172" t="s">
        <v>2200</v>
      </c>
      <c r="G174" s="172" t="s">
        <v>250</v>
      </c>
      <c r="H174" s="172" t="s">
        <v>241</v>
      </c>
    </row>
    <row r="175" spans="1:8" hidden="1">
      <c r="A175" s="172" t="s">
        <v>66</v>
      </c>
      <c r="B175" s="172" t="s">
        <v>236</v>
      </c>
      <c r="C175" s="172" t="s">
        <v>683</v>
      </c>
      <c r="D175" s="172" t="s">
        <v>684</v>
      </c>
      <c r="E175" s="172" t="s">
        <v>2201</v>
      </c>
      <c r="F175" s="172" t="s">
        <v>2201</v>
      </c>
      <c r="G175" s="172" t="s">
        <v>250</v>
      </c>
      <c r="H175" s="172" t="s">
        <v>241</v>
      </c>
    </row>
    <row r="176" spans="1:8" hidden="1">
      <c r="A176" s="172" t="s">
        <v>66</v>
      </c>
      <c r="B176" s="172" t="s">
        <v>236</v>
      </c>
      <c r="C176" s="172" t="s">
        <v>683</v>
      </c>
      <c r="D176" s="172" t="s">
        <v>684</v>
      </c>
      <c r="E176" s="172" t="s">
        <v>2202</v>
      </c>
      <c r="F176" s="172" t="s">
        <v>2202</v>
      </c>
      <c r="G176" s="172" t="s">
        <v>250</v>
      </c>
      <c r="H176" s="172" t="s">
        <v>241</v>
      </c>
    </row>
    <row r="177" spans="1:8" hidden="1">
      <c r="A177" s="172" t="s">
        <v>66</v>
      </c>
      <c r="B177" s="172" t="s">
        <v>236</v>
      </c>
      <c r="C177" s="172" t="s">
        <v>683</v>
      </c>
      <c r="D177" s="172" t="s">
        <v>684</v>
      </c>
      <c r="E177" s="172" t="s">
        <v>2203</v>
      </c>
      <c r="F177" s="172" t="s">
        <v>2203</v>
      </c>
      <c r="G177" s="172" t="s">
        <v>250</v>
      </c>
      <c r="H177" s="172" t="s">
        <v>241</v>
      </c>
    </row>
    <row r="178" spans="1:8" hidden="1">
      <c r="A178" s="172" t="s">
        <v>66</v>
      </c>
      <c r="B178" s="172" t="s">
        <v>236</v>
      </c>
      <c r="C178" s="172" t="s">
        <v>683</v>
      </c>
      <c r="D178" s="172" t="s">
        <v>684</v>
      </c>
      <c r="E178" s="172" t="s">
        <v>2204</v>
      </c>
      <c r="F178" s="172" t="s">
        <v>2204</v>
      </c>
      <c r="G178" s="172" t="s">
        <v>250</v>
      </c>
      <c r="H178" s="172" t="s">
        <v>241</v>
      </c>
    </row>
    <row r="179" spans="1:8" hidden="1">
      <c r="A179" s="172" t="s">
        <v>66</v>
      </c>
      <c r="B179" s="172" t="s">
        <v>236</v>
      </c>
      <c r="C179" s="172" t="s">
        <v>683</v>
      </c>
      <c r="D179" s="172" t="s">
        <v>684</v>
      </c>
      <c r="E179" s="172" t="s">
        <v>2205</v>
      </c>
      <c r="F179" s="172" t="s">
        <v>2205</v>
      </c>
      <c r="G179" s="172" t="s">
        <v>250</v>
      </c>
      <c r="H179" s="172" t="s">
        <v>241</v>
      </c>
    </row>
    <row r="180" spans="1:8" hidden="1">
      <c r="A180" s="172" t="s">
        <v>66</v>
      </c>
      <c r="B180" s="172" t="s">
        <v>236</v>
      </c>
      <c r="C180" s="172" t="s">
        <v>683</v>
      </c>
      <c r="D180" s="172" t="s">
        <v>684</v>
      </c>
      <c r="E180" s="172" t="s">
        <v>2206</v>
      </c>
      <c r="F180" s="172" t="s">
        <v>2206</v>
      </c>
      <c r="G180" s="172" t="s">
        <v>250</v>
      </c>
      <c r="H180" s="172" t="s">
        <v>241</v>
      </c>
    </row>
    <row r="181" spans="1:8" hidden="1">
      <c r="A181" s="172" t="s">
        <v>66</v>
      </c>
      <c r="B181" s="172" t="s">
        <v>236</v>
      </c>
      <c r="C181" s="172" t="s">
        <v>683</v>
      </c>
      <c r="D181" s="172" t="s">
        <v>684</v>
      </c>
      <c r="E181" s="172" t="s">
        <v>2207</v>
      </c>
      <c r="F181" s="172" t="s">
        <v>2207</v>
      </c>
      <c r="G181" s="172" t="s">
        <v>250</v>
      </c>
      <c r="H181" s="172" t="s">
        <v>241</v>
      </c>
    </row>
    <row r="182" spans="1:8" hidden="1">
      <c r="A182" s="172" t="s">
        <v>66</v>
      </c>
      <c r="B182" s="172" t="s">
        <v>236</v>
      </c>
      <c r="C182" s="172" t="s">
        <v>683</v>
      </c>
      <c r="D182" s="172" t="s">
        <v>684</v>
      </c>
      <c r="E182" s="172" t="s">
        <v>2208</v>
      </c>
      <c r="F182" s="172" t="s">
        <v>2208</v>
      </c>
      <c r="G182" s="172" t="s">
        <v>250</v>
      </c>
      <c r="H182" s="172" t="s">
        <v>241</v>
      </c>
    </row>
    <row r="183" spans="1:8" hidden="1">
      <c r="A183" s="172" t="s">
        <v>66</v>
      </c>
      <c r="B183" s="172" t="s">
        <v>236</v>
      </c>
      <c r="C183" s="172" t="s">
        <v>683</v>
      </c>
      <c r="D183" s="172" t="s">
        <v>684</v>
      </c>
      <c r="E183" s="172" t="s">
        <v>2209</v>
      </c>
      <c r="F183" s="172" t="s">
        <v>2209</v>
      </c>
      <c r="G183" s="172" t="s">
        <v>250</v>
      </c>
      <c r="H183" s="172" t="s">
        <v>241</v>
      </c>
    </row>
    <row r="184" spans="1:8" hidden="1">
      <c r="A184" s="172" t="s">
        <v>66</v>
      </c>
      <c r="B184" s="172" t="s">
        <v>236</v>
      </c>
      <c r="C184" s="172" t="s">
        <v>683</v>
      </c>
      <c r="D184" s="172" t="s">
        <v>684</v>
      </c>
      <c r="E184" s="172" t="s">
        <v>2210</v>
      </c>
      <c r="F184" s="172" t="s">
        <v>2210</v>
      </c>
      <c r="G184" s="172" t="s">
        <v>250</v>
      </c>
      <c r="H184" s="172" t="s">
        <v>241</v>
      </c>
    </row>
    <row r="185" spans="1:8" hidden="1">
      <c r="A185" s="172" t="s">
        <v>66</v>
      </c>
      <c r="B185" s="172" t="s">
        <v>236</v>
      </c>
      <c r="C185" s="172" t="s">
        <v>683</v>
      </c>
      <c r="D185" s="172" t="s">
        <v>684</v>
      </c>
      <c r="E185" s="172" t="s">
        <v>2211</v>
      </c>
      <c r="F185" s="172" t="s">
        <v>2211</v>
      </c>
      <c r="G185" s="172" t="s">
        <v>250</v>
      </c>
      <c r="H185" s="172" t="s">
        <v>241</v>
      </c>
    </row>
    <row r="186" spans="1:8" hidden="1">
      <c r="A186" s="172" t="s">
        <v>66</v>
      </c>
      <c r="B186" s="172" t="s">
        <v>236</v>
      </c>
      <c r="C186" s="172" t="s">
        <v>683</v>
      </c>
      <c r="D186" s="172" t="s">
        <v>684</v>
      </c>
      <c r="E186" s="172" t="s">
        <v>2212</v>
      </c>
      <c r="F186" s="172" t="s">
        <v>2212</v>
      </c>
      <c r="G186" s="172" t="s">
        <v>250</v>
      </c>
      <c r="H186" s="172" t="s">
        <v>241</v>
      </c>
    </row>
    <row r="187" spans="1:8" hidden="1">
      <c r="A187" s="172" t="s">
        <v>66</v>
      </c>
      <c r="B187" s="172" t="s">
        <v>236</v>
      </c>
      <c r="C187" s="172" t="s">
        <v>683</v>
      </c>
      <c r="D187" s="172" t="s">
        <v>684</v>
      </c>
      <c r="E187" s="172" t="s">
        <v>2213</v>
      </c>
      <c r="F187" s="172" t="s">
        <v>2213</v>
      </c>
      <c r="G187" s="172" t="s">
        <v>250</v>
      </c>
      <c r="H187" s="172" t="s">
        <v>241</v>
      </c>
    </row>
    <row r="188" spans="1:8" hidden="1">
      <c r="A188" s="172" t="s">
        <v>66</v>
      </c>
      <c r="B188" s="172" t="s">
        <v>236</v>
      </c>
      <c r="C188" s="172" t="s">
        <v>683</v>
      </c>
      <c r="D188" s="172" t="s">
        <v>684</v>
      </c>
      <c r="E188" s="172" t="s">
        <v>2214</v>
      </c>
      <c r="F188" s="172" t="s">
        <v>2214</v>
      </c>
      <c r="G188" s="172" t="s">
        <v>250</v>
      </c>
      <c r="H188" s="172" t="s">
        <v>241</v>
      </c>
    </row>
    <row r="189" spans="1:8" hidden="1">
      <c r="A189" s="172" t="s">
        <v>66</v>
      </c>
      <c r="B189" s="172" t="s">
        <v>236</v>
      </c>
      <c r="C189" s="172" t="s">
        <v>683</v>
      </c>
      <c r="D189" s="172" t="s">
        <v>684</v>
      </c>
      <c r="E189" s="172" t="s">
        <v>2215</v>
      </c>
      <c r="F189" s="172" t="s">
        <v>2215</v>
      </c>
      <c r="G189" s="172" t="s">
        <v>250</v>
      </c>
      <c r="H189" s="172" t="s">
        <v>241</v>
      </c>
    </row>
    <row r="190" spans="1:8" hidden="1">
      <c r="A190" s="172" t="s">
        <v>66</v>
      </c>
      <c r="B190" s="172" t="s">
        <v>236</v>
      </c>
      <c r="C190" s="172" t="s">
        <v>683</v>
      </c>
      <c r="D190" s="172" t="s">
        <v>684</v>
      </c>
      <c r="E190" s="172" t="s">
        <v>2216</v>
      </c>
      <c r="F190" s="172" t="s">
        <v>2216</v>
      </c>
      <c r="G190" s="172" t="s">
        <v>250</v>
      </c>
      <c r="H190" s="172" t="s">
        <v>241</v>
      </c>
    </row>
    <row r="191" spans="1:8" hidden="1">
      <c r="A191" s="172" t="s">
        <v>66</v>
      </c>
      <c r="B191" s="172" t="s">
        <v>236</v>
      </c>
      <c r="C191" s="172" t="s">
        <v>683</v>
      </c>
      <c r="D191" s="172" t="s">
        <v>684</v>
      </c>
      <c r="E191" s="172" t="s">
        <v>2217</v>
      </c>
      <c r="F191" s="172" t="s">
        <v>2217</v>
      </c>
      <c r="G191" s="172" t="s">
        <v>250</v>
      </c>
      <c r="H191" s="172" t="s">
        <v>241</v>
      </c>
    </row>
    <row r="192" spans="1:8" hidden="1">
      <c r="A192" s="172" t="s">
        <v>66</v>
      </c>
      <c r="B192" s="172" t="s">
        <v>236</v>
      </c>
      <c r="C192" s="172" t="s">
        <v>683</v>
      </c>
      <c r="D192" s="172" t="s">
        <v>684</v>
      </c>
      <c r="E192" s="172" t="s">
        <v>2218</v>
      </c>
      <c r="F192" s="172" t="s">
        <v>2218</v>
      </c>
      <c r="G192" s="172" t="s">
        <v>250</v>
      </c>
      <c r="H192" s="172" t="s">
        <v>241</v>
      </c>
    </row>
    <row r="193" spans="1:8" hidden="1">
      <c r="A193" s="172" t="s">
        <v>66</v>
      </c>
      <c r="B193" s="172" t="s">
        <v>236</v>
      </c>
      <c r="C193" s="172" t="s">
        <v>683</v>
      </c>
      <c r="D193" s="172" t="s">
        <v>684</v>
      </c>
      <c r="E193" s="172" t="s">
        <v>2219</v>
      </c>
      <c r="F193" s="172" t="s">
        <v>2219</v>
      </c>
      <c r="G193" s="172" t="s">
        <v>250</v>
      </c>
      <c r="H193" s="172" t="s">
        <v>241</v>
      </c>
    </row>
    <row r="194" spans="1:8" hidden="1">
      <c r="A194" s="172" t="s">
        <v>66</v>
      </c>
      <c r="B194" s="172" t="s">
        <v>236</v>
      </c>
      <c r="C194" s="172" t="s">
        <v>683</v>
      </c>
      <c r="D194" s="172" t="s">
        <v>684</v>
      </c>
      <c r="E194" s="172" t="s">
        <v>2220</v>
      </c>
      <c r="F194" s="172" t="s">
        <v>2220</v>
      </c>
      <c r="G194" s="172" t="s">
        <v>250</v>
      </c>
      <c r="H194" s="172" t="s">
        <v>241</v>
      </c>
    </row>
    <row r="195" spans="1:8" hidden="1">
      <c r="A195" s="172" t="s">
        <v>66</v>
      </c>
      <c r="B195" s="172" t="s">
        <v>236</v>
      </c>
      <c r="C195" s="172" t="s">
        <v>683</v>
      </c>
      <c r="D195" s="172" t="s">
        <v>684</v>
      </c>
      <c r="E195" s="172" t="s">
        <v>2221</v>
      </c>
      <c r="F195" s="172" t="s">
        <v>2221</v>
      </c>
      <c r="G195" s="172" t="s">
        <v>250</v>
      </c>
      <c r="H195" s="172" t="s">
        <v>241</v>
      </c>
    </row>
    <row r="196" spans="1:8" hidden="1">
      <c r="A196" s="172" t="s">
        <v>66</v>
      </c>
      <c r="B196" s="172" t="s">
        <v>236</v>
      </c>
      <c r="C196" s="172" t="s">
        <v>683</v>
      </c>
      <c r="D196" s="172" t="s">
        <v>684</v>
      </c>
      <c r="E196" s="172" t="s">
        <v>2222</v>
      </c>
      <c r="F196" s="172" t="s">
        <v>2222</v>
      </c>
      <c r="G196" s="172" t="s">
        <v>250</v>
      </c>
      <c r="H196" s="172" t="s">
        <v>241</v>
      </c>
    </row>
    <row r="197" spans="1:8" hidden="1">
      <c r="A197" s="172" t="s">
        <v>66</v>
      </c>
      <c r="B197" s="172" t="s">
        <v>236</v>
      </c>
      <c r="C197" s="172" t="s">
        <v>683</v>
      </c>
      <c r="D197" s="172" t="s">
        <v>684</v>
      </c>
      <c r="E197" s="172" t="s">
        <v>2223</v>
      </c>
      <c r="F197" s="172" t="s">
        <v>2223</v>
      </c>
      <c r="G197" s="172" t="s">
        <v>250</v>
      </c>
      <c r="H197" s="172" t="s">
        <v>241</v>
      </c>
    </row>
    <row r="198" spans="1:8" hidden="1">
      <c r="A198" s="172" t="s">
        <v>66</v>
      </c>
      <c r="B198" s="172" t="s">
        <v>236</v>
      </c>
      <c r="C198" s="172" t="s">
        <v>683</v>
      </c>
      <c r="D198" s="172" t="s">
        <v>684</v>
      </c>
      <c r="E198" s="172" t="s">
        <v>2224</v>
      </c>
      <c r="F198" s="172" t="s">
        <v>2224</v>
      </c>
      <c r="G198" s="172" t="s">
        <v>250</v>
      </c>
      <c r="H198" s="172" t="s">
        <v>241</v>
      </c>
    </row>
    <row r="199" spans="1:8" hidden="1">
      <c r="A199" s="172" t="s">
        <v>66</v>
      </c>
      <c r="B199" s="172" t="s">
        <v>236</v>
      </c>
      <c r="C199" s="172" t="s">
        <v>683</v>
      </c>
      <c r="D199" s="172" t="s">
        <v>684</v>
      </c>
      <c r="E199" s="172" t="s">
        <v>2225</v>
      </c>
      <c r="F199" s="172" t="s">
        <v>2225</v>
      </c>
      <c r="G199" s="172" t="s">
        <v>250</v>
      </c>
      <c r="H199" s="172" t="s">
        <v>241</v>
      </c>
    </row>
    <row r="200" spans="1:8" hidden="1">
      <c r="A200" s="172" t="s">
        <v>66</v>
      </c>
      <c r="B200" s="172" t="s">
        <v>236</v>
      </c>
      <c r="C200" s="172" t="s">
        <v>683</v>
      </c>
      <c r="D200" s="172" t="s">
        <v>684</v>
      </c>
      <c r="E200" s="172" t="s">
        <v>2226</v>
      </c>
      <c r="F200" s="172" t="s">
        <v>2226</v>
      </c>
      <c r="G200" s="172" t="s">
        <v>250</v>
      </c>
      <c r="H200" s="172" t="s">
        <v>241</v>
      </c>
    </row>
    <row r="201" spans="1:8" hidden="1">
      <c r="A201" s="172" t="s">
        <v>66</v>
      </c>
      <c r="B201" s="172" t="s">
        <v>236</v>
      </c>
      <c r="C201" s="172" t="s">
        <v>683</v>
      </c>
      <c r="D201" s="172" t="s">
        <v>684</v>
      </c>
      <c r="E201" s="172" t="s">
        <v>2227</v>
      </c>
      <c r="F201" s="172" t="s">
        <v>2227</v>
      </c>
      <c r="G201" s="172" t="s">
        <v>250</v>
      </c>
      <c r="H201" s="172" t="s">
        <v>241</v>
      </c>
    </row>
    <row r="202" spans="1:8" hidden="1">
      <c r="A202" s="172" t="s">
        <v>66</v>
      </c>
      <c r="B202" s="172" t="s">
        <v>236</v>
      </c>
      <c r="C202" s="172" t="s">
        <v>683</v>
      </c>
      <c r="D202" s="172" t="s">
        <v>684</v>
      </c>
      <c r="E202" s="172" t="s">
        <v>2228</v>
      </c>
      <c r="F202" s="172" t="s">
        <v>2228</v>
      </c>
      <c r="G202" s="172" t="s">
        <v>250</v>
      </c>
      <c r="H202" s="172" t="s">
        <v>241</v>
      </c>
    </row>
    <row r="203" spans="1:8" hidden="1">
      <c r="A203" s="172" t="s">
        <v>66</v>
      </c>
      <c r="B203" s="172" t="s">
        <v>236</v>
      </c>
      <c r="C203" s="172" t="s">
        <v>683</v>
      </c>
      <c r="D203" s="172" t="s">
        <v>684</v>
      </c>
      <c r="E203" s="172" t="s">
        <v>2229</v>
      </c>
      <c r="F203" s="172" t="s">
        <v>2229</v>
      </c>
      <c r="G203" s="172" t="s">
        <v>250</v>
      </c>
      <c r="H203" s="172" t="s">
        <v>241</v>
      </c>
    </row>
    <row r="204" spans="1:8" hidden="1">
      <c r="A204" s="172" t="s">
        <v>66</v>
      </c>
      <c r="B204" s="172" t="s">
        <v>236</v>
      </c>
      <c r="C204" s="172" t="s">
        <v>683</v>
      </c>
      <c r="D204" s="172" t="s">
        <v>684</v>
      </c>
      <c r="E204" s="172" t="s">
        <v>2230</v>
      </c>
      <c r="F204" s="172" t="s">
        <v>2230</v>
      </c>
      <c r="G204" s="172" t="s">
        <v>250</v>
      </c>
      <c r="H204" s="172" t="s">
        <v>241</v>
      </c>
    </row>
    <row r="205" spans="1:8" hidden="1">
      <c r="A205" s="172" t="s">
        <v>66</v>
      </c>
      <c r="B205" s="172" t="s">
        <v>236</v>
      </c>
      <c r="C205" s="172" t="s">
        <v>683</v>
      </c>
      <c r="D205" s="172" t="s">
        <v>684</v>
      </c>
      <c r="E205" s="172" t="s">
        <v>2231</v>
      </c>
      <c r="F205" s="172" t="s">
        <v>2231</v>
      </c>
      <c r="G205" s="172" t="s">
        <v>250</v>
      </c>
      <c r="H205" s="172" t="s">
        <v>241</v>
      </c>
    </row>
    <row r="206" spans="1:8" hidden="1">
      <c r="A206" s="172" t="s">
        <v>66</v>
      </c>
      <c r="B206" s="172" t="s">
        <v>236</v>
      </c>
      <c r="C206" s="172" t="s">
        <v>683</v>
      </c>
      <c r="D206" s="172" t="s">
        <v>684</v>
      </c>
      <c r="E206" s="172" t="s">
        <v>2232</v>
      </c>
      <c r="F206" s="172" t="s">
        <v>2232</v>
      </c>
      <c r="G206" s="172" t="s">
        <v>250</v>
      </c>
      <c r="H206" s="172" t="s">
        <v>241</v>
      </c>
    </row>
    <row r="207" spans="1:8" hidden="1">
      <c r="A207" s="172" t="s">
        <v>66</v>
      </c>
      <c r="B207" s="172" t="s">
        <v>236</v>
      </c>
      <c r="C207" s="172" t="s">
        <v>683</v>
      </c>
      <c r="D207" s="172" t="s">
        <v>684</v>
      </c>
      <c r="E207" s="172" t="s">
        <v>2233</v>
      </c>
      <c r="F207" s="172" t="s">
        <v>2233</v>
      </c>
      <c r="G207" s="172" t="s">
        <v>250</v>
      </c>
      <c r="H207" s="172" t="s">
        <v>241</v>
      </c>
    </row>
    <row r="208" spans="1:8" hidden="1">
      <c r="A208" s="172" t="s">
        <v>66</v>
      </c>
      <c r="B208" s="172" t="s">
        <v>236</v>
      </c>
      <c r="C208" s="172" t="s">
        <v>683</v>
      </c>
      <c r="D208" s="172" t="s">
        <v>684</v>
      </c>
      <c r="E208" s="172" t="s">
        <v>2234</v>
      </c>
      <c r="F208" s="172" t="s">
        <v>2234</v>
      </c>
      <c r="G208" s="172" t="s">
        <v>250</v>
      </c>
      <c r="H208" s="172" t="s">
        <v>241</v>
      </c>
    </row>
    <row r="209" spans="1:8" hidden="1">
      <c r="A209" s="172" t="s">
        <v>66</v>
      </c>
      <c r="B209" s="172" t="s">
        <v>236</v>
      </c>
      <c r="C209" s="172" t="s">
        <v>683</v>
      </c>
      <c r="D209" s="172" t="s">
        <v>684</v>
      </c>
      <c r="E209" s="172" t="s">
        <v>2235</v>
      </c>
      <c r="F209" s="172" t="s">
        <v>2235</v>
      </c>
      <c r="G209" s="172" t="s">
        <v>250</v>
      </c>
      <c r="H209" s="172" t="s">
        <v>241</v>
      </c>
    </row>
    <row r="210" spans="1:8" hidden="1">
      <c r="A210" s="172" t="s">
        <v>66</v>
      </c>
      <c r="B210" s="172" t="s">
        <v>236</v>
      </c>
      <c r="C210" s="172" t="s">
        <v>683</v>
      </c>
      <c r="D210" s="172" t="s">
        <v>684</v>
      </c>
      <c r="E210" s="172" t="s">
        <v>2236</v>
      </c>
      <c r="F210" s="172" t="s">
        <v>2236</v>
      </c>
      <c r="G210" s="172" t="s">
        <v>250</v>
      </c>
      <c r="H210" s="172" t="s">
        <v>241</v>
      </c>
    </row>
    <row r="211" spans="1:8" hidden="1">
      <c r="A211" s="172" t="s">
        <v>66</v>
      </c>
      <c r="B211" s="172" t="s">
        <v>236</v>
      </c>
      <c r="C211" s="172" t="s">
        <v>683</v>
      </c>
      <c r="D211" s="172" t="s">
        <v>684</v>
      </c>
      <c r="E211" s="172" t="s">
        <v>2237</v>
      </c>
      <c r="F211" s="172" t="s">
        <v>2237</v>
      </c>
      <c r="G211" s="172" t="s">
        <v>250</v>
      </c>
      <c r="H211" s="172" t="s">
        <v>241</v>
      </c>
    </row>
    <row r="212" spans="1:8" hidden="1">
      <c r="A212" s="172" t="s">
        <v>66</v>
      </c>
      <c r="B212" s="172" t="s">
        <v>236</v>
      </c>
      <c r="C212" s="172" t="s">
        <v>683</v>
      </c>
      <c r="D212" s="172" t="s">
        <v>684</v>
      </c>
      <c r="E212" s="172" t="s">
        <v>2238</v>
      </c>
      <c r="F212" s="172" t="s">
        <v>2238</v>
      </c>
      <c r="G212" s="172" t="s">
        <v>250</v>
      </c>
      <c r="H212" s="172" t="s">
        <v>241</v>
      </c>
    </row>
    <row r="213" spans="1:8" hidden="1">
      <c r="A213" s="172" t="s">
        <v>66</v>
      </c>
      <c r="B213" s="172" t="s">
        <v>236</v>
      </c>
      <c r="C213" s="172" t="s">
        <v>683</v>
      </c>
      <c r="D213" s="172" t="s">
        <v>684</v>
      </c>
      <c r="E213" s="172" t="s">
        <v>2239</v>
      </c>
      <c r="F213" s="172" t="s">
        <v>2239</v>
      </c>
      <c r="G213" s="172" t="s">
        <v>250</v>
      </c>
      <c r="H213" s="172" t="s">
        <v>241</v>
      </c>
    </row>
    <row r="214" spans="1:8" hidden="1">
      <c r="A214" s="172" t="s">
        <v>66</v>
      </c>
      <c r="B214" s="172" t="s">
        <v>236</v>
      </c>
      <c r="C214" s="172" t="s">
        <v>683</v>
      </c>
      <c r="D214" s="172" t="s">
        <v>684</v>
      </c>
      <c r="E214" s="172" t="s">
        <v>2240</v>
      </c>
      <c r="F214" s="172" t="s">
        <v>2240</v>
      </c>
      <c r="G214" s="172" t="s">
        <v>250</v>
      </c>
      <c r="H214" s="172" t="s">
        <v>241</v>
      </c>
    </row>
    <row r="215" spans="1:8" hidden="1">
      <c r="A215" s="172" t="s">
        <v>66</v>
      </c>
      <c r="B215" s="172" t="s">
        <v>236</v>
      </c>
      <c r="C215" s="172" t="s">
        <v>683</v>
      </c>
      <c r="D215" s="172" t="s">
        <v>684</v>
      </c>
      <c r="E215" s="172" t="s">
        <v>2241</v>
      </c>
      <c r="F215" s="172" t="s">
        <v>2241</v>
      </c>
      <c r="G215" s="172" t="s">
        <v>250</v>
      </c>
      <c r="H215" s="172" t="s">
        <v>241</v>
      </c>
    </row>
    <row r="216" spans="1:8" hidden="1">
      <c r="A216" s="172" t="s">
        <v>66</v>
      </c>
      <c r="B216" s="172" t="s">
        <v>236</v>
      </c>
      <c r="C216" s="172" t="s">
        <v>683</v>
      </c>
      <c r="D216" s="172" t="s">
        <v>684</v>
      </c>
      <c r="E216" s="172" t="s">
        <v>2242</v>
      </c>
      <c r="F216" s="172" t="s">
        <v>2242</v>
      </c>
      <c r="G216" s="172" t="s">
        <v>250</v>
      </c>
      <c r="H216" s="172" t="s">
        <v>241</v>
      </c>
    </row>
    <row r="217" spans="1:8" hidden="1">
      <c r="A217" s="172" t="s">
        <v>66</v>
      </c>
      <c r="B217" s="172" t="s">
        <v>236</v>
      </c>
      <c r="C217" s="172" t="s">
        <v>683</v>
      </c>
      <c r="D217" s="172" t="s">
        <v>684</v>
      </c>
      <c r="E217" s="172" t="s">
        <v>2243</v>
      </c>
      <c r="F217" s="172" t="s">
        <v>2243</v>
      </c>
      <c r="G217" s="172" t="s">
        <v>250</v>
      </c>
      <c r="H217" s="172" t="s">
        <v>241</v>
      </c>
    </row>
    <row r="218" spans="1:8" hidden="1">
      <c r="A218" s="172" t="s">
        <v>66</v>
      </c>
      <c r="B218" s="172" t="s">
        <v>236</v>
      </c>
      <c r="C218" s="172" t="s">
        <v>683</v>
      </c>
      <c r="D218" s="172" t="s">
        <v>684</v>
      </c>
      <c r="E218" s="172" t="s">
        <v>2244</v>
      </c>
      <c r="F218" s="172" t="s">
        <v>2244</v>
      </c>
      <c r="G218" s="172" t="s">
        <v>250</v>
      </c>
      <c r="H218" s="172" t="s">
        <v>241</v>
      </c>
    </row>
    <row r="219" spans="1:8" hidden="1">
      <c r="A219" s="172" t="s">
        <v>66</v>
      </c>
      <c r="B219" s="172" t="s">
        <v>236</v>
      </c>
      <c r="C219" s="172" t="s">
        <v>683</v>
      </c>
      <c r="D219" s="172" t="s">
        <v>684</v>
      </c>
      <c r="E219" s="172" t="s">
        <v>2245</v>
      </c>
      <c r="F219" s="172" t="s">
        <v>2245</v>
      </c>
      <c r="G219" s="172" t="s">
        <v>250</v>
      </c>
      <c r="H219" s="172" t="s">
        <v>241</v>
      </c>
    </row>
    <row r="220" spans="1:8" hidden="1">
      <c r="A220" s="172" t="s">
        <v>66</v>
      </c>
      <c r="B220" s="172" t="s">
        <v>236</v>
      </c>
      <c r="C220" s="172" t="s">
        <v>683</v>
      </c>
      <c r="D220" s="172" t="s">
        <v>684</v>
      </c>
      <c r="E220" s="172" t="s">
        <v>2246</v>
      </c>
      <c r="F220" s="172" t="s">
        <v>2246</v>
      </c>
      <c r="G220" s="172" t="s">
        <v>250</v>
      </c>
      <c r="H220" s="172" t="s">
        <v>241</v>
      </c>
    </row>
    <row r="221" spans="1:8" hidden="1">
      <c r="A221" s="172" t="s">
        <v>66</v>
      </c>
      <c r="B221" s="172" t="s">
        <v>236</v>
      </c>
      <c r="C221" s="172" t="s">
        <v>683</v>
      </c>
      <c r="D221" s="172" t="s">
        <v>684</v>
      </c>
      <c r="E221" s="172" t="s">
        <v>2247</v>
      </c>
      <c r="F221" s="172" t="s">
        <v>2247</v>
      </c>
      <c r="G221" s="172" t="s">
        <v>250</v>
      </c>
      <c r="H221" s="172" t="s">
        <v>241</v>
      </c>
    </row>
    <row r="222" spans="1:8" hidden="1">
      <c r="A222" s="172" t="s">
        <v>66</v>
      </c>
      <c r="B222" s="172" t="s">
        <v>236</v>
      </c>
      <c r="C222" s="172" t="s">
        <v>683</v>
      </c>
      <c r="D222" s="172" t="s">
        <v>684</v>
      </c>
      <c r="E222" s="172" t="s">
        <v>2248</v>
      </c>
      <c r="F222" s="172" t="s">
        <v>2248</v>
      </c>
      <c r="G222" s="172" t="s">
        <v>250</v>
      </c>
      <c r="H222" s="172" t="s">
        <v>241</v>
      </c>
    </row>
    <row r="223" spans="1:8" hidden="1">
      <c r="A223" s="172" t="s">
        <v>66</v>
      </c>
      <c r="B223" s="172" t="s">
        <v>236</v>
      </c>
      <c r="C223" s="172" t="s">
        <v>683</v>
      </c>
      <c r="D223" s="172" t="s">
        <v>684</v>
      </c>
      <c r="E223" s="172" t="s">
        <v>2249</v>
      </c>
      <c r="F223" s="172" t="s">
        <v>2249</v>
      </c>
      <c r="G223" s="172" t="s">
        <v>250</v>
      </c>
      <c r="H223" s="172" t="s">
        <v>241</v>
      </c>
    </row>
    <row r="224" spans="1:8" hidden="1">
      <c r="A224" s="172" t="s">
        <v>66</v>
      </c>
      <c r="B224" s="172" t="s">
        <v>236</v>
      </c>
      <c r="C224" s="172" t="s">
        <v>683</v>
      </c>
      <c r="D224" s="172" t="s">
        <v>684</v>
      </c>
      <c r="E224" s="172" t="s">
        <v>2250</v>
      </c>
      <c r="F224" s="172" t="s">
        <v>2250</v>
      </c>
      <c r="G224" s="172" t="s">
        <v>250</v>
      </c>
      <c r="H224" s="172" t="s">
        <v>241</v>
      </c>
    </row>
    <row r="225" spans="1:8" hidden="1">
      <c r="A225" s="172" t="s">
        <v>66</v>
      </c>
      <c r="B225" s="172" t="s">
        <v>236</v>
      </c>
      <c r="C225" s="172" t="s">
        <v>683</v>
      </c>
      <c r="D225" s="172" t="s">
        <v>684</v>
      </c>
      <c r="E225" s="172" t="s">
        <v>2251</v>
      </c>
      <c r="F225" s="172" t="s">
        <v>2251</v>
      </c>
      <c r="G225" s="172" t="s">
        <v>250</v>
      </c>
      <c r="H225" s="172" t="s">
        <v>241</v>
      </c>
    </row>
    <row r="226" spans="1:8" hidden="1">
      <c r="A226" s="172" t="s">
        <v>66</v>
      </c>
      <c r="B226" s="172" t="s">
        <v>236</v>
      </c>
      <c r="C226" s="172" t="s">
        <v>683</v>
      </c>
      <c r="D226" s="172" t="s">
        <v>684</v>
      </c>
      <c r="E226" s="172" t="s">
        <v>2252</v>
      </c>
      <c r="F226" s="172" t="s">
        <v>2252</v>
      </c>
      <c r="G226" s="172" t="s">
        <v>250</v>
      </c>
      <c r="H226" s="172" t="s">
        <v>241</v>
      </c>
    </row>
    <row r="227" spans="1:8" hidden="1">
      <c r="A227" s="172" t="s">
        <v>66</v>
      </c>
      <c r="B227" s="172" t="s">
        <v>236</v>
      </c>
      <c r="C227" s="172" t="s">
        <v>683</v>
      </c>
      <c r="D227" s="172" t="s">
        <v>684</v>
      </c>
      <c r="E227" s="172" t="s">
        <v>2253</v>
      </c>
      <c r="F227" s="172" t="s">
        <v>2253</v>
      </c>
      <c r="G227" s="172" t="s">
        <v>250</v>
      </c>
      <c r="H227" s="172" t="s">
        <v>241</v>
      </c>
    </row>
    <row r="228" spans="1:8" hidden="1">
      <c r="A228" s="172" t="s">
        <v>66</v>
      </c>
      <c r="B228" s="172" t="s">
        <v>236</v>
      </c>
      <c r="C228" s="172" t="s">
        <v>683</v>
      </c>
      <c r="D228" s="172" t="s">
        <v>684</v>
      </c>
      <c r="E228" s="172" t="s">
        <v>2254</v>
      </c>
      <c r="F228" s="172" t="s">
        <v>2254</v>
      </c>
      <c r="G228" s="172" t="s">
        <v>250</v>
      </c>
      <c r="H228" s="172" t="s">
        <v>241</v>
      </c>
    </row>
    <row r="229" spans="1:8" hidden="1">
      <c r="A229" s="172" t="s">
        <v>66</v>
      </c>
      <c r="B229" s="172" t="s">
        <v>236</v>
      </c>
      <c r="C229" s="172" t="s">
        <v>683</v>
      </c>
      <c r="D229" s="172" t="s">
        <v>684</v>
      </c>
      <c r="E229" s="172" t="s">
        <v>2255</v>
      </c>
      <c r="F229" s="172" t="s">
        <v>2255</v>
      </c>
      <c r="G229" s="172" t="s">
        <v>250</v>
      </c>
      <c r="H229" s="172" t="s">
        <v>241</v>
      </c>
    </row>
    <row r="230" spans="1:8" hidden="1">
      <c r="A230" s="172" t="s">
        <v>66</v>
      </c>
      <c r="B230" s="172" t="s">
        <v>236</v>
      </c>
      <c r="C230" s="172" t="s">
        <v>683</v>
      </c>
      <c r="D230" s="172" t="s">
        <v>684</v>
      </c>
      <c r="E230" s="172" t="s">
        <v>2256</v>
      </c>
      <c r="F230" s="172" t="s">
        <v>2256</v>
      </c>
      <c r="G230" s="172" t="s">
        <v>250</v>
      </c>
      <c r="H230" s="172" t="s">
        <v>241</v>
      </c>
    </row>
    <row r="231" spans="1:8" hidden="1">
      <c r="A231" s="172" t="s">
        <v>66</v>
      </c>
      <c r="B231" s="172" t="s">
        <v>236</v>
      </c>
      <c r="C231" s="172" t="s">
        <v>683</v>
      </c>
      <c r="D231" s="172" t="s">
        <v>684</v>
      </c>
      <c r="E231" s="172" t="s">
        <v>2257</v>
      </c>
      <c r="F231" s="172" t="s">
        <v>2257</v>
      </c>
      <c r="G231" s="172" t="s">
        <v>250</v>
      </c>
      <c r="H231" s="172" t="s">
        <v>241</v>
      </c>
    </row>
    <row r="232" spans="1:8" hidden="1">
      <c r="A232" s="172" t="s">
        <v>66</v>
      </c>
      <c r="B232" s="172" t="s">
        <v>236</v>
      </c>
      <c r="C232" s="172" t="s">
        <v>683</v>
      </c>
      <c r="D232" s="172" t="s">
        <v>684</v>
      </c>
      <c r="E232" s="172" t="s">
        <v>2258</v>
      </c>
      <c r="F232" s="172" t="s">
        <v>2258</v>
      </c>
      <c r="G232" s="172" t="s">
        <v>250</v>
      </c>
      <c r="H232" s="172" t="s">
        <v>241</v>
      </c>
    </row>
    <row r="233" spans="1:8" hidden="1">
      <c r="A233" s="172" t="s">
        <v>66</v>
      </c>
      <c r="B233" s="172" t="s">
        <v>236</v>
      </c>
      <c r="C233" s="172" t="s">
        <v>683</v>
      </c>
      <c r="D233" s="172" t="s">
        <v>684</v>
      </c>
      <c r="E233" s="172" t="s">
        <v>2259</v>
      </c>
      <c r="F233" s="172" t="s">
        <v>2259</v>
      </c>
      <c r="G233" s="172" t="s">
        <v>250</v>
      </c>
      <c r="H233" s="172" t="s">
        <v>241</v>
      </c>
    </row>
    <row r="234" spans="1:8" hidden="1">
      <c r="A234" s="172" t="s">
        <v>66</v>
      </c>
      <c r="B234" s="172" t="s">
        <v>236</v>
      </c>
      <c r="C234" s="172" t="s">
        <v>683</v>
      </c>
      <c r="D234" s="172" t="s">
        <v>684</v>
      </c>
      <c r="E234" s="172" t="s">
        <v>2260</v>
      </c>
      <c r="F234" s="172" t="s">
        <v>2260</v>
      </c>
      <c r="G234" s="172" t="s">
        <v>250</v>
      </c>
      <c r="H234" s="172" t="s">
        <v>241</v>
      </c>
    </row>
    <row r="235" spans="1:8" hidden="1">
      <c r="A235" s="172" t="s">
        <v>66</v>
      </c>
      <c r="B235" s="172" t="s">
        <v>236</v>
      </c>
      <c r="C235" s="172" t="s">
        <v>683</v>
      </c>
      <c r="D235" s="172" t="s">
        <v>684</v>
      </c>
      <c r="E235" s="172" t="s">
        <v>2261</v>
      </c>
      <c r="F235" s="172" t="s">
        <v>2261</v>
      </c>
      <c r="G235" s="172" t="s">
        <v>250</v>
      </c>
      <c r="H235" s="172" t="s">
        <v>241</v>
      </c>
    </row>
    <row r="236" spans="1:8" hidden="1">
      <c r="A236" s="172" t="s">
        <v>66</v>
      </c>
      <c r="B236" s="172" t="s">
        <v>236</v>
      </c>
      <c r="C236" s="172" t="s">
        <v>683</v>
      </c>
      <c r="D236" s="172" t="s">
        <v>684</v>
      </c>
      <c r="E236" s="172" t="s">
        <v>2262</v>
      </c>
      <c r="F236" s="172" t="s">
        <v>2262</v>
      </c>
      <c r="G236" s="172" t="s">
        <v>250</v>
      </c>
      <c r="H236" s="172" t="s">
        <v>241</v>
      </c>
    </row>
    <row r="237" spans="1:8" hidden="1">
      <c r="A237" s="172" t="s">
        <v>66</v>
      </c>
      <c r="B237" s="172" t="s">
        <v>236</v>
      </c>
      <c r="C237" s="172" t="s">
        <v>683</v>
      </c>
      <c r="D237" s="172" t="s">
        <v>684</v>
      </c>
      <c r="E237" s="172" t="s">
        <v>2263</v>
      </c>
      <c r="F237" s="172" t="s">
        <v>2263</v>
      </c>
      <c r="G237" s="172" t="s">
        <v>250</v>
      </c>
      <c r="H237" s="172" t="s">
        <v>241</v>
      </c>
    </row>
    <row r="238" spans="1:8" hidden="1">
      <c r="A238" s="172" t="s">
        <v>66</v>
      </c>
      <c r="B238" s="172" t="s">
        <v>236</v>
      </c>
      <c r="C238" s="172" t="s">
        <v>683</v>
      </c>
      <c r="D238" s="172" t="s">
        <v>684</v>
      </c>
      <c r="E238" s="172" t="s">
        <v>2264</v>
      </c>
      <c r="F238" s="172" t="s">
        <v>2264</v>
      </c>
      <c r="G238" s="172" t="s">
        <v>250</v>
      </c>
      <c r="H238" s="172" t="s">
        <v>241</v>
      </c>
    </row>
    <row r="239" spans="1:8" hidden="1">
      <c r="A239" s="172" t="s">
        <v>66</v>
      </c>
      <c r="B239" s="172" t="s">
        <v>236</v>
      </c>
      <c r="C239" s="172" t="s">
        <v>683</v>
      </c>
      <c r="D239" s="172" t="s">
        <v>684</v>
      </c>
      <c r="E239" s="172" t="s">
        <v>2265</v>
      </c>
      <c r="F239" s="172" t="s">
        <v>2265</v>
      </c>
      <c r="G239" s="172" t="s">
        <v>250</v>
      </c>
      <c r="H239" s="172" t="s">
        <v>241</v>
      </c>
    </row>
    <row r="240" spans="1:8" hidden="1">
      <c r="A240" s="172" t="s">
        <v>66</v>
      </c>
      <c r="B240" s="172" t="s">
        <v>236</v>
      </c>
      <c r="C240" s="172" t="s">
        <v>683</v>
      </c>
      <c r="D240" s="172" t="s">
        <v>684</v>
      </c>
      <c r="E240" s="172" t="s">
        <v>2266</v>
      </c>
      <c r="F240" s="172" t="s">
        <v>2266</v>
      </c>
      <c r="G240" s="172" t="s">
        <v>250</v>
      </c>
      <c r="H240" s="172" t="s">
        <v>241</v>
      </c>
    </row>
    <row r="241" spans="1:8" hidden="1">
      <c r="A241" s="172" t="s">
        <v>66</v>
      </c>
      <c r="B241" s="172" t="s">
        <v>236</v>
      </c>
      <c r="C241" s="172" t="s">
        <v>683</v>
      </c>
      <c r="D241" s="172" t="s">
        <v>684</v>
      </c>
      <c r="E241" s="172" t="s">
        <v>2267</v>
      </c>
      <c r="F241" s="172" t="s">
        <v>2267</v>
      </c>
      <c r="G241" s="172" t="s">
        <v>250</v>
      </c>
      <c r="H241" s="172" t="s">
        <v>241</v>
      </c>
    </row>
    <row r="242" spans="1:8" hidden="1">
      <c r="A242" s="172" t="s">
        <v>66</v>
      </c>
      <c r="B242" s="172" t="s">
        <v>236</v>
      </c>
      <c r="C242" s="172" t="s">
        <v>683</v>
      </c>
      <c r="D242" s="172" t="s">
        <v>684</v>
      </c>
      <c r="E242" s="172" t="s">
        <v>2268</v>
      </c>
      <c r="F242" s="172" t="s">
        <v>2268</v>
      </c>
      <c r="G242" s="172" t="s">
        <v>250</v>
      </c>
      <c r="H242" s="172" t="s">
        <v>241</v>
      </c>
    </row>
    <row r="243" spans="1:8" hidden="1">
      <c r="A243" s="172" t="s">
        <v>66</v>
      </c>
      <c r="B243" s="172" t="s">
        <v>236</v>
      </c>
      <c r="C243" s="172" t="s">
        <v>683</v>
      </c>
      <c r="D243" s="172" t="s">
        <v>684</v>
      </c>
      <c r="E243" s="172" t="s">
        <v>2269</v>
      </c>
      <c r="F243" s="172" t="s">
        <v>2269</v>
      </c>
      <c r="G243" s="172" t="s">
        <v>250</v>
      </c>
      <c r="H243" s="172" t="s">
        <v>241</v>
      </c>
    </row>
    <row r="244" spans="1:8" hidden="1">
      <c r="A244" s="172" t="s">
        <v>66</v>
      </c>
      <c r="B244" s="172" t="s">
        <v>236</v>
      </c>
      <c r="C244" s="172" t="s">
        <v>683</v>
      </c>
      <c r="D244" s="172" t="s">
        <v>684</v>
      </c>
      <c r="E244" s="172" t="s">
        <v>2270</v>
      </c>
      <c r="F244" s="172" t="s">
        <v>2270</v>
      </c>
      <c r="G244" s="172" t="s">
        <v>250</v>
      </c>
      <c r="H244" s="172" t="s">
        <v>241</v>
      </c>
    </row>
    <row r="245" spans="1:8" hidden="1">
      <c r="A245" s="172" t="s">
        <v>66</v>
      </c>
      <c r="B245" s="172" t="s">
        <v>236</v>
      </c>
      <c r="C245" s="172" t="s">
        <v>683</v>
      </c>
      <c r="D245" s="172" t="s">
        <v>684</v>
      </c>
      <c r="E245" s="172" t="s">
        <v>2271</v>
      </c>
      <c r="F245" s="172" t="s">
        <v>2271</v>
      </c>
      <c r="G245" s="172" t="s">
        <v>250</v>
      </c>
      <c r="H245" s="172" t="s">
        <v>241</v>
      </c>
    </row>
    <row r="246" spans="1:8" hidden="1">
      <c r="A246" s="172" t="s">
        <v>66</v>
      </c>
      <c r="B246" s="172" t="s">
        <v>236</v>
      </c>
      <c r="C246" s="172" t="s">
        <v>683</v>
      </c>
      <c r="D246" s="172" t="s">
        <v>684</v>
      </c>
      <c r="E246" s="172" t="s">
        <v>2272</v>
      </c>
      <c r="F246" s="172" t="s">
        <v>2272</v>
      </c>
      <c r="G246" s="172" t="s">
        <v>250</v>
      </c>
      <c r="H246" s="172" t="s">
        <v>241</v>
      </c>
    </row>
    <row r="247" spans="1:8" hidden="1">
      <c r="A247" s="172" t="s">
        <v>66</v>
      </c>
      <c r="B247" s="172" t="s">
        <v>236</v>
      </c>
      <c r="C247" s="172" t="s">
        <v>683</v>
      </c>
      <c r="D247" s="172" t="s">
        <v>684</v>
      </c>
      <c r="E247" s="172" t="s">
        <v>2273</v>
      </c>
      <c r="F247" s="172" t="s">
        <v>2273</v>
      </c>
      <c r="G247" s="172" t="s">
        <v>250</v>
      </c>
      <c r="H247" s="172" t="s">
        <v>241</v>
      </c>
    </row>
    <row r="248" spans="1:8" hidden="1">
      <c r="A248" s="172" t="s">
        <v>66</v>
      </c>
      <c r="B248" s="172" t="s">
        <v>236</v>
      </c>
      <c r="C248" s="172" t="s">
        <v>683</v>
      </c>
      <c r="D248" s="172" t="s">
        <v>684</v>
      </c>
      <c r="E248" s="172" t="s">
        <v>2274</v>
      </c>
      <c r="F248" s="172" t="s">
        <v>2274</v>
      </c>
      <c r="G248" s="172" t="s">
        <v>250</v>
      </c>
      <c r="H248" s="172" t="s">
        <v>241</v>
      </c>
    </row>
    <row r="249" spans="1:8" hidden="1">
      <c r="A249" s="172" t="s">
        <v>66</v>
      </c>
      <c r="B249" s="172" t="s">
        <v>236</v>
      </c>
      <c r="C249" s="172" t="s">
        <v>683</v>
      </c>
      <c r="D249" s="172" t="s">
        <v>684</v>
      </c>
      <c r="E249" s="172" t="s">
        <v>2275</v>
      </c>
      <c r="F249" s="172" t="s">
        <v>2275</v>
      </c>
      <c r="G249" s="172" t="s">
        <v>250</v>
      </c>
      <c r="H249" s="172" t="s">
        <v>241</v>
      </c>
    </row>
    <row r="250" spans="1:8" hidden="1">
      <c r="A250" s="172" t="s">
        <v>66</v>
      </c>
      <c r="B250" s="172" t="s">
        <v>236</v>
      </c>
      <c r="C250" s="172" t="s">
        <v>683</v>
      </c>
      <c r="D250" s="172" t="s">
        <v>684</v>
      </c>
      <c r="E250" s="172" t="s">
        <v>2276</v>
      </c>
      <c r="F250" s="172" t="s">
        <v>2276</v>
      </c>
      <c r="G250" s="172" t="s">
        <v>250</v>
      </c>
      <c r="H250" s="172" t="s">
        <v>241</v>
      </c>
    </row>
    <row r="251" spans="1:8" hidden="1">
      <c r="A251" s="172" t="s">
        <v>66</v>
      </c>
      <c r="B251" s="172" t="s">
        <v>236</v>
      </c>
      <c r="C251" s="172" t="s">
        <v>683</v>
      </c>
      <c r="D251" s="172" t="s">
        <v>684</v>
      </c>
      <c r="E251" s="172" t="s">
        <v>2277</v>
      </c>
      <c r="F251" s="172" t="s">
        <v>2277</v>
      </c>
      <c r="G251" s="172" t="s">
        <v>250</v>
      </c>
      <c r="H251" s="172" t="s">
        <v>241</v>
      </c>
    </row>
    <row r="252" spans="1:8" hidden="1">
      <c r="A252" s="172" t="s">
        <v>66</v>
      </c>
      <c r="B252" s="172" t="s">
        <v>236</v>
      </c>
      <c r="C252" s="172" t="s">
        <v>683</v>
      </c>
      <c r="D252" s="172" t="s">
        <v>684</v>
      </c>
      <c r="E252" s="172" t="s">
        <v>2278</v>
      </c>
      <c r="F252" s="172" t="s">
        <v>2278</v>
      </c>
      <c r="G252" s="172" t="s">
        <v>250</v>
      </c>
      <c r="H252" s="172" t="s">
        <v>241</v>
      </c>
    </row>
    <row r="253" spans="1:8" hidden="1">
      <c r="A253" s="172" t="s">
        <v>66</v>
      </c>
      <c r="B253" s="172" t="s">
        <v>236</v>
      </c>
      <c r="C253" s="172" t="s">
        <v>683</v>
      </c>
      <c r="D253" s="172" t="s">
        <v>684</v>
      </c>
      <c r="E253" s="172" t="s">
        <v>2279</v>
      </c>
      <c r="F253" s="172" t="s">
        <v>2279</v>
      </c>
      <c r="G253" s="172" t="s">
        <v>250</v>
      </c>
      <c r="H253" s="172" t="s">
        <v>241</v>
      </c>
    </row>
    <row r="254" spans="1:8" hidden="1">
      <c r="A254" s="172" t="s">
        <v>66</v>
      </c>
      <c r="B254" s="172" t="s">
        <v>236</v>
      </c>
      <c r="C254" s="172" t="s">
        <v>683</v>
      </c>
      <c r="D254" s="172" t="s">
        <v>684</v>
      </c>
      <c r="E254" s="172" t="s">
        <v>2280</v>
      </c>
      <c r="F254" s="172" t="s">
        <v>2280</v>
      </c>
      <c r="G254" s="172" t="s">
        <v>250</v>
      </c>
      <c r="H254" s="172" t="s">
        <v>241</v>
      </c>
    </row>
    <row r="255" spans="1:8" hidden="1">
      <c r="A255" s="172" t="s">
        <v>66</v>
      </c>
      <c r="B255" s="172" t="s">
        <v>236</v>
      </c>
      <c r="C255" s="172" t="s">
        <v>683</v>
      </c>
      <c r="D255" s="172" t="s">
        <v>684</v>
      </c>
      <c r="E255" s="172" t="s">
        <v>2281</v>
      </c>
      <c r="F255" s="172" t="s">
        <v>2281</v>
      </c>
      <c r="G255" s="172" t="s">
        <v>250</v>
      </c>
      <c r="H255" s="172" t="s">
        <v>241</v>
      </c>
    </row>
    <row r="256" spans="1:8" hidden="1">
      <c r="A256" s="172" t="s">
        <v>66</v>
      </c>
      <c r="B256" s="172" t="s">
        <v>236</v>
      </c>
      <c r="C256" s="172" t="s">
        <v>683</v>
      </c>
      <c r="D256" s="172" t="s">
        <v>684</v>
      </c>
      <c r="E256" s="172" t="s">
        <v>2282</v>
      </c>
      <c r="F256" s="172" t="s">
        <v>2282</v>
      </c>
      <c r="G256" s="172" t="s">
        <v>250</v>
      </c>
      <c r="H256" s="172" t="s">
        <v>241</v>
      </c>
    </row>
    <row r="257" spans="1:8" hidden="1">
      <c r="A257" s="172" t="s">
        <v>66</v>
      </c>
      <c r="B257" s="172" t="s">
        <v>236</v>
      </c>
      <c r="C257" s="172" t="s">
        <v>683</v>
      </c>
      <c r="D257" s="172" t="s">
        <v>684</v>
      </c>
      <c r="E257" s="172" t="s">
        <v>2283</v>
      </c>
      <c r="F257" s="172" t="s">
        <v>2283</v>
      </c>
      <c r="G257" s="172" t="s">
        <v>250</v>
      </c>
      <c r="H257" s="172" t="s">
        <v>241</v>
      </c>
    </row>
    <row r="258" spans="1:8" hidden="1">
      <c r="A258" s="172" t="s">
        <v>66</v>
      </c>
      <c r="B258" s="172" t="s">
        <v>236</v>
      </c>
      <c r="C258" s="172" t="s">
        <v>683</v>
      </c>
      <c r="D258" s="172" t="s">
        <v>684</v>
      </c>
      <c r="E258" s="172" t="s">
        <v>2284</v>
      </c>
      <c r="F258" s="172" t="s">
        <v>2284</v>
      </c>
      <c r="G258" s="172" t="s">
        <v>250</v>
      </c>
      <c r="H258" s="172" t="s">
        <v>241</v>
      </c>
    </row>
    <row r="259" spans="1:8" hidden="1">
      <c r="A259" s="172" t="s">
        <v>66</v>
      </c>
      <c r="B259" s="172" t="s">
        <v>236</v>
      </c>
      <c r="C259" s="172" t="s">
        <v>683</v>
      </c>
      <c r="D259" s="172" t="s">
        <v>684</v>
      </c>
      <c r="E259" s="172" t="s">
        <v>2285</v>
      </c>
      <c r="F259" s="172" t="s">
        <v>2285</v>
      </c>
      <c r="G259" s="172" t="s">
        <v>250</v>
      </c>
      <c r="H259" s="172" t="s">
        <v>241</v>
      </c>
    </row>
    <row r="260" spans="1:8" hidden="1">
      <c r="A260" s="172" t="s">
        <v>66</v>
      </c>
      <c r="B260" s="172" t="s">
        <v>236</v>
      </c>
      <c r="C260" s="172" t="s">
        <v>683</v>
      </c>
      <c r="D260" s="172" t="s">
        <v>684</v>
      </c>
      <c r="E260" s="172" t="s">
        <v>2286</v>
      </c>
      <c r="F260" s="172" t="s">
        <v>2286</v>
      </c>
      <c r="G260" s="172" t="s">
        <v>250</v>
      </c>
      <c r="H260" s="172" t="s">
        <v>241</v>
      </c>
    </row>
    <row r="261" spans="1:8" hidden="1">
      <c r="A261" s="172" t="s">
        <v>66</v>
      </c>
      <c r="B261" s="172" t="s">
        <v>236</v>
      </c>
      <c r="C261" s="172" t="s">
        <v>683</v>
      </c>
      <c r="D261" s="172" t="s">
        <v>684</v>
      </c>
      <c r="E261" s="172" t="s">
        <v>2287</v>
      </c>
      <c r="F261" s="172" t="s">
        <v>2287</v>
      </c>
      <c r="G261" s="172" t="s">
        <v>250</v>
      </c>
      <c r="H261" s="172" t="s">
        <v>241</v>
      </c>
    </row>
    <row r="262" spans="1:8" hidden="1">
      <c r="A262" s="172" t="s">
        <v>66</v>
      </c>
      <c r="B262" s="172" t="s">
        <v>236</v>
      </c>
      <c r="C262" s="172" t="s">
        <v>683</v>
      </c>
      <c r="D262" s="172" t="s">
        <v>684</v>
      </c>
      <c r="E262" s="172" t="s">
        <v>2288</v>
      </c>
      <c r="F262" s="172" t="s">
        <v>2288</v>
      </c>
      <c r="G262" s="172" t="s">
        <v>250</v>
      </c>
      <c r="H262" s="172" t="s">
        <v>241</v>
      </c>
    </row>
    <row r="263" spans="1:8" hidden="1">
      <c r="A263" s="172" t="s">
        <v>66</v>
      </c>
      <c r="B263" s="172" t="s">
        <v>236</v>
      </c>
      <c r="C263" s="172" t="s">
        <v>683</v>
      </c>
      <c r="D263" s="172" t="s">
        <v>684</v>
      </c>
      <c r="E263" s="172" t="s">
        <v>2289</v>
      </c>
      <c r="F263" s="172" t="s">
        <v>2289</v>
      </c>
      <c r="G263" s="172" t="s">
        <v>250</v>
      </c>
      <c r="H263" s="172" t="s">
        <v>241</v>
      </c>
    </row>
    <row r="264" spans="1:8" hidden="1">
      <c r="A264" s="172" t="s">
        <v>66</v>
      </c>
      <c r="B264" s="172" t="s">
        <v>236</v>
      </c>
      <c r="C264" s="172" t="s">
        <v>683</v>
      </c>
      <c r="D264" s="172" t="s">
        <v>684</v>
      </c>
      <c r="E264" s="172" t="s">
        <v>2290</v>
      </c>
      <c r="F264" s="172" t="s">
        <v>2290</v>
      </c>
      <c r="G264" s="172" t="s">
        <v>250</v>
      </c>
      <c r="H264" s="172" t="s">
        <v>241</v>
      </c>
    </row>
    <row r="265" spans="1:8" hidden="1">
      <c r="A265" s="172" t="s">
        <v>66</v>
      </c>
      <c r="B265" s="172" t="s">
        <v>236</v>
      </c>
      <c r="C265" s="172" t="s">
        <v>683</v>
      </c>
      <c r="D265" s="172" t="s">
        <v>684</v>
      </c>
      <c r="E265" s="172" t="s">
        <v>2291</v>
      </c>
      <c r="F265" s="172" t="s">
        <v>2291</v>
      </c>
      <c r="G265" s="172" t="s">
        <v>250</v>
      </c>
      <c r="H265" s="172" t="s">
        <v>241</v>
      </c>
    </row>
    <row r="266" spans="1:8" hidden="1">
      <c r="A266" s="172" t="s">
        <v>66</v>
      </c>
      <c r="B266" s="172" t="s">
        <v>236</v>
      </c>
      <c r="C266" s="172" t="s">
        <v>683</v>
      </c>
      <c r="D266" s="172" t="s">
        <v>684</v>
      </c>
      <c r="E266" s="172" t="s">
        <v>2292</v>
      </c>
      <c r="F266" s="172" t="s">
        <v>2292</v>
      </c>
      <c r="G266" s="172" t="s">
        <v>250</v>
      </c>
      <c r="H266" s="172" t="s">
        <v>241</v>
      </c>
    </row>
    <row r="267" spans="1:8" hidden="1">
      <c r="A267" s="172" t="s">
        <v>66</v>
      </c>
      <c r="B267" s="172" t="s">
        <v>236</v>
      </c>
      <c r="C267" s="172" t="s">
        <v>683</v>
      </c>
      <c r="D267" s="172" t="s">
        <v>684</v>
      </c>
      <c r="E267" s="172" t="s">
        <v>2293</v>
      </c>
      <c r="F267" s="172" t="s">
        <v>2293</v>
      </c>
      <c r="G267" s="172" t="s">
        <v>250</v>
      </c>
      <c r="H267" s="172" t="s">
        <v>241</v>
      </c>
    </row>
    <row r="268" spans="1:8" hidden="1">
      <c r="A268" s="172" t="s">
        <v>66</v>
      </c>
      <c r="B268" s="172" t="s">
        <v>236</v>
      </c>
      <c r="C268" s="172" t="s">
        <v>683</v>
      </c>
      <c r="D268" s="172" t="s">
        <v>684</v>
      </c>
      <c r="E268" s="172" t="s">
        <v>2294</v>
      </c>
      <c r="F268" s="172" t="s">
        <v>2294</v>
      </c>
      <c r="G268" s="172" t="s">
        <v>250</v>
      </c>
      <c r="H268" s="172" t="s">
        <v>241</v>
      </c>
    </row>
    <row r="269" spans="1:8" hidden="1">
      <c r="A269" s="172" t="s">
        <v>66</v>
      </c>
      <c r="B269" s="172" t="s">
        <v>236</v>
      </c>
      <c r="C269" s="172" t="s">
        <v>683</v>
      </c>
      <c r="D269" s="172" t="s">
        <v>684</v>
      </c>
      <c r="E269" s="172" t="s">
        <v>2295</v>
      </c>
      <c r="F269" s="172" t="s">
        <v>2295</v>
      </c>
      <c r="G269" s="172" t="s">
        <v>250</v>
      </c>
      <c r="H269" s="172" t="s">
        <v>241</v>
      </c>
    </row>
    <row r="270" spans="1:8" hidden="1">
      <c r="A270" s="172" t="s">
        <v>66</v>
      </c>
      <c r="B270" s="172" t="s">
        <v>236</v>
      </c>
      <c r="C270" s="172" t="s">
        <v>683</v>
      </c>
      <c r="D270" s="172" t="s">
        <v>684</v>
      </c>
      <c r="E270" s="172" t="s">
        <v>2296</v>
      </c>
      <c r="F270" s="172" t="s">
        <v>2296</v>
      </c>
      <c r="G270" s="172" t="s">
        <v>250</v>
      </c>
      <c r="H270" s="172" t="s">
        <v>241</v>
      </c>
    </row>
    <row r="271" spans="1:8" hidden="1">
      <c r="A271" s="172" t="s">
        <v>66</v>
      </c>
      <c r="B271" s="172" t="s">
        <v>236</v>
      </c>
      <c r="C271" s="172" t="s">
        <v>683</v>
      </c>
      <c r="D271" s="172" t="s">
        <v>684</v>
      </c>
      <c r="E271" s="172" t="s">
        <v>2297</v>
      </c>
      <c r="F271" s="172" t="s">
        <v>2297</v>
      </c>
      <c r="G271" s="172" t="s">
        <v>250</v>
      </c>
      <c r="H271" s="172" t="s">
        <v>241</v>
      </c>
    </row>
    <row r="272" spans="1:8" hidden="1">
      <c r="A272" s="172" t="s">
        <v>66</v>
      </c>
      <c r="B272" s="172" t="s">
        <v>236</v>
      </c>
      <c r="C272" s="172" t="s">
        <v>683</v>
      </c>
      <c r="D272" s="172" t="s">
        <v>684</v>
      </c>
      <c r="E272" s="172" t="s">
        <v>2298</v>
      </c>
      <c r="F272" s="172" t="s">
        <v>2298</v>
      </c>
      <c r="G272" s="172" t="s">
        <v>250</v>
      </c>
      <c r="H272" s="172" t="s">
        <v>241</v>
      </c>
    </row>
    <row r="273" spans="1:8" hidden="1">
      <c r="A273" s="172" t="s">
        <v>66</v>
      </c>
      <c r="B273" s="172" t="s">
        <v>236</v>
      </c>
      <c r="C273" s="172" t="s">
        <v>683</v>
      </c>
      <c r="D273" s="172" t="s">
        <v>684</v>
      </c>
      <c r="E273" s="172" t="s">
        <v>2299</v>
      </c>
      <c r="F273" s="172" t="s">
        <v>2299</v>
      </c>
      <c r="G273" s="172" t="s">
        <v>250</v>
      </c>
      <c r="H273" s="172" t="s">
        <v>241</v>
      </c>
    </row>
    <row r="274" spans="1:8" hidden="1">
      <c r="A274" s="172" t="s">
        <v>66</v>
      </c>
      <c r="B274" s="172" t="s">
        <v>236</v>
      </c>
      <c r="C274" s="172" t="s">
        <v>683</v>
      </c>
      <c r="D274" s="172" t="s">
        <v>684</v>
      </c>
      <c r="E274" s="172" t="s">
        <v>2300</v>
      </c>
      <c r="F274" s="172" t="s">
        <v>2300</v>
      </c>
      <c r="G274" s="172" t="s">
        <v>250</v>
      </c>
      <c r="H274" s="172" t="s">
        <v>241</v>
      </c>
    </row>
    <row r="275" spans="1:8" hidden="1">
      <c r="A275" s="172" t="s">
        <v>66</v>
      </c>
      <c r="B275" s="172" t="s">
        <v>236</v>
      </c>
      <c r="C275" s="172" t="s">
        <v>683</v>
      </c>
      <c r="D275" s="172" t="s">
        <v>684</v>
      </c>
      <c r="E275" s="172" t="s">
        <v>2301</v>
      </c>
      <c r="F275" s="172" t="s">
        <v>2301</v>
      </c>
      <c r="G275" s="172" t="s">
        <v>250</v>
      </c>
      <c r="H275" s="172" t="s">
        <v>241</v>
      </c>
    </row>
    <row r="276" spans="1:8" hidden="1">
      <c r="A276" s="172" t="s">
        <v>66</v>
      </c>
      <c r="B276" s="172" t="s">
        <v>236</v>
      </c>
      <c r="C276" s="172" t="s">
        <v>683</v>
      </c>
      <c r="D276" s="172" t="s">
        <v>684</v>
      </c>
      <c r="E276" s="172" t="s">
        <v>2302</v>
      </c>
      <c r="F276" s="172" t="s">
        <v>2302</v>
      </c>
      <c r="G276" s="172" t="s">
        <v>250</v>
      </c>
      <c r="H276" s="172" t="s">
        <v>241</v>
      </c>
    </row>
    <row r="277" spans="1:8" hidden="1">
      <c r="A277" s="172" t="s">
        <v>66</v>
      </c>
      <c r="B277" s="172" t="s">
        <v>236</v>
      </c>
      <c r="C277" s="172" t="s">
        <v>683</v>
      </c>
      <c r="D277" s="172" t="s">
        <v>684</v>
      </c>
      <c r="E277" s="172" t="s">
        <v>2303</v>
      </c>
      <c r="F277" s="172" t="s">
        <v>2303</v>
      </c>
      <c r="G277" s="172" t="s">
        <v>250</v>
      </c>
      <c r="H277" s="172" t="s">
        <v>241</v>
      </c>
    </row>
    <row r="278" spans="1:8" hidden="1">
      <c r="A278" s="172" t="s">
        <v>66</v>
      </c>
      <c r="B278" s="172" t="s">
        <v>236</v>
      </c>
      <c r="C278" s="172" t="s">
        <v>683</v>
      </c>
      <c r="D278" s="172" t="s">
        <v>684</v>
      </c>
      <c r="E278" s="172" t="s">
        <v>2304</v>
      </c>
      <c r="F278" s="172" t="s">
        <v>2304</v>
      </c>
      <c r="G278" s="172" t="s">
        <v>250</v>
      </c>
      <c r="H278" s="172" t="s">
        <v>241</v>
      </c>
    </row>
    <row r="279" spans="1:8" hidden="1">
      <c r="A279" s="172" t="s">
        <v>66</v>
      </c>
      <c r="B279" s="172" t="s">
        <v>236</v>
      </c>
      <c r="C279" s="172" t="s">
        <v>683</v>
      </c>
      <c r="D279" s="172" t="s">
        <v>684</v>
      </c>
      <c r="E279" s="172" t="s">
        <v>2305</v>
      </c>
      <c r="F279" s="172" t="s">
        <v>2305</v>
      </c>
      <c r="G279" s="172" t="s">
        <v>250</v>
      </c>
      <c r="H279" s="172" t="s">
        <v>241</v>
      </c>
    </row>
    <row r="280" spans="1:8" hidden="1">
      <c r="A280" s="172" t="s">
        <v>66</v>
      </c>
      <c r="B280" s="172" t="s">
        <v>236</v>
      </c>
      <c r="C280" s="172" t="s">
        <v>683</v>
      </c>
      <c r="D280" s="172" t="s">
        <v>684</v>
      </c>
      <c r="E280" s="172" t="s">
        <v>2306</v>
      </c>
      <c r="F280" s="172" t="s">
        <v>2306</v>
      </c>
      <c r="G280" s="172" t="s">
        <v>250</v>
      </c>
      <c r="H280" s="172" t="s">
        <v>241</v>
      </c>
    </row>
    <row r="281" spans="1:8" hidden="1">
      <c r="A281" s="172" t="s">
        <v>66</v>
      </c>
      <c r="B281" s="172" t="s">
        <v>236</v>
      </c>
      <c r="C281" s="172" t="s">
        <v>683</v>
      </c>
      <c r="D281" s="172" t="s">
        <v>684</v>
      </c>
      <c r="E281" s="172" t="s">
        <v>2307</v>
      </c>
      <c r="F281" s="172" t="s">
        <v>2307</v>
      </c>
      <c r="G281" s="172" t="s">
        <v>250</v>
      </c>
      <c r="H281" s="172" t="s">
        <v>241</v>
      </c>
    </row>
    <row r="282" spans="1:8" hidden="1">
      <c r="A282" s="172" t="s">
        <v>66</v>
      </c>
      <c r="B282" s="172" t="s">
        <v>236</v>
      </c>
      <c r="C282" s="172" t="s">
        <v>683</v>
      </c>
      <c r="D282" s="172" t="s">
        <v>684</v>
      </c>
      <c r="E282" s="172" t="s">
        <v>2308</v>
      </c>
      <c r="F282" s="172" t="s">
        <v>2308</v>
      </c>
      <c r="G282" s="172" t="s">
        <v>250</v>
      </c>
      <c r="H282" s="172" t="s">
        <v>241</v>
      </c>
    </row>
    <row r="283" spans="1:8" hidden="1">
      <c r="A283" s="172" t="s">
        <v>66</v>
      </c>
      <c r="B283" s="172" t="s">
        <v>236</v>
      </c>
      <c r="C283" s="172" t="s">
        <v>683</v>
      </c>
      <c r="D283" s="172" t="s">
        <v>684</v>
      </c>
      <c r="E283" s="172" t="s">
        <v>2309</v>
      </c>
      <c r="F283" s="172" t="s">
        <v>2309</v>
      </c>
      <c r="G283" s="172" t="s">
        <v>250</v>
      </c>
      <c r="H283" s="172" t="s">
        <v>241</v>
      </c>
    </row>
    <row r="284" spans="1:8" hidden="1">
      <c r="A284" s="172" t="s">
        <v>66</v>
      </c>
      <c r="B284" s="172" t="s">
        <v>236</v>
      </c>
      <c r="C284" s="172" t="s">
        <v>683</v>
      </c>
      <c r="D284" s="172" t="s">
        <v>684</v>
      </c>
      <c r="E284" s="172" t="s">
        <v>2310</v>
      </c>
      <c r="F284" s="172" t="s">
        <v>2310</v>
      </c>
      <c r="G284" s="172" t="s">
        <v>250</v>
      </c>
      <c r="H284" s="172" t="s">
        <v>241</v>
      </c>
    </row>
    <row r="285" spans="1:8" hidden="1">
      <c r="A285" s="172" t="s">
        <v>66</v>
      </c>
      <c r="B285" s="172" t="s">
        <v>236</v>
      </c>
      <c r="C285" s="172" t="s">
        <v>683</v>
      </c>
      <c r="D285" s="172" t="s">
        <v>684</v>
      </c>
      <c r="E285" s="172" t="s">
        <v>2311</v>
      </c>
      <c r="F285" s="172" t="s">
        <v>2311</v>
      </c>
      <c r="G285" s="172" t="s">
        <v>250</v>
      </c>
      <c r="H285" s="172" t="s">
        <v>241</v>
      </c>
    </row>
    <row r="286" spans="1:8" hidden="1">
      <c r="A286" s="172" t="s">
        <v>66</v>
      </c>
      <c r="B286" s="172" t="s">
        <v>236</v>
      </c>
      <c r="C286" s="172" t="s">
        <v>683</v>
      </c>
      <c r="D286" s="172" t="s">
        <v>684</v>
      </c>
      <c r="E286" s="172" t="s">
        <v>2312</v>
      </c>
      <c r="F286" s="172" t="s">
        <v>2312</v>
      </c>
      <c r="G286" s="172" t="s">
        <v>250</v>
      </c>
      <c r="H286" s="172" t="s">
        <v>241</v>
      </c>
    </row>
    <row r="287" spans="1:8" hidden="1">
      <c r="A287" s="172" t="s">
        <v>66</v>
      </c>
      <c r="B287" s="172" t="s">
        <v>236</v>
      </c>
      <c r="C287" s="172" t="s">
        <v>683</v>
      </c>
      <c r="D287" s="172" t="s">
        <v>684</v>
      </c>
      <c r="E287" s="172" t="s">
        <v>2313</v>
      </c>
      <c r="F287" s="172" t="s">
        <v>2313</v>
      </c>
      <c r="G287" s="172" t="s">
        <v>250</v>
      </c>
      <c r="H287" s="172" t="s">
        <v>241</v>
      </c>
    </row>
    <row r="288" spans="1:8" hidden="1">
      <c r="A288" s="172" t="s">
        <v>66</v>
      </c>
      <c r="B288" s="172" t="s">
        <v>236</v>
      </c>
      <c r="C288" s="172" t="s">
        <v>683</v>
      </c>
      <c r="D288" s="172" t="s">
        <v>684</v>
      </c>
      <c r="E288" s="172" t="s">
        <v>2314</v>
      </c>
      <c r="F288" s="172" t="s">
        <v>2314</v>
      </c>
      <c r="G288" s="172" t="s">
        <v>250</v>
      </c>
      <c r="H288" s="172" t="s">
        <v>241</v>
      </c>
    </row>
    <row r="289" spans="1:8" hidden="1">
      <c r="A289" s="172" t="s">
        <v>66</v>
      </c>
      <c r="B289" s="172" t="s">
        <v>236</v>
      </c>
      <c r="C289" s="172" t="s">
        <v>683</v>
      </c>
      <c r="D289" s="172" t="s">
        <v>684</v>
      </c>
      <c r="E289" s="172" t="s">
        <v>2315</v>
      </c>
      <c r="F289" s="172" t="s">
        <v>2315</v>
      </c>
      <c r="G289" s="172" t="s">
        <v>250</v>
      </c>
      <c r="H289" s="172" t="s">
        <v>241</v>
      </c>
    </row>
    <row r="290" spans="1:8" hidden="1">
      <c r="A290" s="172" t="s">
        <v>66</v>
      </c>
      <c r="B290" s="172" t="s">
        <v>236</v>
      </c>
      <c r="C290" s="172" t="s">
        <v>683</v>
      </c>
      <c r="D290" s="172" t="s">
        <v>684</v>
      </c>
      <c r="E290" s="172" t="s">
        <v>2316</v>
      </c>
      <c r="F290" s="172" t="s">
        <v>2316</v>
      </c>
      <c r="G290" s="172" t="s">
        <v>250</v>
      </c>
      <c r="H290" s="172" t="s">
        <v>241</v>
      </c>
    </row>
    <row r="291" spans="1:8" hidden="1">
      <c r="A291" s="172" t="s">
        <v>66</v>
      </c>
      <c r="B291" s="172" t="s">
        <v>236</v>
      </c>
      <c r="C291" s="172" t="s">
        <v>683</v>
      </c>
      <c r="D291" s="172" t="s">
        <v>684</v>
      </c>
      <c r="E291" s="172" t="s">
        <v>2317</v>
      </c>
      <c r="F291" s="172" t="s">
        <v>2317</v>
      </c>
      <c r="G291" s="172" t="s">
        <v>250</v>
      </c>
      <c r="H291" s="172" t="s">
        <v>241</v>
      </c>
    </row>
    <row r="292" spans="1:8" hidden="1">
      <c r="A292" s="172" t="s">
        <v>66</v>
      </c>
      <c r="B292" s="172" t="s">
        <v>236</v>
      </c>
      <c r="C292" s="172" t="s">
        <v>683</v>
      </c>
      <c r="D292" s="172" t="s">
        <v>684</v>
      </c>
      <c r="E292" s="172" t="s">
        <v>2318</v>
      </c>
      <c r="F292" s="172" t="s">
        <v>2318</v>
      </c>
      <c r="G292" s="172" t="s">
        <v>250</v>
      </c>
      <c r="H292" s="172" t="s">
        <v>241</v>
      </c>
    </row>
    <row r="293" spans="1:8" hidden="1">
      <c r="A293" s="172" t="s">
        <v>66</v>
      </c>
      <c r="B293" s="172" t="s">
        <v>236</v>
      </c>
      <c r="C293" s="172" t="s">
        <v>683</v>
      </c>
      <c r="D293" s="172" t="s">
        <v>684</v>
      </c>
      <c r="E293" s="172" t="s">
        <v>2319</v>
      </c>
      <c r="F293" s="172" t="s">
        <v>2319</v>
      </c>
      <c r="G293" s="172" t="s">
        <v>250</v>
      </c>
      <c r="H293" s="172" t="s">
        <v>241</v>
      </c>
    </row>
    <row r="294" spans="1:8" hidden="1">
      <c r="A294" s="172" t="s">
        <v>66</v>
      </c>
      <c r="B294" s="172" t="s">
        <v>236</v>
      </c>
      <c r="C294" s="172" t="s">
        <v>683</v>
      </c>
      <c r="D294" s="172" t="s">
        <v>684</v>
      </c>
      <c r="E294" s="172" t="s">
        <v>2320</v>
      </c>
      <c r="F294" s="172" t="s">
        <v>2320</v>
      </c>
      <c r="G294" s="172" t="s">
        <v>250</v>
      </c>
      <c r="H294" s="172" t="s">
        <v>241</v>
      </c>
    </row>
    <row r="295" spans="1:8" hidden="1">
      <c r="A295" s="172" t="s">
        <v>66</v>
      </c>
      <c r="B295" s="172" t="s">
        <v>236</v>
      </c>
      <c r="C295" s="172" t="s">
        <v>683</v>
      </c>
      <c r="D295" s="172" t="s">
        <v>684</v>
      </c>
      <c r="E295" s="172" t="s">
        <v>2321</v>
      </c>
      <c r="F295" s="172" t="s">
        <v>2321</v>
      </c>
      <c r="G295" s="172" t="s">
        <v>250</v>
      </c>
      <c r="H295" s="172" t="s">
        <v>241</v>
      </c>
    </row>
    <row r="296" spans="1:8" hidden="1">
      <c r="A296" s="172" t="s">
        <v>66</v>
      </c>
      <c r="B296" s="172" t="s">
        <v>236</v>
      </c>
      <c r="C296" s="172" t="s">
        <v>683</v>
      </c>
      <c r="D296" s="172" t="s">
        <v>684</v>
      </c>
      <c r="E296" s="172" t="s">
        <v>2322</v>
      </c>
      <c r="F296" s="172" t="s">
        <v>2322</v>
      </c>
      <c r="G296" s="172" t="s">
        <v>250</v>
      </c>
      <c r="H296" s="172" t="s">
        <v>241</v>
      </c>
    </row>
    <row r="297" spans="1:8" hidden="1">
      <c r="A297" s="172" t="s">
        <v>66</v>
      </c>
      <c r="B297" s="172" t="s">
        <v>236</v>
      </c>
      <c r="C297" s="172" t="s">
        <v>683</v>
      </c>
      <c r="D297" s="172" t="s">
        <v>684</v>
      </c>
      <c r="E297" s="172" t="s">
        <v>2323</v>
      </c>
      <c r="F297" s="172" t="s">
        <v>2323</v>
      </c>
      <c r="G297" s="172" t="s">
        <v>250</v>
      </c>
      <c r="H297" s="172" t="s">
        <v>241</v>
      </c>
    </row>
    <row r="298" spans="1:8" hidden="1">
      <c r="A298" s="172" t="s">
        <v>66</v>
      </c>
      <c r="B298" s="172" t="s">
        <v>236</v>
      </c>
      <c r="C298" s="172" t="s">
        <v>683</v>
      </c>
      <c r="D298" s="172" t="s">
        <v>684</v>
      </c>
      <c r="E298" s="172" t="s">
        <v>2324</v>
      </c>
      <c r="F298" s="172" t="s">
        <v>2324</v>
      </c>
      <c r="G298" s="172" t="s">
        <v>250</v>
      </c>
      <c r="H298" s="172" t="s">
        <v>241</v>
      </c>
    </row>
    <row r="299" spans="1:8" hidden="1">
      <c r="A299" s="172" t="s">
        <v>66</v>
      </c>
      <c r="B299" s="172" t="s">
        <v>236</v>
      </c>
      <c r="C299" s="172" t="s">
        <v>683</v>
      </c>
      <c r="D299" s="172" t="s">
        <v>684</v>
      </c>
      <c r="E299" s="172" t="s">
        <v>2325</v>
      </c>
      <c r="F299" s="172" t="s">
        <v>2325</v>
      </c>
      <c r="G299" s="172" t="s">
        <v>250</v>
      </c>
      <c r="H299" s="172" t="s">
        <v>241</v>
      </c>
    </row>
    <row r="300" spans="1:8" hidden="1">
      <c r="A300" s="172" t="s">
        <v>66</v>
      </c>
      <c r="B300" s="172" t="s">
        <v>236</v>
      </c>
      <c r="C300" s="172" t="s">
        <v>683</v>
      </c>
      <c r="D300" s="172" t="s">
        <v>684</v>
      </c>
      <c r="E300" s="172" t="s">
        <v>2326</v>
      </c>
      <c r="F300" s="172" t="s">
        <v>2326</v>
      </c>
      <c r="G300" s="172" t="s">
        <v>250</v>
      </c>
      <c r="H300" s="172" t="s">
        <v>241</v>
      </c>
    </row>
    <row r="301" spans="1:8" hidden="1">
      <c r="A301" s="172" t="s">
        <v>66</v>
      </c>
      <c r="B301" s="172" t="s">
        <v>236</v>
      </c>
      <c r="C301" s="172" t="s">
        <v>683</v>
      </c>
      <c r="D301" s="172" t="s">
        <v>684</v>
      </c>
      <c r="E301" s="172" t="s">
        <v>2327</v>
      </c>
      <c r="F301" s="172" t="s">
        <v>2327</v>
      </c>
      <c r="G301" s="172" t="s">
        <v>250</v>
      </c>
      <c r="H301" s="172" t="s">
        <v>241</v>
      </c>
    </row>
    <row r="302" spans="1:8" hidden="1">
      <c r="A302" s="172" t="s">
        <v>66</v>
      </c>
      <c r="B302" s="172" t="s">
        <v>236</v>
      </c>
      <c r="C302" s="172" t="s">
        <v>683</v>
      </c>
      <c r="D302" s="172" t="s">
        <v>684</v>
      </c>
      <c r="E302" s="172" t="s">
        <v>2328</v>
      </c>
      <c r="F302" s="172" t="s">
        <v>2328</v>
      </c>
      <c r="G302" s="172" t="s">
        <v>250</v>
      </c>
      <c r="H302" s="172" t="s">
        <v>241</v>
      </c>
    </row>
    <row r="303" spans="1:8" hidden="1">
      <c r="A303" s="172" t="s">
        <v>66</v>
      </c>
      <c r="B303" s="172" t="s">
        <v>236</v>
      </c>
      <c r="C303" s="172" t="s">
        <v>683</v>
      </c>
      <c r="D303" s="172" t="s">
        <v>684</v>
      </c>
      <c r="E303" s="172" t="s">
        <v>2329</v>
      </c>
      <c r="F303" s="172" t="s">
        <v>2329</v>
      </c>
      <c r="G303" s="172" t="s">
        <v>250</v>
      </c>
      <c r="H303" s="172" t="s">
        <v>241</v>
      </c>
    </row>
    <row r="304" spans="1:8" hidden="1">
      <c r="A304" s="172" t="s">
        <v>66</v>
      </c>
      <c r="B304" s="172" t="s">
        <v>236</v>
      </c>
      <c r="C304" s="172" t="s">
        <v>683</v>
      </c>
      <c r="D304" s="172" t="s">
        <v>684</v>
      </c>
      <c r="E304" s="172" t="s">
        <v>2330</v>
      </c>
      <c r="F304" s="172" t="s">
        <v>2330</v>
      </c>
      <c r="G304" s="172" t="s">
        <v>250</v>
      </c>
      <c r="H304" s="172" t="s">
        <v>241</v>
      </c>
    </row>
    <row r="305" spans="1:8" hidden="1">
      <c r="A305" s="172" t="s">
        <v>66</v>
      </c>
      <c r="B305" s="172" t="s">
        <v>236</v>
      </c>
      <c r="C305" s="172" t="s">
        <v>683</v>
      </c>
      <c r="D305" s="172" t="s">
        <v>684</v>
      </c>
      <c r="E305" s="172" t="s">
        <v>2331</v>
      </c>
      <c r="F305" s="172" t="s">
        <v>2331</v>
      </c>
      <c r="G305" s="172" t="s">
        <v>250</v>
      </c>
      <c r="H305" s="172" t="s">
        <v>241</v>
      </c>
    </row>
    <row r="306" spans="1:8" hidden="1">
      <c r="A306" s="172" t="s">
        <v>66</v>
      </c>
      <c r="B306" s="172" t="s">
        <v>236</v>
      </c>
      <c r="C306" s="172" t="s">
        <v>683</v>
      </c>
      <c r="D306" s="172" t="s">
        <v>684</v>
      </c>
      <c r="E306" s="172" t="s">
        <v>2332</v>
      </c>
      <c r="F306" s="172" t="s">
        <v>2332</v>
      </c>
      <c r="G306" s="172" t="s">
        <v>250</v>
      </c>
      <c r="H306" s="172" t="s">
        <v>241</v>
      </c>
    </row>
    <row r="307" spans="1:8" hidden="1">
      <c r="A307" s="172" t="s">
        <v>66</v>
      </c>
      <c r="B307" s="172" t="s">
        <v>236</v>
      </c>
      <c r="C307" s="172" t="s">
        <v>683</v>
      </c>
      <c r="D307" s="172" t="s">
        <v>684</v>
      </c>
      <c r="E307" s="172" t="s">
        <v>2333</v>
      </c>
      <c r="F307" s="172" t="s">
        <v>2333</v>
      </c>
      <c r="G307" s="172" t="s">
        <v>250</v>
      </c>
      <c r="H307" s="172" t="s">
        <v>241</v>
      </c>
    </row>
    <row r="308" spans="1:8" hidden="1">
      <c r="A308" s="172" t="s">
        <v>66</v>
      </c>
      <c r="B308" s="172" t="s">
        <v>236</v>
      </c>
      <c r="C308" s="172" t="s">
        <v>683</v>
      </c>
      <c r="D308" s="172" t="s">
        <v>684</v>
      </c>
      <c r="E308" s="172" t="s">
        <v>2334</v>
      </c>
      <c r="F308" s="172" t="s">
        <v>2334</v>
      </c>
      <c r="G308" s="172" t="s">
        <v>250</v>
      </c>
      <c r="H308" s="172" t="s">
        <v>241</v>
      </c>
    </row>
    <row r="309" spans="1:8" hidden="1">
      <c r="A309" s="172" t="s">
        <v>66</v>
      </c>
      <c r="B309" s="172" t="s">
        <v>236</v>
      </c>
      <c r="C309" s="172" t="s">
        <v>683</v>
      </c>
      <c r="D309" s="172" t="s">
        <v>684</v>
      </c>
      <c r="E309" s="172" t="s">
        <v>2335</v>
      </c>
      <c r="F309" s="172" t="s">
        <v>2335</v>
      </c>
      <c r="G309" s="172" t="s">
        <v>250</v>
      </c>
      <c r="H309" s="172" t="s">
        <v>241</v>
      </c>
    </row>
    <row r="310" spans="1:8" hidden="1">
      <c r="A310" s="172" t="s">
        <v>66</v>
      </c>
      <c r="B310" s="172" t="s">
        <v>236</v>
      </c>
      <c r="C310" s="172" t="s">
        <v>683</v>
      </c>
      <c r="D310" s="172" t="s">
        <v>684</v>
      </c>
      <c r="E310" s="172" t="s">
        <v>2336</v>
      </c>
      <c r="F310" s="172" t="s">
        <v>2336</v>
      </c>
      <c r="G310" s="172" t="s">
        <v>250</v>
      </c>
      <c r="H310" s="172" t="s">
        <v>241</v>
      </c>
    </row>
    <row r="311" spans="1:8" hidden="1">
      <c r="A311" s="172" t="s">
        <v>66</v>
      </c>
      <c r="B311" s="172" t="s">
        <v>236</v>
      </c>
      <c r="C311" s="172" t="s">
        <v>683</v>
      </c>
      <c r="D311" s="172" t="s">
        <v>684</v>
      </c>
      <c r="E311" s="172" t="s">
        <v>2337</v>
      </c>
      <c r="F311" s="172" t="s">
        <v>2337</v>
      </c>
      <c r="G311" s="172" t="s">
        <v>250</v>
      </c>
      <c r="H311" s="172" t="s">
        <v>241</v>
      </c>
    </row>
    <row r="312" spans="1:8" hidden="1">
      <c r="A312" s="172" t="s">
        <v>66</v>
      </c>
      <c r="B312" s="172" t="s">
        <v>236</v>
      </c>
      <c r="C312" s="172" t="s">
        <v>683</v>
      </c>
      <c r="D312" s="172" t="s">
        <v>684</v>
      </c>
      <c r="E312" s="172" t="s">
        <v>2338</v>
      </c>
      <c r="F312" s="172" t="s">
        <v>2338</v>
      </c>
      <c r="G312" s="172" t="s">
        <v>250</v>
      </c>
      <c r="H312" s="172" t="s">
        <v>241</v>
      </c>
    </row>
    <row r="313" spans="1:8" hidden="1">
      <c r="A313" s="172" t="s">
        <v>66</v>
      </c>
      <c r="B313" s="172" t="s">
        <v>236</v>
      </c>
      <c r="C313" s="172" t="s">
        <v>683</v>
      </c>
      <c r="D313" s="172" t="s">
        <v>684</v>
      </c>
      <c r="E313" s="172" t="s">
        <v>2339</v>
      </c>
      <c r="F313" s="172" t="s">
        <v>2339</v>
      </c>
      <c r="G313" s="172" t="s">
        <v>250</v>
      </c>
      <c r="H313" s="172" t="s">
        <v>241</v>
      </c>
    </row>
    <row r="314" spans="1:8" hidden="1">
      <c r="A314" s="172" t="s">
        <v>66</v>
      </c>
      <c r="B314" s="172" t="s">
        <v>236</v>
      </c>
      <c r="C314" s="172" t="s">
        <v>683</v>
      </c>
      <c r="D314" s="172" t="s">
        <v>684</v>
      </c>
      <c r="E314" s="172" t="s">
        <v>2340</v>
      </c>
      <c r="F314" s="172" t="s">
        <v>2340</v>
      </c>
      <c r="G314" s="172" t="s">
        <v>250</v>
      </c>
      <c r="H314" s="172" t="s">
        <v>241</v>
      </c>
    </row>
    <row r="315" spans="1:8" hidden="1">
      <c r="A315" s="172" t="s">
        <v>66</v>
      </c>
      <c r="B315" s="172" t="s">
        <v>236</v>
      </c>
      <c r="C315" s="172" t="s">
        <v>683</v>
      </c>
      <c r="D315" s="172" t="s">
        <v>684</v>
      </c>
      <c r="E315" s="172" t="s">
        <v>2341</v>
      </c>
      <c r="F315" s="172" t="s">
        <v>2341</v>
      </c>
      <c r="G315" s="172" t="s">
        <v>250</v>
      </c>
      <c r="H315" s="172" t="s">
        <v>241</v>
      </c>
    </row>
    <row r="316" spans="1:8" hidden="1">
      <c r="A316" s="172" t="s">
        <v>66</v>
      </c>
      <c r="B316" s="172" t="s">
        <v>236</v>
      </c>
      <c r="C316" s="172" t="s">
        <v>683</v>
      </c>
      <c r="D316" s="172" t="s">
        <v>684</v>
      </c>
      <c r="E316" s="172" t="s">
        <v>2342</v>
      </c>
      <c r="F316" s="172" t="s">
        <v>2342</v>
      </c>
      <c r="G316" s="172" t="s">
        <v>250</v>
      </c>
      <c r="H316" s="172" t="s">
        <v>241</v>
      </c>
    </row>
    <row r="317" spans="1:8" hidden="1">
      <c r="A317" s="172" t="s">
        <v>66</v>
      </c>
      <c r="B317" s="172" t="s">
        <v>236</v>
      </c>
      <c r="C317" s="172" t="s">
        <v>683</v>
      </c>
      <c r="D317" s="172" t="s">
        <v>684</v>
      </c>
      <c r="E317" s="172" t="s">
        <v>2343</v>
      </c>
      <c r="F317" s="172" t="s">
        <v>2343</v>
      </c>
      <c r="G317" s="172" t="s">
        <v>250</v>
      </c>
      <c r="H317" s="172" t="s">
        <v>241</v>
      </c>
    </row>
    <row r="318" spans="1:8" hidden="1">
      <c r="A318" s="172" t="s">
        <v>66</v>
      </c>
      <c r="B318" s="172" t="s">
        <v>236</v>
      </c>
      <c r="C318" s="172" t="s">
        <v>683</v>
      </c>
      <c r="D318" s="172" t="s">
        <v>684</v>
      </c>
      <c r="E318" s="172" t="s">
        <v>2344</v>
      </c>
      <c r="F318" s="172" t="s">
        <v>2344</v>
      </c>
      <c r="G318" s="172" t="s">
        <v>250</v>
      </c>
      <c r="H318" s="172" t="s">
        <v>241</v>
      </c>
    </row>
    <row r="319" spans="1:8" hidden="1">
      <c r="A319" s="172" t="s">
        <v>66</v>
      </c>
      <c r="B319" s="172" t="s">
        <v>236</v>
      </c>
      <c r="C319" s="172" t="s">
        <v>683</v>
      </c>
      <c r="D319" s="172" t="s">
        <v>684</v>
      </c>
      <c r="E319" s="172" t="s">
        <v>2345</v>
      </c>
      <c r="F319" s="172" t="s">
        <v>2345</v>
      </c>
      <c r="G319" s="172" t="s">
        <v>250</v>
      </c>
      <c r="H319" s="172" t="s">
        <v>241</v>
      </c>
    </row>
    <row r="320" spans="1:8" hidden="1">
      <c r="A320" s="172" t="s">
        <v>66</v>
      </c>
      <c r="B320" s="172" t="s">
        <v>236</v>
      </c>
      <c r="C320" s="172" t="s">
        <v>683</v>
      </c>
      <c r="D320" s="172" t="s">
        <v>684</v>
      </c>
      <c r="E320" s="172" t="s">
        <v>2346</v>
      </c>
      <c r="F320" s="172" t="s">
        <v>2346</v>
      </c>
      <c r="G320" s="172" t="s">
        <v>250</v>
      </c>
      <c r="H320" s="172" t="s">
        <v>241</v>
      </c>
    </row>
    <row r="321" spans="1:8" hidden="1">
      <c r="A321" s="172" t="s">
        <v>66</v>
      </c>
      <c r="B321" s="172" t="s">
        <v>236</v>
      </c>
      <c r="C321" s="172" t="s">
        <v>683</v>
      </c>
      <c r="D321" s="172" t="s">
        <v>684</v>
      </c>
      <c r="E321" s="172" t="s">
        <v>2347</v>
      </c>
      <c r="F321" s="172" t="s">
        <v>2347</v>
      </c>
      <c r="G321" s="172" t="s">
        <v>250</v>
      </c>
      <c r="H321" s="172" t="s">
        <v>241</v>
      </c>
    </row>
    <row r="322" spans="1:8" hidden="1">
      <c r="A322" s="172" t="s">
        <v>66</v>
      </c>
      <c r="B322" s="172" t="s">
        <v>236</v>
      </c>
      <c r="C322" s="172" t="s">
        <v>683</v>
      </c>
      <c r="D322" s="172" t="s">
        <v>684</v>
      </c>
      <c r="E322" s="172" t="s">
        <v>2348</v>
      </c>
      <c r="F322" s="172" t="s">
        <v>2348</v>
      </c>
      <c r="G322" s="172" t="s">
        <v>250</v>
      </c>
      <c r="H322" s="172" t="s">
        <v>241</v>
      </c>
    </row>
    <row r="323" spans="1:8" hidden="1">
      <c r="A323" s="172" t="s">
        <v>66</v>
      </c>
      <c r="B323" s="172" t="s">
        <v>236</v>
      </c>
      <c r="C323" s="172" t="s">
        <v>683</v>
      </c>
      <c r="D323" s="172" t="s">
        <v>684</v>
      </c>
      <c r="E323" s="172" t="s">
        <v>2349</v>
      </c>
      <c r="F323" s="172" t="s">
        <v>2349</v>
      </c>
      <c r="G323" s="172" t="s">
        <v>250</v>
      </c>
      <c r="H323" s="172" t="s">
        <v>241</v>
      </c>
    </row>
    <row r="324" spans="1:8" hidden="1">
      <c r="A324" s="172" t="s">
        <v>66</v>
      </c>
      <c r="B324" s="172" t="s">
        <v>236</v>
      </c>
      <c r="C324" s="172" t="s">
        <v>683</v>
      </c>
      <c r="D324" s="172" t="s">
        <v>684</v>
      </c>
      <c r="E324" s="172" t="s">
        <v>2350</v>
      </c>
      <c r="F324" s="172" t="s">
        <v>2350</v>
      </c>
      <c r="G324" s="172" t="s">
        <v>250</v>
      </c>
      <c r="H324" s="172" t="s">
        <v>241</v>
      </c>
    </row>
    <row r="325" spans="1:8" hidden="1">
      <c r="A325" s="172" t="s">
        <v>66</v>
      </c>
      <c r="B325" s="172" t="s">
        <v>236</v>
      </c>
      <c r="C325" s="172" t="s">
        <v>683</v>
      </c>
      <c r="D325" s="172" t="s">
        <v>684</v>
      </c>
      <c r="E325" s="172" t="s">
        <v>2351</v>
      </c>
      <c r="F325" s="172" t="s">
        <v>2351</v>
      </c>
      <c r="G325" s="172" t="s">
        <v>250</v>
      </c>
      <c r="H325" s="172" t="s">
        <v>241</v>
      </c>
    </row>
    <row r="326" spans="1:8" hidden="1">
      <c r="A326" s="172" t="s">
        <v>66</v>
      </c>
      <c r="B326" s="172" t="s">
        <v>236</v>
      </c>
      <c r="C326" s="172" t="s">
        <v>683</v>
      </c>
      <c r="D326" s="172" t="s">
        <v>684</v>
      </c>
      <c r="E326" s="172" t="s">
        <v>2352</v>
      </c>
      <c r="F326" s="172" t="s">
        <v>2352</v>
      </c>
      <c r="G326" s="172" t="s">
        <v>250</v>
      </c>
      <c r="H326" s="172" t="s">
        <v>241</v>
      </c>
    </row>
    <row r="327" spans="1:8" hidden="1">
      <c r="A327" s="172" t="s">
        <v>66</v>
      </c>
      <c r="B327" s="172" t="s">
        <v>236</v>
      </c>
      <c r="C327" s="172" t="s">
        <v>683</v>
      </c>
      <c r="D327" s="172" t="s">
        <v>684</v>
      </c>
      <c r="E327" s="172" t="s">
        <v>2353</v>
      </c>
      <c r="F327" s="172" t="s">
        <v>2353</v>
      </c>
      <c r="G327" s="172" t="s">
        <v>250</v>
      </c>
      <c r="H327" s="172" t="s">
        <v>241</v>
      </c>
    </row>
    <row r="328" spans="1:8" hidden="1">
      <c r="A328" s="172" t="s">
        <v>66</v>
      </c>
      <c r="B328" s="172" t="s">
        <v>236</v>
      </c>
      <c r="C328" s="172" t="s">
        <v>683</v>
      </c>
      <c r="D328" s="172" t="s">
        <v>684</v>
      </c>
      <c r="E328" s="172" t="s">
        <v>2354</v>
      </c>
      <c r="F328" s="172" t="s">
        <v>2354</v>
      </c>
      <c r="G328" s="172" t="s">
        <v>250</v>
      </c>
      <c r="H328" s="172" t="s">
        <v>241</v>
      </c>
    </row>
    <row r="329" spans="1:8" hidden="1">
      <c r="A329" s="172" t="s">
        <v>66</v>
      </c>
      <c r="B329" s="172" t="s">
        <v>236</v>
      </c>
      <c r="C329" s="172" t="s">
        <v>683</v>
      </c>
      <c r="D329" s="172" t="s">
        <v>684</v>
      </c>
      <c r="E329" s="172" t="s">
        <v>2355</v>
      </c>
      <c r="F329" s="172" t="s">
        <v>2355</v>
      </c>
      <c r="G329" s="172" t="s">
        <v>250</v>
      </c>
      <c r="H329" s="172" t="s">
        <v>241</v>
      </c>
    </row>
    <row r="330" spans="1:8" hidden="1">
      <c r="A330" s="172" t="s">
        <v>66</v>
      </c>
      <c r="B330" s="172" t="s">
        <v>236</v>
      </c>
      <c r="C330" s="172" t="s">
        <v>683</v>
      </c>
      <c r="D330" s="172" t="s">
        <v>684</v>
      </c>
      <c r="E330" s="172" t="s">
        <v>2356</v>
      </c>
      <c r="F330" s="172" t="s">
        <v>2356</v>
      </c>
      <c r="G330" s="172" t="s">
        <v>250</v>
      </c>
      <c r="H330" s="172" t="s">
        <v>241</v>
      </c>
    </row>
    <row r="331" spans="1:8" hidden="1">
      <c r="A331" s="172" t="s">
        <v>66</v>
      </c>
      <c r="B331" s="172" t="s">
        <v>236</v>
      </c>
      <c r="C331" s="172" t="s">
        <v>683</v>
      </c>
      <c r="D331" s="172" t="s">
        <v>684</v>
      </c>
      <c r="E331" s="172" t="s">
        <v>2357</v>
      </c>
      <c r="F331" s="172" t="s">
        <v>2357</v>
      </c>
      <c r="G331" s="172" t="s">
        <v>250</v>
      </c>
      <c r="H331" s="172" t="s">
        <v>241</v>
      </c>
    </row>
    <row r="332" spans="1:8" hidden="1">
      <c r="A332" s="172" t="s">
        <v>66</v>
      </c>
      <c r="B332" s="172" t="s">
        <v>236</v>
      </c>
      <c r="C332" s="172" t="s">
        <v>683</v>
      </c>
      <c r="D332" s="172" t="s">
        <v>684</v>
      </c>
      <c r="E332" s="172" t="s">
        <v>2358</v>
      </c>
      <c r="F332" s="172" t="s">
        <v>2358</v>
      </c>
      <c r="G332" s="172" t="s">
        <v>250</v>
      </c>
      <c r="H332" s="172" t="s">
        <v>241</v>
      </c>
    </row>
    <row r="333" spans="1:8" hidden="1">
      <c r="A333" s="172" t="s">
        <v>66</v>
      </c>
      <c r="B333" s="172" t="s">
        <v>236</v>
      </c>
      <c r="C333" s="172" t="s">
        <v>683</v>
      </c>
      <c r="D333" s="172" t="s">
        <v>684</v>
      </c>
      <c r="E333" s="172" t="s">
        <v>2359</v>
      </c>
      <c r="F333" s="172" t="s">
        <v>2359</v>
      </c>
      <c r="G333" s="172" t="s">
        <v>250</v>
      </c>
      <c r="H333" s="172" t="s">
        <v>241</v>
      </c>
    </row>
    <row r="334" spans="1:8" hidden="1">
      <c r="A334" s="172" t="s">
        <v>66</v>
      </c>
      <c r="B334" s="172" t="s">
        <v>236</v>
      </c>
      <c r="C334" s="172" t="s">
        <v>683</v>
      </c>
      <c r="D334" s="172" t="s">
        <v>684</v>
      </c>
      <c r="E334" s="172" t="s">
        <v>2360</v>
      </c>
      <c r="F334" s="172" t="s">
        <v>2360</v>
      </c>
      <c r="G334" s="172" t="s">
        <v>250</v>
      </c>
      <c r="H334" s="172" t="s">
        <v>241</v>
      </c>
    </row>
    <row r="335" spans="1:8" hidden="1">
      <c r="A335" s="172" t="s">
        <v>66</v>
      </c>
      <c r="B335" s="172" t="s">
        <v>236</v>
      </c>
      <c r="C335" s="172" t="s">
        <v>683</v>
      </c>
      <c r="D335" s="172" t="s">
        <v>684</v>
      </c>
      <c r="E335" s="172" t="s">
        <v>2361</v>
      </c>
      <c r="F335" s="172" t="s">
        <v>2361</v>
      </c>
      <c r="G335" s="172" t="s">
        <v>250</v>
      </c>
      <c r="H335" s="172" t="s">
        <v>241</v>
      </c>
    </row>
    <row r="336" spans="1:8" hidden="1">
      <c r="A336" s="172" t="s">
        <v>66</v>
      </c>
      <c r="B336" s="172" t="s">
        <v>236</v>
      </c>
      <c r="C336" s="172" t="s">
        <v>683</v>
      </c>
      <c r="D336" s="172" t="s">
        <v>684</v>
      </c>
      <c r="E336" s="172" t="s">
        <v>2362</v>
      </c>
      <c r="F336" s="172" t="s">
        <v>2362</v>
      </c>
      <c r="G336" s="172" t="s">
        <v>250</v>
      </c>
      <c r="H336" s="172" t="s">
        <v>241</v>
      </c>
    </row>
    <row r="337" spans="1:8" hidden="1">
      <c r="A337" s="172" t="s">
        <v>66</v>
      </c>
      <c r="B337" s="172" t="s">
        <v>236</v>
      </c>
      <c r="C337" s="172" t="s">
        <v>683</v>
      </c>
      <c r="D337" s="172" t="s">
        <v>684</v>
      </c>
      <c r="E337" s="172" t="s">
        <v>2363</v>
      </c>
      <c r="F337" s="172" t="s">
        <v>2363</v>
      </c>
      <c r="G337" s="172" t="s">
        <v>250</v>
      </c>
      <c r="H337" s="172" t="s">
        <v>241</v>
      </c>
    </row>
    <row r="338" spans="1:8" hidden="1">
      <c r="A338" s="172" t="s">
        <v>66</v>
      </c>
      <c r="B338" s="172" t="s">
        <v>236</v>
      </c>
      <c r="C338" s="172" t="s">
        <v>683</v>
      </c>
      <c r="D338" s="172" t="s">
        <v>684</v>
      </c>
      <c r="E338" s="172" t="s">
        <v>2364</v>
      </c>
      <c r="F338" s="172" t="s">
        <v>2364</v>
      </c>
      <c r="G338" s="172" t="s">
        <v>250</v>
      </c>
      <c r="H338" s="172" t="s">
        <v>241</v>
      </c>
    </row>
    <row r="339" spans="1:8" hidden="1">
      <c r="A339" s="172" t="s">
        <v>66</v>
      </c>
      <c r="B339" s="172" t="s">
        <v>236</v>
      </c>
      <c r="C339" s="172" t="s">
        <v>683</v>
      </c>
      <c r="D339" s="172" t="s">
        <v>684</v>
      </c>
      <c r="E339" s="172" t="s">
        <v>2365</v>
      </c>
      <c r="F339" s="172" t="s">
        <v>2365</v>
      </c>
      <c r="G339" s="172" t="s">
        <v>250</v>
      </c>
      <c r="H339" s="172" t="s">
        <v>241</v>
      </c>
    </row>
    <row r="340" spans="1:8" hidden="1">
      <c r="A340" s="172" t="s">
        <v>66</v>
      </c>
      <c r="B340" s="172" t="s">
        <v>236</v>
      </c>
      <c r="C340" s="172" t="s">
        <v>683</v>
      </c>
      <c r="D340" s="172" t="s">
        <v>684</v>
      </c>
      <c r="E340" s="172" t="s">
        <v>2366</v>
      </c>
      <c r="F340" s="172" t="s">
        <v>2366</v>
      </c>
      <c r="G340" s="172" t="s">
        <v>250</v>
      </c>
      <c r="H340" s="172" t="s">
        <v>241</v>
      </c>
    </row>
    <row r="341" spans="1:8" hidden="1">
      <c r="A341" s="172" t="s">
        <v>66</v>
      </c>
      <c r="B341" s="172" t="s">
        <v>236</v>
      </c>
      <c r="C341" s="172" t="s">
        <v>683</v>
      </c>
      <c r="D341" s="172" t="s">
        <v>684</v>
      </c>
      <c r="E341" s="172" t="s">
        <v>2367</v>
      </c>
      <c r="F341" s="172" t="s">
        <v>2367</v>
      </c>
      <c r="G341" s="172" t="s">
        <v>250</v>
      </c>
      <c r="H341" s="172" t="s">
        <v>241</v>
      </c>
    </row>
    <row r="342" spans="1:8" hidden="1">
      <c r="A342" s="172" t="s">
        <v>66</v>
      </c>
      <c r="B342" s="172" t="s">
        <v>236</v>
      </c>
      <c r="C342" s="172" t="s">
        <v>683</v>
      </c>
      <c r="D342" s="172" t="s">
        <v>684</v>
      </c>
      <c r="E342" s="172" t="s">
        <v>2368</v>
      </c>
      <c r="F342" s="172" t="s">
        <v>2368</v>
      </c>
      <c r="G342" s="172" t="s">
        <v>250</v>
      </c>
      <c r="H342" s="172" t="s">
        <v>241</v>
      </c>
    </row>
    <row r="343" spans="1:8" hidden="1">
      <c r="A343" s="172" t="s">
        <v>66</v>
      </c>
      <c r="B343" s="172" t="s">
        <v>236</v>
      </c>
      <c r="C343" s="172" t="s">
        <v>683</v>
      </c>
      <c r="D343" s="172" t="s">
        <v>684</v>
      </c>
      <c r="E343" s="172" t="s">
        <v>2369</v>
      </c>
      <c r="F343" s="172" t="s">
        <v>2369</v>
      </c>
      <c r="G343" s="172" t="s">
        <v>250</v>
      </c>
      <c r="H343" s="172" t="s">
        <v>241</v>
      </c>
    </row>
    <row r="344" spans="1:8" hidden="1">
      <c r="A344" s="172" t="s">
        <v>66</v>
      </c>
      <c r="B344" s="172" t="s">
        <v>236</v>
      </c>
      <c r="C344" s="172" t="s">
        <v>683</v>
      </c>
      <c r="D344" s="172" t="s">
        <v>684</v>
      </c>
      <c r="E344" s="172" t="s">
        <v>2370</v>
      </c>
      <c r="F344" s="172" t="s">
        <v>2370</v>
      </c>
      <c r="G344" s="172" t="s">
        <v>250</v>
      </c>
      <c r="H344" s="172" t="s">
        <v>241</v>
      </c>
    </row>
    <row r="345" spans="1:8" hidden="1">
      <c r="A345" s="172" t="s">
        <v>66</v>
      </c>
      <c r="B345" s="172" t="s">
        <v>236</v>
      </c>
      <c r="C345" s="172" t="s">
        <v>683</v>
      </c>
      <c r="D345" s="172" t="s">
        <v>684</v>
      </c>
      <c r="E345" s="172" t="s">
        <v>2371</v>
      </c>
      <c r="F345" s="172" t="s">
        <v>2371</v>
      </c>
      <c r="G345" s="172" t="s">
        <v>250</v>
      </c>
      <c r="H345" s="172" t="s">
        <v>241</v>
      </c>
    </row>
    <row r="346" spans="1:8" hidden="1">
      <c r="A346" s="172" t="s">
        <v>66</v>
      </c>
      <c r="B346" s="172" t="s">
        <v>236</v>
      </c>
      <c r="C346" s="172" t="s">
        <v>683</v>
      </c>
      <c r="D346" s="172" t="s">
        <v>684</v>
      </c>
      <c r="E346" s="172" t="s">
        <v>2372</v>
      </c>
      <c r="F346" s="172" t="s">
        <v>2372</v>
      </c>
      <c r="G346" s="172" t="s">
        <v>250</v>
      </c>
      <c r="H346" s="172" t="s">
        <v>241</v>
      </c>
    </row>
    <row r="347" spans="1:8" hidden="1">
      <c r="A347" s="172" t="s">
        <v>66</v>
      </c>
      <c r="B347" s="172" t="s">
        <v>236</v>
      </c>
      <c r="C347" s="172" t="s">
        <v>683</v>
      </c>
      <c r="D347" s="172" t="s">
        <v>684</v>
      </c>
      <c r="E347" s="172" t="s">
        <v>2373</v>
      </c>
      <c r="F347" s="172" t="s">
        <v>2373</v>
      </c>
      <c r="G347" s="172" t="s">
        <v>250</v>
      </c>
      <c r="H347" s="172" t="s">
        <v>241</v>
      </c>
    </row>
    <row r="348" spans="1:8" hidden="1">
      <c r="A348" s="172" t="s">
        <v>66</v>
      </c>
      <c r="B348" s="172" t="s">
        <v>236</v>
      </c>
      <c r="C348" s="172" t="s">
        <v>683</v>
      </c>
      <c r="D348" s="172" t="s">
        <v>684</v>
      </c>
      <c r="E348" s="172" t="s">
        <v>2374</v>
      </c>
      <c r="F348" s="172" t="s">
        <v>2374</v>
      </c>
      <c r="G348" s="172" t="s">
        <v>250</v>
      </c>
      <c r="H348" s="172" t="s">
        <v>241</v>
      </c>
    </row>
    <row r="349" spans="1:8" hidden="1">
      <c r="A349" s="172" t="s">
        <v>66</v>
      </c>
      <c r="B349" s="172" t="s">
        <v>236</v>
      </c>
      <c r="C349" s="172" t="s">
        <v>683</v>
      </c>
      <c r="D349" s="172" t="s">
        <v>684</v>
      </c>
      <c r="E349" s="172" t="s">
        <v>2375</v>
      </c>
      <c r="F349" s="172" t="s">
        <v>2375</v>
      </c>
      <c r="G349" s="172" t="s">
        <v>250</v>
      </c>
      <c r="H349" s="172" t="s">
        <v>241</v>
      </c>
    </row>
    <row r="350" spans="1:8" hidden="1">
      <c r="A350" s="172" t="s">
        <v>66</v>
      </c>
      <c r="B350" s="172" t="s">
        <v>236</v>
      </c>
      <c r="C350" s="172" t="s">
        <v>683</v>
      </c>
      <c r="D350" s="172" t="s">
        <v>684</v>
      </c>
      <c r="E350" s="172" t="s">
        <v>2376</v>
      </c>
      <c r="F350" s="172" t="s">
        <v>2376</v>
      </c>
      <c r="G350" s="172" t="s">
        <v>250</v>
      </c>
      <c r="H350" s="172" t="s">
        <v>241</v>
      </c>
    </row>
    <row r="351" spans="1:8" hidden="1">
      <c r="A351" s="172" t="s">
        <v>66</v>
      </c>
      <c r="B351" s="172" t="s">
        <v>236</v>
      </c>
      <c r="C351" s="172" t="s">
        <v>683</v>
      </c>
      <c r="D351" s="172" t="s">
        <v>684</v>
      </c>
      <c r="E351" s="172" t="s">
        <v>2377</v>
      </c>
      <c r="F351" s="172" t="s">
        <v>2377</v>
      </c>
      <c r="G351" s="172" t="s">
        <v>250</v>
      </c>
      <c r="H351" s="172" t="s">
        <v>241</v>
      </c>
    </row>
    <row r="352" spans="1:8" hidden="1">
      <c r="A352" s="172" t="s">
        <v>66</v>
      </c>
      <c r="B352" s="172" t="s">
        <v>236</v>
      </c>
      <c r="C352" s="172" t="s">
        <v>683</v>
      </c>
      <c r="D352" s="172" t="s">
        <v>684</v>
      </c>
      <c r="E352" s="172" t="s">
        <v>2378</v>
      </c>
      <c r="F352" s="172" t="s">
        <v>2378</v>
      </c>
      <c r="G352" s="172" t="s">
        <v>250</v>
      </c>
      <c r="H352" s="172" t="s">
        <v>241</v>
      </c>
    </row>
    <row r="353" spans="1:8" hidden="1">
      <c r="A353" s="172" t="s">
        <v>66</v>
      </c>
      <c r="B353" s="172" t="s">
        <v>236</v>
      </c>
      <c r="C353" s="172" t="s">
        <v>683</v>
      </c>
      <c r="D353" s="172" t="s">
        <v>684</v>
      </c>
      <c r="E353" s="172" t="s">
        <v>2379</v>
      </c>
      <c r="F353" s="172" t="s">
        <v>2379</v>
      </c>
      <c r="G353" s="172" t="s">
        <v>250</v>
      </c>
      <c r="H353" s="172" t="s">
        <v>241</v>
      </c>
    </row>
    <row r="354" spans="1:8" hidden="1">
      <c r="A354" s="172" t="s">
        <v>66</v>
      </c>
      <c r="B354" s="172" t="s">
        <v>236</v>
      </c>
      <c r="C354" s="172" t="s">
        <v>683</v>
      </c>
      <c r="D354" s="172" t="s">
        <v>684</v>
      </c>
      <c r="E354" s="172" t="s">
        <v>2380</v>
      </c>
      <c r="F354" s="172" t="s">
        <v>2380</v>
      </c>
      <c r="G354" s="172" t="s">
        <v>250</v>
      </c>
      <c r="H354" s="172" t="s">
        <v>241</v>
      </c>
    </row>
    <row r="355" spans="1:8" hidden="1">
      <c r="A355" s="172" t="s">
        <v>66</v>
      </c>
      <c r="B355" s="172" t="s">
        <v>236</v>
      </c>
      <c r="C355" s="172" t="s">
        <v>683</v>
      </c>
      <c r="D355" s="172" t="s">
        <v>684</v>
      </c>
      <c r="E355" s="172" t="s">
        <v>2381</v>
      </c>
      <c r="F355" s="172" t="s">
        <v>2381</v>
      </c>
      <c r="G355" s="172" t="s">
        <v>250</v>
      </c>
      <c r="H355" s="172" t="s">
        <v>241</v>
      </c>
    </row>
    <row r="356" spans="1:8" hidden="1">
      <c r="A356" s="172" t="s">
        <v>66</v>
      </c>
      <c r="B356" s="172" t="s">
        <v>236</v>
      </c>
      <c r="C356" s="172" t="s">
        <v>683</v>
      </c>
      <c r="D356" s="172" t="s">
        <v>684</v>
      </c>
      <c r="E356" s="172" t="s">
        <v>2382</v>
      </c>
      <c r="F356" s="172" t="s">
        <v>2382</v>
      </c>
      <c r="G356" s="172" t="s">
        <v>250</v>
      </c>
      <c r="H356" s="172" t="s">
        <v>241</v>
      </c>
    </row>
    <row r="357" spans="1:8" hidden="1">
      <c r="A357" s="172" t="s">
        <v>66</v>
      </c>
      <c r="B357" s="172" t="s">
        <v>236</v>
      </c>
      <c r="C357" s="172" t="s">
        <v>683</v>
      </c>
      <c r="D357" s="172" t="s">
        <v>684</v>
      </c>
      <c r="E357" s="172" t="s">
        <v>2383</v>
      </c>
      <c r="F357" s="172" t="s">
        <v>2383</v>
      </c>
      <c r="G357" s="172" t="s">
        <v>250</v>
      </c>
      <c r="H357" s="172" t="s">
        <v>241</v>
      </c>
    </row>
    <row r="358" spans="1:8" hidden="1">
      <c r="A358" s="172" t="s">
        <v>66</v>
      </c>
      <c r="B358" s="172" t="s">
        <v>236</v>
      </c>
      <c r="C358" s="172" t="s">
        <v>683</v>
      </c>
      <c r="D358" s="172" t="s">
        <v>684</v>
      </c>
      <c r="E358" s="172" t="s">
        <v>2384</v>
      </c>
      <c r="F358" s="172" t="s">
        <v>2384</v>
      </c>
      <c r="G358" s="172" t="s">
        <v>250</v>
      </c>
      <c r="H358" s="172" t="s">
        <v>241</v>
      </c>
    </row>
    <row r="359" spans="1:8" hidden="1">
      <c r="A359" s="172" t="s">
        <v>66</v>
      </c>
      <c r="B359" s="172" t="s">
        <v>236</v>
      </c>
      <c r="C359" s="172" t="s">
        <v>683</v>
      </c>
      <c r="D359" s="172" t="s">
        <v>684</v>
      </c>
      <c r="E359" s="172" t="s">
        <v>2385</v>
      </c>
      <c r="F359" s="172" t="s">
        <v>2385</v>
      </c>
      <c r="G359" s="172" t="s">
        <v>250</v>
      </c>
      <c r="H359" s="172" t="s">
        <v>241</v>
      </c>
    </row>
    <row r="360" spans="1:8" hidden="1">
      <c r="A360" s="172" t="s">
        <v>66</v>
      </c>
      <c r="B360" s="172" t="s">
        <v>236</v>
      </c>
      <c r="C360" s="172" t="s">
        <v>683</v>
      </c>
      <c r="D360" s="172" t="s">
        <v>684</v>
      </c>
      <c r="E360" s="172" t="s">
        <v>2386</v>
      </c>
      <c r="F360" s="172" t="s">
        <v>2386</v>
      </c>
      <c r="G360" s="172" t="s">
        <v>250</v>
      </c>
      <c r="H360" s="172" t="s">
        <v>241</v>
      </c>
    </row>
    <row r="361" spans="1:8" hidden="1">
      <c r="A361" s="172" t="s">
        <v>66</v>
      </c>
      <c r="B361" s="172" t="s">
        <v>236</v>
      </c>
      <c r="C361" s="172" t="s">
        <v>683</v>
      </c>
      <c r="D361" s="172" t="s">
        <v>684</v>
      </c>
      <c r="E361" s="172" t="s">
        <v>2387</v>
      </c>
      <c r="F361" s="172" t="s">
        <v>2387</v>
      </c>
      <c r="G361" s="172" t="s">
        <v>250</v>
      </c>
      <c r="H361" s="172" t="s">
        <v>241</v>
      </c>
    </row>
    <row r="362" spans="1:8" hidden="1">
      <c r="A362" s="172" t="s">
        <v>66</v>
      </c>
      <c r="B362" s="172" t="s">
        <v>236</v>
      </c>
      <c r="C362" s="172" t="s">
        <v>683</v>
      </c>
      <c r="D362" s="172" t="s">
        <v>684</v>
      </c>
      <c r="E362" s="172" t="s">
        <v>2388</v>
      </c>
      <c r="F362" s="172" t="s">
        <v>2388</v>
      </c>
      <c r="G362" s="172" t="s">
        <v>250</v>
      </c>
      <c r="H362" s="172" t="s">
        <v>241</v>
      </c>
    </row>
    <row r="363" spans="1:8" hidden="1">
      <c r="A363" s="172" t="s">
        <v>66</v>
      </c>
      <c r="B363" s="172" t="s">
        <v>236</v>
      </c>
      <c r="C363" s="172" t="s">
        <v>683</v>
      </c>
      <c r="D363" s="172" t="s">
        <v>684</v>
      </c>
      <c r="E363" s="172" t="s">
        <v>2389</v>
      </c>
      <c r="F363" s="172" t="s">
        <v>2389</v>
      </c>
      <c r="G363" s="172" t="s">
        <v>250</v>
      </c>
      <c r="H363" s="172" t="s">
        <v>241</v>
      </c>
    </row>
    <row r="364" spans="1:8" hidden="1">
      <c r="A364" s="172" t="s">
        <v>66</v>
      </c>
      <c r="B364" s="172" t="s">
        <v>236</v>
      </c>
      <c r="C364" s="172" t="s">
        <v>683</v>
      </c>
      <c r="D364" s="172" t="s">
        <v>684</v>
      </c>
      <c r="E364" s="172" t="s">
        <v>2390</v>
      </c>
      <c r="F364" s="172" t="s">
        <v>2390</v>
      </c>
      <c r="G364" s="172" t="s">
        <v>250</v>
      </c>
      <c r="H364" s="172" t="s">
        <v>241</v>
      </c>
    </row>
    <row r="365" spans="1:8" hidden="1">
      <c r="A365" s="172" t="s">
        <v>66</v>
      </c>
      <c r="B365" s="172" t="s">
        <v>236</v>
      </c>
      <c r="C365" s="172" t="s">
        <v>683</v>
      </c>
      <c r="D365" s="172" t="s">
        <v>684</v>
      </c>
      <c r="E365" s="172" t="s">
        <v>2391</v>
      </c>
      <c r="F365" s="172" t="s">
        <v>2391</v>
      </c>
      <c r="G365" s="172" t="s">
        <v>250</v>
      </c>
      <c r="H365" s="172" t="s">
        <v>241</v>
      </c>
    </row>
    <row r="366" spans="1:8" hidden="1">
      <c r="A366" s="172" t="s">
        <v>66</v>
      </c>
      <c r="B366" s="172" t="s">
        <v>236</v>
      </c>
      <c r="C366" s="172" t="s">
        <v>683</v>
      </c>
      <c r="D366" s="172" t="s">
        <v>684</v>
      </c>
      <c r="E366" s="172" t="s">
        <v>2392</v>
      </c>
      <c r="F366" s="172" t="s">
        <v>2392</v>
      </c>
      <c r="G366" s="172" t="s">
        <v>250</v>
      </c>
      <c r="H366" s="172" t="s">
        <v>241</v>
      </c>
    </row>
    <row r="367" spans="1:8" hidden="1">
      <c r="A367" s="172" t="s">
        <v>66</v>
      </c>
      <c r="B367" s="172" t="s">
        <v>236</v>
      </c>
      <c r="C367" s="172" t="s">
        <v>683</v>
      </c>
      <c r="D367" s="172" t="s">
        <v>684</v>
      </c>
      <c r="E367" s="172" t="s">
        <v>2393</v>
      </c>
      <c r="F367" s="172" t="s">
        <v>2393</v>
      </c>
      <c r="G367" s="172" t="s">
        <v>250</v>
      </c>
      <c r="H367" s="172" t="s">
        <v>241</v>
      </c>
    </row>
    <row r="368" spans="1:8" hidden="1">
      <c r="A368" s="172" t="s">
        <v>66</v>
      </c>
      <c r="B368" s="172" t="s">
        <v>236</v>
      </c>
      <c r="C368" s="172" t="s">
        <v>683</v>
      </c>
      <c r="D368" s="172" t="s">
        <v>684</v>
      </c>
      <c r="E368" s="172" t="s">
        <v>2394</v>
      </c>
      <c r="F368" s="172" t="s">
        <v>2394</v>
      </c>
      <c r="G368" s="172" t="s">
        <v>250</v>
      </c>
      <c r="H368" s="172" t="s">
        <v>241</v>
      </c>
    </row>
    <row r="369" spans="1:8" hidden="1">
      <c r="A369" s="172" t="s">
        <v>66</v>
      </c>
      <c r="B369" s="172" t="s">
        <v>236</v>
      </c>
      <c r="C369" s="172" t="s">
        <v>683</v>
      </c>
      <c r="D369" s="172" t="s">
        <v>684</v>
      </c>
      <c r="E369" s="172" t="s">
        <v>2395</v>
      </c>
      <c r="F369" s="172" t="s">
        <v>2395</v>
      </c>
      <c r="G369" s="172" t="s">
        <v>250</v>
      </c>
      <c r="H369" s="172" t="s">
        <v>241</v>
      </c>
    </row>
    <row r="370" spans="1:8" hidden="1">
      <c r="A370" s="172" t="s">
        <v>66</v>
      </c>
      <c r="B370" s="172" t="s">
        <v>236</v>
      </c>
      <c r="C370" s="172" t="s">
        <v>683</v>
      </c>
      <c r="D370" s="172" t="s">
        <v>684</v>
      </c>
      <c r="E370" s="172" t="s">
        <v>2396</v>
      </c>
      <c r="F370" s="172" t="s">
        <v>2396</v>
      </c>
      <c r="G370" s="172" t="s">
        <v>250</v>
      </c>
      <c r="H370" s="172" t="s">
        <v>241</v>
      </c>
    </row>
    <row r="371" spans="1:8" hidden="1">
      <c r="A371" s="172" t="s">
        <v>66</v>
      </c>
      <c r="B371" s="172" t="s">
        <v>236</v>
      </c>
      <c r="C371" s="172" t="s">
        <v>683</v>
      </c>
      <c r="D371" s="172" t="s">
        <v>684</v>
      </c>
      <c r="E371" s="172" t="s">
        <v>2397</v>
      </c>
      <c r="F371" s="172" t="s">
        <v>2397</v>
      </c>
      <c r="G371" s="172" t="s">
        <v>250</v>
      </c>
      <c r="H371" s="172" t="s">
        <v>241</v>
      </c>
    </row>
    <row r="372" spans="1:8" hidden="1">
      <c r="A372" s="172" t="s">
        <v>66</v>
      </c>
      <c r="B372" s="172" t="s">
        <v>236</v>
      </c>
      <c r="C372" s="172" t="s">
        <v>683</v>
      </c>
      <c r="D372" s="172" t="s">
        <v>684</v>
      </c>
      <c r="E372" s="172" t="s">
        <v>2398</v>
      </c>
      <c r="F372" s="172" t="s">
        <v>2398</v>
      </c>
      <c r="G372" s="172" t="s">
        <v>250</v>
      </c>
      <c r="H372" s="172" t="s">
        <v>241</v>
      </c>
    </row>
    <row r="373" spans="1:8" hidden="1">
      <c r="A373" s="172" t="s">
        <v>66</v>
      </c>
      <c r="B373" s="172" t="s">
        <v>236</v>
      </c>
      <c r="C373" s="172" t="s">
        <v>683</v>
      </c>
      <c r="D373" s="172" t="s">
        <v>684</v>
      </c>
      <c r="E373" s="172" t="s">
        <v>2399</v>
      </c>
      <c r="F373" s="172" t="s">
        <v>2399</v>
      </c>
      <c r="G373" s="172" t="s">
        <v>250</v>
      </c>
      <c r="H373" s="172" t="s">
        <v>241</v>
      </c>
    </row>
    <row r="374" spans="1:8" hidden="1">
      <c r="A374" s="172" t="s">
        <v>66</v>
      </c>
      <c r="B374" s="172" t="s">
        <v>236</v>
      </c>
      <c r="C374" s="172" t="s">
        <v>683</v>
      </c>
      <c r="D374" s="172" t="s">
        <v>684</v>
      </c>
      <c r="E374" s="172" t="s">
        <v>2400</v>
      </c>
      <c r="F374" s="172" t="s">
        <v>2400</v>
      </c>
      <c r="G374" s="172" t="s">
        <v>250</v>
      </c>
      <c r="H374" s="172" t="s">
        <v>241</v>
      </c>
    </row>
    <row r="375" spans="1:8" hidden="1">
      <c r="A375" s="172" t="s">
        <v>66</v>
      </c>
      <c r="B375" s="172" t="s">
        <v>236</v>
      </c>
      <c r="C375" s="172" t="s">
        <v>683</v>
      </c>
      <c r="D375" s="172" t="s">
        <v>684</v>
      </c>
      <c r="E375" s="172" t="s">
        <v>2401</v>
      </c>
      <c r="F375" s="172" t="s">
        <v>2401</v>
      </c>
      <c r="G375" s="172" t="s">
        <v>250</v>
      </c>
      <c r="H375" s="172" t="s">
        <v>241</v>
      </c>
    </row>
    <row r="376" spans="1:8" hidden="1">
      <c r="A376" s="172" t="s">
        <v>66</v>
      </c>
      <c r="B376" s="172" t="s">
        <v>236</v>
      </c>
      <c r="C376" s="172" t="s">
        <v>683</v>
      </c>
      <c r="D376" s="172" t="s">
        <v>684</v>
      </c>
      <c r="E376" s="172" t="s">
        <v>2402</v>
      </c>
      <c r="F376" s="172" t="s">
        <v>2402</v>
      </c>
      <c r="G376" s="172" t="s">
        <v>250</v>
      </c>
      <c r="H376" s="172" t="s">
        <v>241</v>
      </c>
    </row>
    <row r="377" spans="1:8" hidden="1">
      <c r="A377" s="172" t="s">
        <v>66</v>
      </c>
      <c r="B377" s="172" t="s">
        <v>236</v>
      </c>
      <c r="C377" s="172" t="s">
        <v>683</v>
      </c>
      <c r="D377" s="172" t="s">
        <v>684</v>
      </c>
      <c r="E377" s="172" t="s">
        <v>2403</v>
      </c>
      <c r="F377" s="172" t="s">
        <v>2403</v>
      </c>
      <c r="G377" s="172" t="s">
        <v>250</v>
      </c>
      <c r="H377" s="172" t="s">
        <v>241</v>
      </c>
    </row>
    <row r="378" spans="1:8" hidden="1">
      <c r="A378" s="172" t="s">
        <v>66</v>
      </c>
      <c r="B378" s="172" t="s">
        <v>236</v>
      </c>
      <c r="C378" s="172" t="s">
        <v>683</v>
      </c>
      <c r="D378" s="172" t="s">
        <v>684</v>
      </c>
      <c r="E378" s="172" t="s">
        <v>2404</v>
      </c>
      <c r="F378" s="172" t="s">
        <v>2404</v>
      </c>
      <c r="G378" s="172" t="s">
        <v>250</v>
      </c>
      <c r="H378" s="172" t="s">
        <v>241</v>
      </c>
    </row>
    <row r="379" spans="1:8" hidden="1">
      <c r="A379" s="172" t="s">
        <v>66</v>
      </c>
      <c r="B379" s="172" t="s">
        <v>236</v>
      </c>
      <c r="C379" s="172" t="s">
        <v>683</v>
      </c>
      <c r="D379" s="172" t="s">
        <v>684</v>
      </c>
      <c r="E379" s="172" t="s">
        <v>2405</v>
      </c>
      <c r="F379" s="172" t="s">
        <v>2405</v>
      </c>
      <c r="G379" s="172" t="s">
        <v>250</v>
      </c>
      <c r="H379" s="172" t="s">
        <v>241</v>
      </c>
    </row>
    <row r="380" spans="1:8" hidden="1">
      <c r="A380" s="172" t="s">
        <v>66</v>
      </c>
      <c r="B380" s="172" t="s">
        <v>236</v>
      </c>
      <c r="C380" s="172" t="s">
        <v>683</v>
      </c>
      <c r="D380" s="172" t="s">
        <v>684</v>
      </c>
      <c r="E380" s="172" t="s">
        <v>2406</v>
      </c>
      <c r="F380" s="172" t="s">
        <v>2406</v>
      </c>
      <c r="G380" s="172" t="s">
        <v>250</v>
      </c>
      <c r="H380" s="172" t="s">
        <v>241</v>
      </c>
    </row>
    <row r="381" spans="1:8" hidden="1">
      <c r="A381" s="172" t="s">
        <v>66</v>
      </c>
      <c r="B381" s="172" t="s">
        <v>236</v>
      </c>
      <c r="C381" s="172" t="s">
        <v>683</v>
      </c>
      <c r="D381" s="172" t="s">
        <v>684</v>
      </c>
      <c r="E381" s="172" t="s">
        <v>2407</v>
      </c>
      <c r="F381" s="172" t="s">
        <v>2407</v>
      </c>
      <c r="G381" s="172" t="s">
        <v>250</v>
      </c>
      <c r="H381" s="172" t="s">
        <v>241</v>
      </c>
    </row>
    <row r="382" spans="1:8" hidden="1">
      <c r="A382" s="172" t="s">
        <v>66</v>
      </c>
      <c r="B382" s="172" t="s">
        <v>236</v>
      </c>
      <c r="C382" s="172" t="s">
        <v>683</v>
      </c>
      <c r="D382" s="172" t="s">
        <v>684</v>
      </c>
      <c r="E382" s="172" t="s">
        <v>2408</v>
      </c>
      <c r="F382" s="172" t="s">
        <v>2408</v>
      </c>
      <c r="G382" s="172" t="s">
        <v>250</v>
      </c>
      <c r="H382" s="172" t="s">
        <v>241</v>
      </c>
    </row>
    <row r="383" spans="1:8" hidden="1">
      <c r="A383" s="172" t="s">
        <v>66</v>
      </c>
      <c r="B383" s="172" t="s">
        <v>236</v>
      </c>
      <c r="C383" s="172" t="s">
        <v>683</v>
      </c>
      <c r="D383" s="172" t="s">
        <v>684</v>
      </c>
      <c r="E383" s="172" t="s">
        <v>2409</v>
      </c>
      <c r="F383" s="172" t="s">
        <v>2409</v>
      </c>
      <c r="G383" s="172" t="s">
        <v>250</v>
      </c>
      <c r="H383" s="172" t="s">
        <v>241</v>
      </c>
    </row>
    <row r="384" spans="1:8" hidden="1">
      <c r="A384" s="172" t="s">
        <v>66</v>
      </c>
      <c r="B384" s="172" t="s">
        <v>236</v>
      </c>
      <c r="C384" s="172" t="s">
        <v>683</v>
      </c>
      <c r="D384" s="172" t="s">
        <v>684</v>
      </c>
      <c r="E384" s="172" t="s">
        <v>2410</v>
      </c>
      <c r="F384" s="172" t="s">
        <v>2410</v>
      </c>
      <c r="G384" s="172" t="s">
        <v>250</v>
      </c>
      <c r="H384" s="172" t="s">
        <v>241</v>
      </c>
    </row>
    <row r="385" spans="1:8" hidden="1">
      <c r="A385" s="172" t="s">
        <v>66</v>
      </c>
      <c r="B385" s="172" t="s">
        <v>236</v>
      </c>
      <c r="C385" s="172" t="s">
        <v>683</v>
      </c>
      <c r="D385" s="172" t="s">
        <v>684</v>
      </c>
      <c r="E385" s="172" t="s">
        <v>2411</v>
      </c>
      <c r="F385" s="172" t="s">
        <v>2411</v>
      </c>
      <c r="G385" s="172" t="s">
        <v>250</v>
      </c>
      <c r="H385" s="172" t="s">
        <v>241</v>
      </c>
    </row>
    <row r="386" spans="1:8" hidden="1">
      <c r="A386" s="172" t="s">
        <v>66</v>
      </c>
      <c r="B386" s="172" t="s">
        <v>236</v>
      </c>
      <c r="C386" s="172" t="s">
        <v>683</v>
      </c>
      <c r="D386" s="172" t="s">
        <v>684</v>
      </c>
      <c r="E386" s="172" t="s">
        <v>2412</v>
      </c>
      <c r="F386" s="172" t="s">
        <v>2412</v>
      </c>
      <c r="G386" s="172" t="s">
        <v>250</v>
      </c>
      <c r="H386" s="172" t="s">
        <v>241</v>
      </c>
    </row>
    <row r="387" spans="1:8" hidden="1">
      <c r="A387" s="172" t="s">
        <v>66</v>
      </c>
      <c r="B387" s="172" t="s">
        <v>236</v>
      </c>
      <c r="C387" s="172" t="s">
        <v>683</v>
      </c>
      <c r="D387" s="172" t="s">
        <v>684</v>
      </c>
      <c r="E387" s="172" t="s">
        <v>2413</v>
      </c>
      <c r="F387" s="172" t="s">
        <v>2413</v>
      </c>
      <c r="G387" s="172" t="s">
        <v>250</v>
      </c>
      <c r="H387" s="172" t="s">
        <v>241</v>
      </c>
    </row>
    <row r="388" spans="1:8" hidden="1">
      <c r="A388" s="172" t="s">
        <v>66</v>
      </c>
      <c r="B388" s="172" t="s">
        <v>236</v>
      </c>
      <c r="C388" s="172" t="s">
        <v>683</v>
      </c>
      <c r="D388" s="172" t="s">
        <v>684</v>
      </c>
      <c r="E388" s="172" t="s">
        <v>2414</v>
      </c>
      <c r="F388" s="172" t="s">
        <v>2414</v>
      </c>
      <c r="G388" s="172" t="s">
        <v>250</v>
      </c>
      <c r="H388" s="172" t="s">
        <v>241</v>
      </c>
    </row>
    <row r="389" spans="1:8" hidden="1">
      <c r="A389" s="172" t="s">
        <v>66</v>
      </c>
      <c r="B389" s="172" t="s">
        <v>236</v>
      </c>
      <c r="C389" s="172" t="s">
        <v>683</v>
      </c>
      <c r="D389" s="172" t="s">
        <v>684</v>
      </c>
      <c r="E389" s="172" t="s">
        <v>2415</v>
      </c>
      <c r="F389" s="172" t="s">
        <v>2415</v>
      </c>
      <c r="G389" s="172" t="s">
        <v>250</v>
      </c>
      <c r="H389" s="172" t="s">
        <v>241</v>
      </c>
    </row>
    <row r="390" spans="1:8" hidden="1">
      <c r="A390" s="172" t="s">
        <v>66</v>
      </c>
      <c r="B390" s="172" t="s">
        <v>236</v>
      </c>
      <c r="C390" s="172" t="s">
        <v>683</v>
      </c>
      <c r="D390" s="172" t="s">
        <v>684</v>
      </c>
      <c r="E390" s="172" t="s">
        <v>2416</v>
      </c>
      <c r="F390" s="172" t="s">
        <v>2416</v>
      </c>
      <c r="G390" s="172" t="s">
        <v>250</v>
      </c>
      <c r="H390" s="172" t="s">
        <v>241</v>
      </c>
    </row>
    <row r="391" spans="1:8" hidden="1">
      <c r="A391" s="172" t="s">
        <v>66</v>
      </c>
      <c r="B391" s="172" t="s">
        <v>236</v>
      </c>
      <c r="C391" s="172" t="s">
        <v>683</v>
      </c>
      <c r="D391" s="172" t="s">
        <v>684</v>
      </c>
      <c r="E391" s="172" t="s">
        <v>2417</v>
      </c>
      <c r="F391" s="172" t="s">
        <v>2417</v>
      </c>
      <c r="G391" s="172" t="s">
        <v>250</v>
      </c>
      <c r="H391" s="172" t="s">
        <v>241</v>
      </c>
    </row>
    <row r="392" spans="1:8" hidden="1">
      <c r="A392" s="172" t="s">
        <v>66</v>
      </c>
      <c r="B392" s="172" t="s">
        <v>236</v>
      </c>
      <c r="C392" s="172" t="s">
        <v>683</v>
      </c>
      <c r="D392" s="172" t="s">
        <v>684</v>
      </c>
      <c r="E392" s="172" t="s">
        <v>2418</v>
      </c>
      <c r="F392" s="172" t="s">
        <v>2418</v>
      </c>
      <c r="G392" s="172" t="s">
        <v>250</v>
      </c>
      <c r="H392" s="172" t="s">
        <v>241</v>
      </c>
    </row>
    <row r="393" spans="1:8" hidden="1">
      <c r="A393" s="172" t="s">
        <v>66</v>
      </c>
      <c r="B393" s="172" t="s">
        <v>236</v>
      </c>
      <c r="C393" s="172" t="s">
        <v>730</v>
      </c>
      <c r="D393" s="172" t="s">
        <v>731</v>
      </c>
      <c r="E393" s="172" t="s">
        <v>2419</v>
      </c>
      <c r="F393" s="172" t="s">
        <v>2419</v>
      </c>
      <c r="G393" s="172" t="s">
        <v>250</v>
      </c>
      <c r="H393" s="172" t="s">
        <v>241</v>
      </c>
    </row>
    <row r="394" spans="1:8" hidden="1">
      <c r="A394" s="172" t="s">
        <v>66</v>
      </c>
      <c r="B394" s="172" t="s">
        <v>236</v>
      </c>
      <c r="C394" s="172" t="s">
        <v>730</v>
      </c>
      <c r="D394" s="172" t="s">
        <v>731</v>
      </c>
      <c r="E394" s="172" t="s">
        <v>2420</v>
      </c>
      <c r="F394" s="172" t="s">
        <v>2420</v>
      </c>
      <c r="G394" s="172" t="s">
        <v>250</v>
      </c>
      <c r="H394" s="172" t="s">
        <v>241</v>
      </c>
    </row>
    <row r="395" spans="1:8" hidden="1">
      <c r="A395" s="172" t="s">
        <v>66</v>
      </c>
      <c r="B395" s="172" t="s">
        <v>236</v>
      </c>
      <c r="C395" s="172" t="s">
        <v>730</v>
      </c>
      <c r="D395" s="172" t="s">
        <v>731</v>
      </c>
      <c r="E395" s="172" t="s">
        <v>2421</v>
      </c>
      <c r="F395" s="172" t="s">
        <v>2421</v>
      </c>
      <c r="G395" s="172" t="s">
        <v>250</v>
      </c>
      <c r="H395" s="172" t="s">
        <v>241</v>
      </c>
    </row>
    <row r="396" spans="1:8" hidden="1">
      <c r="A396" s="172" t="s">
        <v>66</v>
      </c>
      <c r="B396" s="172" t="s">
        <v>236</v>
      </c>
      <c r="C396" s="172" t="s">
        <v>744</v>
      </c>
      <c r="D396" s="172" t="s">
        <v>745</v>
      </c>
      <c r="E396" s="172" t="s">
        <v>2422</v>
      </c>
      <c r="F396" s="172" t="s">
        <v>2422</v>
      </c>
      <c r="G396" s="172" t="s">
        <v>250</v>
      </c>
      <c r="H396" s="172" t="s">
        <v>241</v>
      </c>
    </row>
    <row r="397" spans="1:8" hidden="1">
      <c r="A397" s="172" t="s">
        <v>66</v>
      </c>
      <c r="B397" s="172" t="s">
        <v>236</v>
      </c>
      <c r="C397" s="172" t="s">
        <v>744</v>
      </c>
      <c r="D397" s="172" t="s">
        <v>745</v>
      </c>
      <c r="E397" s="172" t="s">
        <v>2423</v>
      </c>
      <c r="F397" s="172" t="s">
        <v>2423</v>
      </c>
      <c r="G397" s="172" t="s">
        <v>250</v>
      </c>
      <c r="H397" s="172" t="s">
        <v>241</v>
      </c>
    </row>
    <row r="398" spans="1:8" hidden="1">
      <c r="A398" s="172" t="s">
        <v>66</v>
      </c>
      <c r="B398" s="172" t="s">
        <v>236</v>
      </c>
      <c r="C398" s="172" t="s">
        <v>744</v>
      </c>
      <c r="D398" s="172" t="s">
        <v>745</v>
      </c>
      <c r="E398" s="172" t="s">
        <v>2424</v>
      </c>
      <c r="F398" s="172" t="s">
        <v>2424</v>
      </c>
      <c r="G398" s="172" t="s">
        <v>250</v>
      </c>
      <c r="H398" s="172" t="s">
        <v>241</v>
      </c>
    </row>
    <row r="399" spans="1:8" hidden="1">
      <c r="A399" s="172" t="s">
        <v>66</v>
      </c>
      <c r="B399" s="172" t="s">
        <v>236</v>
      </c>
      <c r="C399" s="172" t="s">
        <v>744</v>
      </c>
      <c r="D399" s="172" t="s">
        <v>745</v>
      </c>
      <c r="E399" s="172" t="s">
        <v>2425</v>
      </c>
      <c r="F399" s="172" t="s">
        <v>2425</v>
      </c>
      <c r="G399" s="172" t="s">
        <v>250</v>
      </c>
      <c r="H399" s="172" t="s">
        <v>241</v>
      </c>
    </row>
    <row r="400" spans="1:8" hidden="1">
      <c r="A400" s="172" t="s">
        <v>66</v>
      </c>
      <c r="B400" s="172" t="s">
        <v>236</v>
      </c>
      <c r="C400" s="172" t="s">
        <v>744</v>
      </c>
      <c r="D400" s="172" t="s">
        <v>745</v>
      </c>
      <c r="E400" s="172" t="s">
        <v>2426</v>
      </c>
      <c r="F400" s="172" t="s">
        <v>2426</v>
      </c>
      <c r="G400" s="172" t="s">
        <v>250</v>
      </c>
      <c r="H400" s="172" t="s">
        <v>241</v>
      </c>
    </row>
    <row r="401" spans="1:8" hidden="1">
      <c r="A401" s="172" t="s">
        <v>66</v>
      </c>
      <c r="B401" s="172" t="s">
        <v>236</v>
      </c>
      <c r="C401" s="172" t="s">
        <v>748</v>
      </c>
      <c r="D401" s="172" t="s">
        <v>749</v>
      </c>
      <c r="E401" s="172" t="s">
        <v>2427</v>
      </c>
      <c r="F401" s="172" t="s">
        <v>2427</v>
      </c>
      <c r="G401" s="172" t="s">
        <v>250</v>
      </c>
      <c r="H401" s="172" t="s">
        <v>241</v>
      </c>
    </row>
    <row r="402" spans="1:8" hidden="1">
      <c r="A402" s="172" t="s">
        <v>66</v>
      </c>
      <c r="B402" s="172" t="s">
        <v>236</v>
      </c>
      <c r="C402" s="172" t="s">
        <v>748</v>
      </c>
      <c r="D402" s="172" t="s">
        <v>749</v>
      </c>
      <c r="E402" s="172" t="s">
        <v>2428</v>
      </c>
      <c r="F402" s="172" t="s">
        <v>2428</v>
      </c>
      <c r="G402" s="172" t="s">
        <v>250</v>
      </c>
      <c r="H402" s="172" t="s">
        <v>241</v>
      </c>
    </row>
    <row r="403" spans="1:8" hidden="1">
      <c r="A403" s="172" t="s">
        <v>66</v>
      </c>
      <c r="B403" s="172" t="s">
        <v>236</v>
      </c>
      <c r="C403" s="172" t="s">
        <v>764</v>
      </c>
      <c r="D403" s="172" t="s">
        <v>765</v>
      </c>
      <c r="E403" s="172" t="s">
        <v>2429</v>
      </c>
      <c r="F403" s="172" t="s">
        <v>2429</v>
      </c>
      <c r="G403" s="172" t="s">
        <v>250</v>
      </c>
      <c r="H403" s="172" t="s">
        <v>241</v>
      </c>
    </row>
    <row r="404" spans="1:8" hidden="1">
      <c r="A404" s="172" t="s">
        <v>66</v>
      </c>
      <c r="B404" s="172" t="s">
        <v>236</v>
      </c>
      <c r="C404" s="172" t="s">
        <v>764</v>
      </c>
      <c r="D404" s="172" t="s">
        <v>765</v>
      </c>
      <c r="E404" s="172" t="s">
        <v>2430</v>
      </c>
      <c r="F404" s="172" t="s">
        <v>2430</v>
      </c>
      <c r="G404" s="172" t="s">
        <v>250</v>
      </c>
      <c r="H404" s="172" t="s">
        <v>241</v>
      </c>
    </row>
    <row r="405" spans="1:8" hidden="1">
      <c r="A405" s="172" t="s">
        <v>66</v>
      </c>
      <c r="B405" s="172" t="s">
        <v>236</v>
      </c>
      <c r="C405" s="172" t="s">
        <v>772</v>
      </c>
      <c r="D405" s="172" t="s">
        <v>773</v>
      </c>
      <c r="E405" s="172" t="s">
        <v>2175</v>
      </c>
      <c r="F405" s="172" t="s">
        <v>2175</v>
      </c>
      <c r="G405" s="172" t="s">
        <v>250</v>
      </c>
      <c r="H405" s="172" t="s">
        <v>241</v>
      </c>
    </row>
    <row r="406" spans="1:8" hidden="1">
      <c r="A406" s="172" t="s">
        <v>66</v>
      </c>
      <c r="B406" s="172" t="s">
        <v>236</v>
      </c>
      <c r="C406" s="172" t="s">
        <v>772</v>
      </c>
      <c r="D406" s="172" t="s">
        <v>773</v>
      </c>
      <c r="E406" s="172" t="s">
        <v>2431</v>
      </c>
      <c r="F406" s="172" t="s">
        <v>2431</v>
      </c>
      <c r="G406" s="172" t="s">
        <v>250</v>
      </c>
      <c r="H406" s="172" t="s">
        <v>241</v>
      </c>
    </row>
    <row r="407" spans="1:8" hidden="1">
      <c r="A407" s="172" t="s">
        <v>66</v>
      </c>
      <c r="B407" s="172" t="s">
        <v>236</v>
      </c>
      <c r="C407" s="172" t="s">
        <v>772</v>
      </c>
      <c r="D407" s="172" t="s">
        <v>773</v>
      </c>
      <c r="E407" s="172" t="s">
        <v>2432</v>
      </c>
      <c r="F407" s="172" t="s">
        <v>2432</v>
      </c>
      <c r="G407" s="172" t="s">
        <v>250</v>
      </c>
      <c r="H407" s="172" t="s">
        <v>241</v>
      </c>
    </row>
    <row r="408" spans="1:8" hidden="1">
      <c r="A408" s="172" t="s">
        <v>66</v>
      </c>
      <c r="B408" s="172" t="s">
        <v>236</v>
      </c>
      <c r="C408" s="172" t="s">
        <v>772</v>
      </c>
      <c r="D408" s="172" t="s">
        <v>773</v>
      </c>
      <c r="E408" s="172" t="s">
        <v>2433</v>
      </c>
      <c r="F408" s="172" t="s">
        <v>2433</v>
      </c>
      <c r="G408" s="172" t="s">
        <v>250</v>
      </c>
      <c r="H408" s="172" t="s">
        <v>241</v>
      </c>
    </row>
    <row r="409" spans="1:8" hidden="1">
      <c r="A409" s="172" t="s">
        <v>66</v>
      </c>
      <c r="B409" s="172" t="s">
        <v>236</v>
      </c>
      <c r="C409" s="172" t="s">
        <v>772</v>
      </c>
      <c r="D409" s="172" t="s">
        <v>773</v>
      </c>
      <c r="E409" s="172" t="s">
        <v>2434</v>
      </c>
      <c r="F409" s="172" t="s">
        <v>2434</v>
      </c>
      <c r="G409" s="172" t="s">
        <v>250</v>
      </c>
      <c r="H409" s="172" t="s">
        <v>241</v>
      </c>
    </row>
    <row r="410" spans="1:8" hidden="1">
      <c r="A410" s="172" t="s">
        <v>66</v>
      </c>
      <c r="B410" s="172" t="s">
        <v>236</v>
      </c>
      <c r="C410" s="172" t="s">
        <v>772</v>
      </c>
      <c r="D410" s="172" t="s">
        <v>773</v>
      </c>
      <c r="E410" s="172" t="s">
        <v>2435</v>
      </c>
      <c r="F410" s="172" t="s">
        <v>2435</v>
      </c>
      <c r="G410" s="172" t="s">
        <v>250</v>
      </c>
      <c r="H410" s="172" t="s">
        <v>241</v>
      </c>
    </row>
    <row r="411" spans="1:8" hidden="1">
      <c r="A411" s="172" t="s">
        <v>66</v>
      </c>
      <c r="B411" s="172" t="s">
        <v>236</v>
      </c>
      <c r="C411" s="172" t="s">
        <v>772</v>
      </c>
      <c r="D411" s="172" t="s">
        <v>773</v>
      </c>
      <c r="E411" s="172" t="s">
        <v>2436</v>
      </c>
      <c r="F411" s="172" t="s">
        <v>2436</v>
      </c>
      <c r="G411" s="172" t="s">
        <v>250</v>
      </c>
      <c r="H411" s="172" t="s">
        <v>241</v>
      </c>
    </row>
    <row r="412" spans="1:8" hidden="1">
      <c r="A412" s="172" t="s">
        <v>66</v>
      </c>
      <c r="B412" s="172" t="s">
        <v>236</v>
      </c>
      <c r="C412" s="172" t="s">
        <v>772</v>
      </c>
      <c r="D412" s="172" t="s">
        <v>773</v>
      </c>
      <c r="E412" s="172" t="s">
        <v>2068</v>
      </c>
      <c r="F412" s="172" t="s">
        <v>2068</v>
      </c>
      <c r="G412" s="172" t="s">
        <v>250</v>
      </c>
      <c r="H412" s="172" t="s">
        <v>241</v>
      </c>
    </row>
    <row r="413" spans="1:8" hidden="1">
      <c r="A413" s="172" t="s">
        <v>66</v>
      </c>
      <c r="B413" s="172" t="s">
        <v>236</v>
      </c>
      <c r="C413" s="172" t="s">
        <v>772</v>
      </c>
      <c r="D413" s="172" t="s">
        <v>773</v>
      </c>
      <c r="E413" s="172" t="s">
        <v>2437</v>
      </c>
      <c r="F413" s="172" t="s">
        <v>2437</v>
      </c>
      <c r="G413" s="172" t="s">
        <v>250</v>
      </c>
      <c r="H413" s="172" t="s">
        <v>241</v>
      </c>
    </row>
    <row r="414" spans="1:8" hidden="1">
      <c r="A414" s="172" t="s">
        <v>66</v>
      </c>
      <c r="B414" s="172" t="s">
        <v>236</v>
      </c>
      <c r="C414" s="172" t="s">
        <v>772</v>
      </c>
      <c r="D414" s="172" t="s">
        <v>773</v>
      </c>
      <c r="E414" s="172" t="s">
        <v>2438</v>
      </c>
      <c r="F414" s="172" t="s">
        <v>2438</v>
      </c>
      <c r="G414" s="172" t="s">
        <v>250</v>
      </c>
      <c r="H414" s="172" t="s">
        <v>241</v>
      </c>
    </row>
    <row r="415" spans="1:8" hidden="1">
      <c r="A415" s="172" t="s">
        <v>66</v>
      </c>
      <c r="B415" s="172" t="s">
        <v>236</v>
      </c>
      <c r="C415" s="172" t="s">
        <v>772</v>
      </c>
      <c r="D415" s="172" t="s">
        <v>773</v>
      </c>
      <c r="E415" s="172" t="s">
        <v>2439</v>
      </c>
      <c r="F415" s="172" t="s">
        <v>2439</v>
      </c>
      <c r="G415" s="172" t="s">
        <v>250</v>
      </c>
      <c r="H415" s="172" t="s">
        <v>241</v>
      </c>
    </row>
    <row r="416" spans="1:8" hidden="1">
      <c r="A416" s="172" t="s">
        <v>66</v>
      </c>
      <c r="B416" s="172" t="s">
        <v>236</v>
      </c>
      <c r="C416" s="172" t="s">
        <v>772</v>
      </c>
      <c r="D416" s="172" t="s">
        <v>773</v>
      </c>
      <c r="E416" s="172" t="s">
        <v>2440</v>
      </c>
      <c r="F416" s="172" t="s">
        <v>2440</v>
      </c>
      <c r="G416" s="172" t="s">
        <v>250</v>
      </c>
      <c r="H416" s="172" t="s">
        <v>241</v>
      </c>
    </row>
    <row r="417" spans="1:8" hidden="1">
      <c r="A417" s="172" t="s">
        <v>66</v>
      </c>
      <c r="B417" s="172" t="s">
        <v>236</v>
      </c>
      <c r="C417" s="172" t="s">
        <v>772</v>
      </c>
      <c r="D417" s="172" t="s">
        <v>773</v>
      </c>
      <c r="E417" s="172" t="s">
        <v>2441</v>
      </c>
      <c r="F417" s="172" t="s">
        <v>2441</v>
      </c>
      <c r="G417" s="172" t="s">
        <v>250</v>
      </c>
      <c r="H417" s="172" t="s">
        <v>241</v>
      </c>
    </row>
    <row r="418" spans="1:8" hidden="1">
      <c r="A418" s="172" t="s">
        <v>66</v>
      </c>
      <c r="B418" s="172" t="s">
        <v>236</v>
      </c>
      <c r="C418" s="172" t="s">
        <v>772</v>
      </c>
      <c r="D418" s="172" t="s">
        <v>773</v>
      </c>
      <c r="E418" s="172" t="s">
        <v>2442</v>
      </c>
      <c r="F418" s="172" t="s">
        <v>2442</v>
      </c>
      <c r="G418" s="172" t="s">
        <v>250</v>
      </c>
      <c r="H418" s="172" t="s">
        <v>241</v>
      </c>
    </row>
    <row r="419" spans="1:8" hidden="1">
      <c r="A419" s="172" t="s">
        <v>66</v>
      </c>
      <c r="B419" s="172" t="s">
        <v>236</v>
      </c>
      <c r="C419" s="172" t="s">
        <v>772</v>
      </c>
      <c r="D419" s="172" t="s">
        <v>773</v>
      </c>
      <c r="E419" s="172" t="s">
        <v>2443</v>
      </c>
      <c r="F419" s="172" t="s">
        <v>2443</v>
      </c>
      <c r="G419" s="172" t="s">
        <v>250</v>
      </c>
      <c r="H419" s="172" t="s">
        <v>241</v>
      </c>
    </row>
    <row r="420" spans="1:8" hidden="1">
      <c r="A420" s="172" t="s">
        <v>66</v>
      </c>
      <c r="B420" s="172" t="s">
        <v>236</v>
      </c>
      <c r="C420" s="172" t="s">
        <v>780</v>
      </c>
      <c r="D420" s="172" t="s">
        <v>781</v>
      </c>
      <c r="E420" s="172" t="s">
        <v>2444</v>
      </c>
      <c r="F420" s="172" t="s">
        <v>2444</v>
      </c>
      <c r="G420" s="172" t="s">
        <v>250</v>
      </c>
      <c r="H420" s="172" t="s">
        <v>241</v>
      </c>
    </row>
    <row r="421" spans="1:8" hidden="1">
      <c r="A421" s="172" t="s">
        <v>66</v>
      </c>
      <c r="B421" s="172" t="s">
        <v>236</v>
      </c>
      <c r="C421" s="172" t="s">
        <v>780</v>
      </c>
      <c r="D421" s="172" t="s">
        <v>781</v>
      </c>
      <c r="E421" s="172" t="s">
        <v>2445</v>
      </c>
      <c r="F421" s="172" t="s">
        <v>2445</v>
      </c>
      <c r="G421" s="172" t="s">
        <v>250</v>
      </c>
      <c r="H421" s="172" t="s">
        <v>241</v>
      </c>
    </row>
    <row r="422" spans="1:8" hidden="1">
      <c r="A422" s="172" t="s">
        <v>66</v>
      </c>
      <c r="B422" s="172" t="s">
        <v>236</v>
      </c>
      <c r="C422" s="172" t="s">
        <v>808</v>
      </c>
      <c r="D422" s="172" t="s">
        <v>809</v>
      </c>
      <c r="E422" s="172" t="s">
        <v>2446</v>
      </c>
      <c r="F422" s="172" t="s">
        <v>2446</v>
      </c>
      <c r="G422" s="172" t="s">
        <v>250</v>
      </c>
      <c r="H422" s="172" t="s">
        <v>241</v>
      </c>
    </row>
    <row r="423" spans="1:8" hidden="1">
      <c r="A423" s="172" t="s">
        <v>66</v>
      </c>
      <c r="B423" s="172" t="s">
        <v>236</v>
      </c>
      <c r="C423" s="172" t="s">
        <v>808</v>
      </c>
      <c r="D423" s="172" t="s">
        <v>809</v>
      </c>
      <c r="E423" s="172" t="s">
        <v>2447</v>
      </c>
      <c r="F423" s="172" t="s">
        <v>2447</v>
      </c>
      <c r="G423" s="172" t="s">
        <v>250</v>
      </c>
      <c r="H423" s="172" t="s">
        <v>241</v>
      </c>
    </row>
    <row r="424" spans="1:8" hidden="1">
      <c r="A424" s="172" t="s">
        <v>66</v>
      </c>
      <c r="B424" s="172" t="s">
        <v>236</v>
      </c>
      <c r="C424" s="172" t="s">
        <v>848</v>
      </c>
      <c r="D424" s="172" t="s">
        <v>849</v>
      </c>
      <c r="E424" s="172" t="s">
        <v>1633</v>
      </c>
      <c r="F424" s="172" t="s">
        <v>1633</v>
      </c>
      <c r="G424" s="172" t="s">
        <v>250</v>
      </c>
      <c r="H424" s="172" t="s">
        <v>241</v>
      </c>
    </row>
    <row r="425" spans="1:8" hidden="1">
      <c r="A425" s="172" t="s">
        <v>66</v>
      </c>
      <c r="B425" s="172" t="s">
        <v>236</v>
      </c>
      <c r="C425" s="172" t="s">
        <v>848</v>
      </c>
      <c r="D425" s="172" t="s">
        <v>849</v>
      </c>
      <c r="E425" s="172" t="s">
        <v>1466</v>
      </c>
      <c r="F425" s="172" t="s">
        <v>1466</v>
      </c>
      <c r="G425" s="172" t="s">
        <v>250</v>
      </c>
      <c r="H425" s="172" t="s">
        <v>241</v>
      </c>
    </row>
    <row r="426" spans="1:8" hidden="1">
      <c r="A426" s="172" t="s">
        <v>66</v>
      </c>
      <c r="B426" s="172" t="s">
        <v>236</v>
      </c>
      <c r="C426" s="172" t="s">
        <v>851</v>
      </c>
      <c r="D426" s="172" t="s">
        <v>852</v>
      </c>
      <c r="E426" s="172" t="s">
        <v>2448</v>
      </c>
      <c r="F426" s="172" t="s">
        <v>2448</v>
      </c>
      <c r="G426" s="172" t="s">
        <v>250</v>
      </c>
      <c r="H426" s="172" t="s">
        <v>250</v>
      </c>
    </row>
    <row r="427" spans="1:8" hidden="1">
      <c r="A427" s="172" t="s">
        <v>66</v>
      </c>
      <c r="B427" s="172" t="s">
        <v>236</v>
      </c>
      <c r="C427" s="172" t="s">
        <v>851</v>
      </c>
      <c r="D427" s="172" t="s">
        <v>852</v>
      </c>
      <c r="E427" s="172" t="s">
        <v>2165</v>
      </c>
      <c r="F427" s="172" t="s">
        <v>2165</v>
      </c>
      <c r="G427" s="172" t="s">
        <v>250</v>
      </c>
      <c r="H427" s="172" t="s">
        <v>241</v>
      </c>
    </row>
    <row r="428" spans="1:8" hidden="1">
      <c r="A428" s="172" t="s">
        <v>66</v>
      </c>
      <c r="B428" s="172" t="s">
        <v>236</v>
      </c>
      <c r="C428" s="172" t="s">
        <v>851</v>
      </c>
      <c r="D428" s="172" t="s">
        <v>852</v>
      </c>
      <c r="E428" s="172" t="s">
        <v>2163</v>
      </c>
      <c r="F428" s="172" t="s">
        <v>2163</v>
      </c>
      <c r="G428" s="172" t="s">
        <v>250</v>
      </c>
      <c r="H428" s="172" t="s">
        <v>241</v>
      </c>
    </row>
    <row r="429" spans="1:8" hidden="1">
      <c r="A429" s="172" t="s">
        <v>66</v>
      </c>
      <c r="B429" s="172" t="s">
        <v>236</v>
      </c>
      <c r="C429" s="172" t="s">
        <v>851</v>
      </c>
      <c r="D429" s="172" t="s">
        <v>852</v>
      </c>
      <c r="E429" s="172" t="s">
        <v>2164</v>
      </c>
      <c r="F429" s="172" t="s">
        <v>2164</v>
      </c>
      <c r="G429" s="172" t="s">
        <v>250</v>
      </c>
      <c r="H429" s="172" t="s">
        <v>241</v>
      </c>
    </row>
    <row r="430" spans="1:8" hidden="1">
      <c r="A430" s="172" t="s">
        <v>66</v>
      </c>
      <c r="B430" s="172" t="s">
        <v>236</v>
      </c>
      <c r="C430" s="172" t="s">
        <v>854</v>
      </c>
      <c r="D430" s="172" t="s">
        <v>855</v>
      </c>
      <c r="E430" s="172" t="s">
        <v>2449</v>
      </c>
      <c r="F430" s="172" t="s">
        <v>2449</v>
      </c>
      <c r="G430" s="172" t="s">
        <v>250</v>
      </c>
      <c r="H430" s="172" t="s">
        <v>241</v>
      </c>
    </row>
    <row r="431" spans="1:8" hidden="1">
      <c r="A431" s="172" t="s">
        <v>66</v>
      </c>
      <c r="B431" s="172" t="s">
        <v>236</v>
      </c>
      <c r="C431" s="172" t="s">
        <v>854</v>
      </c>
      <c r="D431" s="172" t="s">
        <v>855</v>
      </c>
      <c r="E431" s="172" t="s">
        <v>2450</v>
      </c>
      <c r="F431" s="172" t="s">
        <v>2450</v>
      </c>
      <c r="G431" s="172" t="s">
        <v>250</v>
      </c>
      <c r="H431" s="172" t="s">
        <v>241</v>
      </c>
    </row>
    <row r="432" spans="1:8" hidden="1">
      <c r="A432" s="172" t="s">
        <v>66</v>
      </c>
      <c r="B432" s="172" t="s">
        <v>236</v>
      </c>
      <c r="C432" s="172" t="s">
        <v>854</v>
      </c>
      <c r="D432" s="172" t="s">
        <v>855</v>
      </c>
      <c r="E432" s="172" t="s">
        <v>2451</v>
      </c>
      <c r="F432" s="172" t="s">
        <v>2451</v>
      </c>
      <c r="G432" s="172" t="s">
        <v>250</v>
      </c>
      <c r="H432" s="172" t="s">
        <v>241</v>
      </c>
    </row>
    <row r="433" spans="1:8" hidden="1">
      <c r="A433" s="172" t="s">
        <v>66</v>
      </c>
      <c r="B433" s="172" t="s">
        <v>236</v>
      </c>
      <c r="C433" s="172" t="s">
        <v>854</v>
      </c>
      <c r="D433" s="172" t="s">
        <v>855</v>
      </c>
      <c r="E433" s="172" t="s">
        <v>2452</v>
      </c>
      <c r="F433" s="172" t="s">
        <v>2452</v>
      </c>
      <c r="G433" s="172" t="s">
        <v>250</v>
      </c>
      <c r="H433" s="172" t="s">
        <v>241</v>
      </c>
    </row>
    <row r="434" spans="1:8" hidden="1">
      <c r="A434" s="172" t="s">
        <v>66</v>
      </c>
      <c r="B434" s="172" t="s">
        <v>236</v>
      </c>
      <c r="C434" s="172" t="s">
        <v>854</v>
      </c>
      <c r="D434" s="172" t="s">
        <v>855</v>
      </c>
      <c r="E434" s="172" t="s">
        <v>2453</v>
      </c>
      <c r="F434" s="172" t="s">
        <v>2453</v>
      </c>
      <c r="G434" s="172" t="s">
        <v>250</v>
      </c>
      <c r="H434" s="172" t="s">
        <v>241</v>
      </c>
    </row>
    <row r="435" spans="1:8" hidden="1">
      <c r="A435" s="172" t="s">
        <v>66</v>
      </c>
      <c r="B435" s="172" t="s">
        <v>236</v>
      </c>
      <c r="C435" s="172" t="s">
        <v>854</v>
      </c>
      <c r="D435" s="172" t="s">
        <v>855</v>
      </c>
      <c r="E435" s="172" t="s">
        <v>2454</v>
      </c>
      <c r="F435" s="172" t="s">
        <v>2454</v>
      </c>
      <c r="G435" s="172" t="s">
        <v>250</v>
      </c>
      <c r="H435" s="172" t="s">
        <v>241</v>
      </c>
    </row>
    <row r="436" spans="1:8" hidden="1">
      <c r="A436" s="172" t="s">
        <v>66</v>
      </c>
      <c r="B436" s="172" t="s">
        <v>236</v>
      </c>
      <c r="C436" s="172" t="s">
        <v>854</v>
      </c>
      <c r="D436" s="172" t="s">
        <v>855</v>
      </c>
      <c r="E436" s="172" t="s">
        <v>2455</v>
      </c>
      <c r="F436" s="172" t="s">
        <v>2455</v>
      </c>
      <c r="G436" s="172" t="s">
        <v>250</v>
      </c>
      <c r="H436" s="172" t="s">
        <v>241</v>
      </c>
    </row>
    <row r="437" spans="1:8" hidden="1">
      <c r="A437" s="172" t="s">
        <v>66</v>
      </c>
      <c r="B437" s="172" t="s">
        <v>236</v>
      </c>
      <c r="C437" s="172" t="s">
        <v>854</v>
      </c>
      <c r="D437" s="172" t="s">
        <v>855</v>
      </c>
      <c r="E437" s="172" t="s">
        <v>2456</v>
      </c>
      <c r="F437" s="172" t="s">
        <v>2456</v>
      </c>
      <c r="G437" s="172" t="s">
        <v>250</v>
      </c>
      <c r="H437" s="172" t="s">
        <v>241</v>
      </c>
    </row>
    <row r="438" spans="1:8" hidden="1">
      <c r="A438" s="172" t="s">
        <v>66</v>
      </c>
      <c r="B438" s="172" t="s">
        <v>236</v>
      </c>
      <c r="C438" s="172" t="s">
        <v>854</v>
      </c>
      <c r="D438" s="172" t="s">
        <v>855</v>
      </c>
      <c r="E438" s="172" t="s">
        <v>2457</v>
      </c>
      <c r="F438" s="172" t="s">
        <v>2457</v>
      </c>
      <c r="G438" s="172" t="s">
        <v>250</v>
      </c>
      <c r="H438" s="172" t="s">
        <v>241</v>
      </c>
    </row>
    <row r="439" spans="1:8" hidden="1">
      <c r="A439" s="172" t="s">
        <v>66</v>
      </c>
      <c r="B439" s="172" t="s">
        <v>236</v>
      </c>
      <c r="C439" s="172" t="s">
        <v>854</v>
      </c>
      <c r="D439" s="172" t="s">
        <v>855</v>
      </c>
      <c r="E439" s="172" t="s">
        <v>2458</v>
      </c>
      <c r="F439" s="172" t="s">
        <v>2458</v>
      </c>
      <c r="G439" s="172" t="s">
        <v>250</v>
      </c>
      <c r="H439" s="172" t="s">
        <v>241</v>
      </c>
    </row>
    <row r="440" spans="1:8" hidden="1">
      <c r="A440" s="172" t="s">
        <v>66</v>
      </c>
      <c r="B440" s="172" t="s">
        <v>236</v>
      </c>
      <c r="C440" s="172" t="s">
        <v>854</v>
      </c>
      <c r="D440" s="172" t="s">
        <v>855</v>
      </c>
      <c r="E440" s="172" t="s">
        <v>2459</v>
      </c>
      <c r="F440" s="172" t="s">
        <v>2459</v>
      </c>
      <c r="G440" s="172" t="s">
        <v>250</v>
      </c>
      <c r="H440" s="172" t="s">
        <v>241</v>
      </c>
    </row>
    <row r="441" spans="1:8" hidden="1">
      <c r="A441" s="172" t="s">
        <v>66</v>
      </c>
      <c r="B441" s="172" t="s">
        <v>236</v>
      </c>
      <c r="C441" s="172" t="s">
        <v>854</v>
      </c>
      <c r="D441" s="172" t="s">
        <v>855</v>
      </c>
      <c r="E441" s="172" t="s">
        <v>2460</v>
      </c>
      <c r="F441" s="172" t="s">
        <v>2460</v>
      </c>
      <c r="G441" s="172" t="s">
        <v>250</v>
      </c>
      <c r="H441" s="172" t="s">
        <v>241</v>
      </c>
    </row>
    <row r="442" spans="1:8" hidden="1">
      <c r="A442" s="172" t="s">
        <v>66</v>
      </c>
      <c r="B442" s="172" t="s">
        <v>236</v>
      </c>
      <c r="C442" s="172" t="s">
        <v>854</v>
      </c>
      <c r="D442" s="172" t="s">
        <v>855</v>
      </c>
      <c r="E442" s="172" t="s">
        <v>2461</v>
      </c>
      <c r="F442" s="172" t="s">
        <v>2461</v>
      </c>
      <c r="G442" s="172" t="s">
        <v>250</v>
      </c>
      <c r="H442" s="172" t="s">
        <v>241</v>
      </c>
    </row>
    <row r="443" spans="1:8" hidden="1">
      <c r="A443" s="172" t="s">
        <v>66</v>
      </c>
      <c r="B443" s="172" t="s">
        <v>236</v>
      </c>
      <c r="C443" s="172" t="s">
        <v>854</v>
      </c>
      <c r="D443" s="172" t="s">
        <v>855</v>
      </c>
      <c r="E443" s="172" t="s">
        <v>2462</v>
      </c>
      <c r="F443" s="172" t="s">
        <v>2462</v>
      </c>
      <c r="G443" s="172" t="s">
        <v>250</v>
      </c>
      <c r="H443" s="172" t="s">
        <v>241</v>
      </c>
    </row>
    <row r="444" spans="1:8" hidden="1">
      <c r="A444" s="172" t="s">
        <v>66</v>
      </c>
      <c r="B444" s="172" t="s">
        <v>236</v>
      </c>
      <c r="C444" s="172" t="s">
        <v>854</v>
      </c>
      <c r="D444" s="172" t="s">
        <v>855</v>
      </c>
      <c r="E444" s="172" t="s">
        <v>2463</v>
      </c>
      <c r="F444" s="172" t="s">
        <v>2463</v>
      </c>
      <c r="G444" s="172" t="s">
        <v>250</v>
      </c>
      <c r="H444" s="172" t="s">
        <v>241</v>
      </c>
    </row>
    <row r="445" spans="1:8" hidden="1">
      <c r="A445" s="172" t="s">
        <v>66</v>
      </c>
      <c r="B445" s="172" t="s">
        <v>236</v>
      </c>
      <c r="C445" s="172" t="s">
        <v>854</v>
      </c>
      <c r="D445" s="172" t="s">
        <v>855</v>
      </c>
      <c r="E445" s="172" t="s">
        <v>2464</v>
      </c>
      <c r="F445" s="172" t="s">
        <v>2464</v>
      </c>
      <c r="G445" s="172" t="s">
        <v>250</v>
      </c>
      <c r="H445" s="172" t="s">
        <v>241</v>
      </c>
    </row>
    <row r="446" spans="1:8" hidden="1">
      <c r="A446" s="172" t="s">
        <v>66</v>
      </c>
      <c r="B446" s="172" t="s">
        <v>236</v>
      </c>
      <c r="C446" s="172" t="s">
        <v>854</v>
      </c>
      <c r="D446" s="172" t="s">
        <v>855</v>
      </c>
      <c r="E446" s="172" t="s">
        <v>2465</v>
      </c>
      <c r="F446" s="172" t="s">
        <v>2465</v>
      </c>
      <c r="G446" s="172" t="s">
        <v>250</v>
      </c>
      <c r="H446" s="172" t="s">
        <v>241</v>
      </c>
    </row>
    <row r="447" spans="1:8" hidden="1">
      <c r="A447" s="172" t="s">
        <v>66</v>
      </c>
      <c r="B447" s="172" t="s">
        <v>236</v>
      </c>
      <c r="C447" s="172" t="s">
        <v>854</v>
      </c>
      <c r="D447" s="172" t="s">
        <v>855</v>
      </c>
      <c r="E447" s="172" t="s">
        <v>2466</v>
      </c>
      <c r="F447" s="172" t="s">
        <v>2466</v>
      </c>
      <c r="G447" s="172" t="s">
        <v>250</v>
      </c>
      <c r="H447" s="172" t="s">
        <v>241</v>
      </c>
    </row>
    <row r="448" spans="1:8" hidden="1">
      <c r="A448" s="172" t="s">
        <v>66</v>
      </c>
      <c r="B448" s="172" t="s">
        <v>236</v>
      </c>
      <c r="C448" s="172" t="s">
        <v>854</v>
      </c>
      <c r="D448" s="172" t="s">
        <v>855</v>
      </c>
      <c r="E448" s="172" t="s">
        <v>2467</v>
      </c>
      <c r="F448" s="172" t="s">
        <v>2467</v>
      </c>
      <c r="G448" s="172" t="s">
        <v>250</v>
      </c>
      <c r="H448" s="172" t="s">
        <v>241</v>
      </c>
    </row>
    <row r="449" spans="1:8" hidden="1">
      <c r="A449" s="172" t="s">
        <v>66</v>
      </c>
      <c r="B449" s="172" t="s">
        <v>236</v>
      </c>
      <c r="C449" s="172" t="s">
        <v>854</v>
      </c>
      <c r="D449" s="172" t="s">
        <v>855</v>
      </c>
      <c r="E449" s="172" t="s">
        <v>2468</v>
      </c>
      <c r="F449" s="172" t="s">
        <v>2468</v>
      </c>
      <c r="G449" s="172" t="s">
        <v>250</v>
      </c>
      <c r="H449" s="172" t="s">
        <v>241</v>
      </c>
    </row>
    <row r="450" spans="1:8" hidden="1">
      <c r="A450" s="172" t="s">
        <v>66</v>
      </c>
      <c r="B450" s="172" t="s">
        <v>236</v>
      </c>
      <c r="C450" s="172" t="s">
        <v>854</v>
      </c>
      <c r="D450" s="172" t="s">
        <v>855</v>
      </c>
      <c r="E450" s="172" t="s">
        <v>2469</v>
      </c>
      <c r="F450" s="172" t="s">
        <v>2469</v>
      </c>
      <c r="G450" s="172" t="s">
        <v>250</v>
      </c>
      <c r="H450" s="172" t="s">
        <v>241</v>
      </c>
    </row>
    <row r="451" spans="1:8" hidden="1">
      <c r="A451" s="172" t="s">
        <v>66</v>
      </c>
      <c r="B451" s="172" t="s">
        <v>236</v>
      </c>
      <c r="C451" s="172" t="s">
        <v>854</v>
      </c>
      <c r="D451" s="172" t="s">
        <v>855</v>
      </c>
      <c r="E451" s="172" t="s">
        <v>2470</v>
      </c>
      <c r="F451" s="172" t="s">
        <v>2470</v>
      </c>
      <c r="G451" s="172" t="s">
        <v>250</v>
      </c>
      <c r="H451" s="172" t="s">
        <v>241</v>
      </c>
    </row>
    <row r="452" spans="1:8" hidden="1">
      <c r="A452" s="172" t="s">
        <v>66</v>
      </c>
      <c r="B452" s="172" t="s">
        <v>236</v>
      </c>
      <c r="C452" s="172" t="s">
        <v>854</v>
      </c>
      <c r="D452" s="172" t="s">
        <v>855</v>
      </c>
      <c r="E452" s="172" t="s">
        <v>2471</v>
      </c>
      <c r="F452" s="172" t="s">
        <v>2471</v>
      </c>
      <c r="G452" s="172" t="s">
        <v>250</v>
      </c>
      <c r="H452" s="172" t="s">
        <v>241</v>
      </c>
    </row>
    <row r="453" spans="1:8" hidden="1">
      <c r="A453" s="172" t="s">
        <v>66</v>
      </c>
      <c r="B453" s="172" t="s">
        <v>236</v>
      </c>
      <c r="C453" s="172" t="s">
        <v>854</v>
      </c>
      <c r="D453" s="172" t="s">
        <v>855</v>
      </c>
      <c r="E453" s="172" t="s">
        <v>2472</v>
      </c>
      <c r="F453" s="172" t="s">
        <v>2472</v>
      </c>
      <c r="G453" s="172" t="s">
        <v>250</v>
      </c>
      <c r="H453" s="172" t="s">
        <v>241</v>
      </c>
    </row>
    <row r="454" spans="1:8" hidden="1">
      <c r="A454" s="172" t="s">
        <v>66</v>
      </c>
      <c r="B454" s="172" t="s">
        <v>236</v>
      </c>
      <c r="C454" s="172" t="s">
        <v>854</v>
      </c>
      <c r="D454" s="172" t="s">
        <v>855</v>
      </c>
      <c r="E454" s="172" t="s">
        <v>2473</v>
      </c>
      <c r="F454" s="172" t="s">
        <v>2473</v>
      </c>
      <c r="G454" s="172" t="s">
        <v>250</v>
      </c>
      <c r="H454" s="172" t="s">
        <v>241</v>
      </c>
    </row>
    <row r="455" spans="1:8" hidden="1">
      <c r="A455" s="172" t="s">
        <v>66</v>
      </c>
      <c r="B455" s="172" t="s">
        <v>236</v>
      </c>
      <c r="C455" s="172" t="s">
        <v>854</v>
      </c>
      <c r="D455" s="172" t="s">
        <v>855</v>
      </c>
      <c r="E455" s="172" t="s">
        <v>2474</v>
      </c>
      <c r="F455" s="172" t="s">
        <v>2474</v>
      </c>
      <c r="G455" s="172" t="s">
        <v>250</v>
      </c>
      <c r="H455" s="172" t="s">
        <v>241</v>
      </c>
    </row>
    <row r="456" spans="1:8" hidden="1">
      <c r="A456" s="172" t="s">
        <v>66</v>
      </c>
      <c r="B456" s="172" t="s">
        <v>236</v>
      </c>
      <c r="C456" s="172" t="s">
        <v>854</v>
      </c>
      <c r="D456" s="172" t="s">
        <v>855</v>
      </c>
      <c r="E456" s="172" t="s">
        <v>2475</v>
      </c>
      <c r="F456" s="172" t="s">
        <v>2475</v>
      </c>
      <c r="G456" s="172" t="s">
        <v>250</v>
      </c>
      <c r="H456" s="172" t="s">
        <v>241</v>
      </c>
    </row>
    <row r="457" spans="1:8" hidden="1">
      <c r="A457" s="172" t="s">
        <v>66</v>
      </c>
      <c r="B457" s="172" t="s">
        <v>236</v>
      </c>
      <c r="C457" s="172" t="s">
        <v>854</v>
      </c>
      <c r="D457" s="172" t="s">
        <v>855</v>
      </c>
      <c r="E457" s="172" t="s">
        <v>2476</v>
      </c>
      <c r="F457" s="172" t="s">
        <v>2476</v>
      </c>
      <c r="G457" s="172" t="s">
        <v>250</v>
      </c>
      <c r="H457" s="172" t="s">
        <v>241</v>
      </c>
    </row>
    <row r="458" spans="1:8" hidden="1">
      <c r="A458" s="172" t="s">
        <v>66</v>
      </c>
      <c r="B458" s="172" t="s">
        <v>236</v>
      </c>
      <c r="C458" s="172" t="s">
        <v>854</v>
      </c>
      <c r="D458" s="172" t="s">
        <v>855</v>
      </c>
      <c r="E458" s="172" t="s">
        <v>2477</v>
      </c>
      <c r="F458" s="172" t="s">
        <v>2477</v>
      </c>
      <c r="G458" s="172" t="s">
        <v>250</v>
      </c>
      <c r="H458" s="172" t="s">
        <v>241</v>
      </c>
    </row>
    <row r="459" spans="1:8" hidden="1">
      <c r="A459" s="172" t="s">
        <v>66</v>
      </c>
      <c r="B459" s="172" t="s">
        <v>236</v>
      </c>
      <c r="C459" s="172" t="s">
        <v>854</v>
      </c>
      <c r="D459" s="172" t="s">
        <v>855</v>
      </c>
      <c r="E459" s="172" t="s">
        <v>2478</v>
      </c>
      <c r="F459" s="172" t="s">
        <v>2478</v>
      </c>
      <c r="G459" s="172" t="s">
        <v>250</v>
      </c>
      <c r="H459" s="172" t="s">
        <v>241</v>
      </c>
    </row>
    <row r="460" spans="1:8" hidden="1">
      <c r="A460" s="172" t="s">
        <v>66</v>
      </c>
      <c r="B460" s="172" t="s">
        <v>236</v>
      </c>
      <c r="C460" s="172" t="s">
        <v>854</v>
      </c>
      <c r="D460" s="172" t="s">
        <v>855</v>
      </c>
      <c r="E460" s="172" t="s">
        <v>2479</v>
      </c>
      <c r="F460" s="172" t="s">
        <v>2479</v>
      </c>
      <c r="G460" s="172" t="s">
        <v>250</v>
      </c>
      <c r="H460" s="172" t="s">
        <v>241</v>
      </c>
    </row>
    <row r="461" spans="1:8" hidden="1">
      <c r="A461" s="172" t="s">
        <v>66</v>
      </c>
      <c r="B461" s="172" t="s">
        <v>236</v>
      </c>
      <c r="C461" s="172" t="s">
        <v>854</v>
      </c>
      <c r="D461" s="172" t="s">
        <v>855</v>
      </c>
      <c r="E461" s="172" t="s">
        <v>2480</v>
      </c>
      <c r="F461" s="172" t="s">
        <v>2480</v>
      </c>
      <c r="G461" s="172" t="s">
        <v>250</v>
      </c>
      <c r="H461" s="172" t="s">
        <v>241</v>
      </c>
    </row>
    <row r="462" spans="1:8" hidden="1">
      <c r="A462" s="172" t="s">
        <v>66</v>
      </c>
      <c r="B462" s="172" t="s">
        <v>236</v>
      </c>
      <c r="C462" s="172" t="s">
        <v>854</v>
      </c>
      <c r="D462" s="172" t="s">
        <v>855</v>
      </c>
      <c r="E462" s="172" t="s">
        <v>2481</v>
      </c>
      <c r="F462" s="172" t="s">
        <v>2481</v>
      </c>
      <c r="G462" s="172" t="s">
        <v>250</v>
      </c>
      <c r="H462" s="172" t="s">
        <v>241</v>
      </c>
    </row>
    <row r="463" spans="1:8" hidden="1">
      <c r="A463" s="172" t="s">
        <v>66</v>
      </c>
      <c r="B463" s="172" t="s">
        <v>236</v>
      </c>
      <c r="C463" s="172" t="s">
        <v>854</v>
      </c>
      <c r="D463" s="172" t="s">
        <v>855</v>
      </c>
      <c r="E463" s="172" t="s">
        <v>2482</v>
      </c>
      <c r="F463" s="172" t="s">
        <v>2482</v>
      </c>
      <c r="G463" s="172" t="s">
        <v>250</v>
      </c>
      <c r="H463" s="172" t="s">
        <v>241</v>
      </c>
    </row>
    <row r="464" spans="1:8" hidden="1">
      <c r="A464" s="172" t="s">
        <v>66</v>
      </c>
      <c r="B464" s="172" t="s">
        <v>236</v>
      </c>
      <c r="C464" s="172" t="s">
        <v>854</v>
      </c>
      <c r="D464" s="172" t="s">
        <v>855</v>
      </c>
      <c r="E464" s="172" t="s">
        <v>2483</v>
      </c>
      <c r="F464" s="172" t="s">
        <v>2483</v>
      </c>
      <c r="G464" s="172" t="s">
        <v>250</v>
      </c>
      <c r="H464" s="172" t="s">
        <v>241</v>
      </c>
    </row>
    <row r="465" spans="1:8" hidden="1">
      <c r="A465" s="172" t="s">
        <v>66</v>
      </c>
      <c r="B465" s="172" t="s">
        <v>236</v>
      </c>
      <c r="C465" s="172" t="s">
        <v>854</v>
      </c>
      <c r="D465" s="172" t="s">
        <v>855</v>
      </c>
      <c r="E465" s="172" t="s">
        <v>2484</v>
      </c>
      <c r="F465" s="172" t="s">
        <v>2484</v>
      </c>
      <c r="G465" s="172" t="s">
        <v>250</v>
      </c>
      <c r="H465" s="172" t="s">
        <v>241</v>
      </c>
    </row>
    <row r="466" spans="1:8" hidden="1">
      <c r="A466" s="172" t="s">
        <v>66</v>
      </c>
      <c r="B466" s="172" t="s">
        <v>236</v>
      </c>
      <c r="C466" s="172" t="s">
        <v>854</v>
      </c>
      <c r="D466" s="172" t="s">
        <v>855</v>
      </c>
      <c r="E466" s="172" t="s">
        <v>2485</v>
      </c>
      <c r="F466" s="172" t="s">
        <v>2485</v>
      </c>
      <c r="G466" s="172" t="s">
        <v>250</v>
      </c>
      <c r="H466" s="172" t="s">
        <v>241</v>
      </c>
    </row>
    <row r="467" spans="1:8" hidden="1">
      <c r="A467" s="172" t="s">
        <v>66</v>
      </c>
      <c r="B467" s="172" t="s">
        <v>236</v>
      </c>
      <c r="C467" s="172" t="s">
        <v>854</v>
      </c>
      <c r="D467" s="172" t="s">
        <v>855</v>
      </c>
      <c r="E467" s="172" t="s">
        <v>2486</v>
      </c>
      <c r="F467" s="172" t="s">
        <v>2486</v>
      </c>
      <c r="G467" s="172" t="s">
        <v>250</v>
      </c>
      <c r="H467" s="172" t="s">
        <v>241</v>
      </c>
    </row>
    <row r="468" spans="1:8" hidden="1">
      <c r="A468" s="172" t="s">
        <v>66</v>
      </c>
      <c r="B468" s="172" t="s">
        <v>236</v>
      </c>
      <c r="C468" s="172" t="s">
        <v>854</v>
      </c>
      <c r="D468" s="172" t="s">
        <v>855</v>
      </c>
      <c r="E468" s="172" t="s">
        <v>2487</v>
      </c>
      <c r="F468" s="172" t="s">
        <v>2487</v>
      </c>
      <c r="G468" s="172" t="s">
        <v>250</v>
      </c>
      <c r="H468" s="172" t="s">
        <v>241</v>
      </c>
    </row>
    <row r="469" spans="1:8" hidden="1">
      <c r="A469" s="172" t="s">
        <v>66</v>
      </c>
      <c r="B469" s="172" t="s">
        <v>236</v>
      </c>
      <c r="C469" s="172" t="s">
        <v>854</v>
      </c>
      <c r="D469" s="172" t="s">
        <v>855</v>
      </c>
      <c r="E469" s="172" t="s">
        <v>2488</v>
      </c>
      <c r="F469" s="172" t="s">
        <v>2488</v>
      </c>
      <c r="G469" s="172" t="s">
        <v>250</v>
      </c>
      <c r="H469" s="172" t="s">
        <v>241</v>
      </c>
    </row>
    <row r="470" spans="1:8" hidden="1">
      <c r="A470" s="172" t="s">
        <v>66</v>
      </c>
      <c r="B470" s="172" t="s">
        <v>236</v>
      </c>
      <c r="C470" s="172" t="s">
        <v>854</v>
      </c>
      <c r="D470" s="172" t="s">
        <v>855</v>
      </c>
      <c r="E470" s="172" t="s">
        <v>2489</v>
      </c>
      <c r="F470" s="172" t="s">
        <v>2489</v>
      </c>
      <c r="G470" s="172" t="s">
        <v>250</v>
      </c>
      <c r="H470" s="172" t="s">
        <v>241</v>
      </c>
    </row>
    <row r="471" spans="1:8" hidden="1">
      <c r="A471" s="172" t="s">
        <v>66</v>
      </c>
      <c r="B471" s="172" t="s">
        <v>236</v>
      </c>
      <c r="C471" s="172" t="s">
        <v>854</v>
      </c>
      <c r="D471" s="172" t="s">
        <v>855</v>
      </c>
      <c r="E471" s="172" t="s">
        <v>2490</v>
      </c>
      <c r="F471" s="172" t="s">
        <v>2490</v>
      </c>
      <c r="G471" s="172" t="s">
        <v>250</v>
      </c>
      <c r="H471" s="172" t="s">
        <v>241</v>
      </c>
    </row>
    <row r="472" spans="1:8" hidden="1">
      <c r="A472" s="172" t="s">
        <v>66</v>
      </c>
      <c r="B472" s="172" t="s">
        <v>236</v>
      </c>
      <c r="C472" s="172" t="s">
        <v>854</v>
      </c>
      <c r="D472" s="172" t="s">
        <v>855</v>
      </c>
      <c r="E472" s="172" t="s">
        <v>2491</v>
      </c>
      <c r="F472" s="172" t="s">
        <v>2491</v>
      </c>
      <c r="G472" s="172" t="s">
        <v>250</v>
      </c>
      <c r="H472" s="172" t="s">
        <v>241</v>
      </c>
    </row>
    <row r="473" spans="1:8" hidden="1">
      <c r="A473" s="172" t="s">
        <v>66</v>
      </c>
      <c r="B473" s="172" t="s">
        <v>236</v>
      </c>
      <c r="C473" s="172" t="s">
        <v>854</v>
      </c>
      <c r="D473" s="172" t="s">
        <v>855</v>
      </c>
      <c r="E473" s="172" t="s">
        <v>2492</v>
      </c>
      <c r="F473" s="172" t="s">
        <v>2492</v>
      </c>
      <c r="G473" s="172" t="s">
        <v>250</v>
      </c>
      <c r="H473" s="172" t="s">
        <v>241</v>
      </c>
    </row>
    <row r="474" spans="1:8" hidden="1">
      <c r="A474" s="172" t="s">
        <v>66</v>
      </c>
      <c r="B474" s="172" t="s">
        <v>236</v>
      </c>
      <c r="C474" s="172" t="s">
        <v>854</v>
      </c>
      <c r="D474" s="172" t="s">
        <v>855</v>
      </c>
      <c r="E474" s="172" t="s">
        <v>2493</v>
      </c>
      <c r="F474" s="172" t="s">
        <v>2493</v>
      </c>
      <c r="G474" s="172" t="s">
        <v>250</v>
      </c>
      <c r="H474" s="172" t="s">
        <v>241</v>
      </c>
    </row>
    <row r="475" spans="1:8" hidden="1">
      <c r="A475" s="172" t="s">
        <v>66</v>
      </c>
      <c r="B475" s="172" t="s">
        <v>236</v>
      </c>
      <c r="C475" s="172" t="s">
        <v>854</v>
      </c>
      <c r="D475" s="172" t="s">
        <v>855</v>
      </c>
      <c r="E475" s="172" t="s">
        <v>2494</v>
      </c>
      <c r="F475" s="172" t="s">
        <v>2494</v>
      </c>
      <c r="G475" s="172" t="s">
        <v>250</v>
      </c>
      <c r="H475" s="172" t="s">
        <v>241</v>
      </c>
    </row>
    <row r="476" spans="1:8" hidden="1">
      <c r="A476" s="172" t="s">
        <v>66</v>
      </c>
      <c r="B476" s="172" t="s">
        <v>236</v>
      </c>
      <c r="C476" s="172" t="s">
        <v>854</v>
      </c>
      <c r="D476" s="172" t="s">
        <v>855</v>
      </c>
      <c r="E476" s="172" t="s">
        <v>2495</v>
      </c>
      <c r="F476" s="172" t="s">
        <v>2495</v>
      </c>
      <c r="G476" s="172" t="s">
        <v>250</v>
      </c>
      <c r="H476" s="172" t="s">
        <v>241</v>
      </c>
    </row>
    <row r="477" spans="1:8" hidden="1">
      <c r="A477" s="172" t="s">
        <v>66</v>
      </c>
      <c r="B477" s="172" t="s">
        <v>236</v>
      </c>
      <c r="C477" s="172" t="s">
        <v>854</v>
      </c>
      <c r="D477" s="172" t="s">
        <v>855</v>
      </c>
      <c r="E477" s="172" t="s">
        <v>2496</v>
      </c>
      <c r="F477" s="172" t="s">
        <v>2496</v>
      </c>
      <c r="G477" s="172" t="s">
        <v>250</v>
      </c>
      <c r="H477" s="172" t="s">
        <v>241</v>
      </c>
    </row>
    <row r="478" spans="1:8" hidden="1">
      <c r="A478" s="172" t="s">
        <v>66</v>
      </c>
      <c r="B478" s="172" t="s">
        <v>236</v>
      </c>
      <c r="C478" s="172" t="s">
        <v>854</v>
      </c>
      <c r="D478" s="172" t="s">
        <v>855</v>
      </c>
      <c r="E478" s="172" t="s">
        <v>2497</v>
      </c>
      <c r="F478" s="172" t="s">
        <v>2497</v>
      </c>
      <c r="G478" s="172" t="s">
        <v>250</v>
      </c>
      <c r="H478" s="172" t="s">
        <v>241</v>
      </c>
    </row>
    <row r="479" spans="1:8" hidden="1">
      <c r="A479" s="172" t="s">
        <v>66</v>
      </c>
      <c r="B479" s="172" t="s">
        <v>236</v>
      </c>
      <c r="C479" s="172" t="s">
        <v>854</v>
      </c>
      <c r="D479" s="172" t="s">
        <v>855</v>
      </c>
      <c r="E479" s="172" t="s">
        <v>2498</v>
      </c>
      <c r="F479" s="172" t="s">
        <v>2498</v>
      </c>
      <c r="G479" s="172" t="s">
        <v>250</v>
      </c>
      <c r="H479" s="172" t="s">
        <v>241</v>
      </c>
    </row>
    <row r="480" spans="1:8" hidden="1">
      <c r="A480" s="172" t="s">
        <v>66</v>
      </c>
      <c r="B480" s="172" t="s">
        <v>236</v>
      </c>
      <c r="C480" s="172" t="s">
        <v>857</v>
      </c>
      <c r="D480" s="172" t="s">
        <v>858</v>
      </c>
      <c r="E480" s="172" t="s">
        <v>2163</v>
      </c>
      <c r="F480" s="172" t="s">
        <v>2163</v>
      </c>
      <c r="G480" s="172" t="s">
        <v>250</v>
      </c>
      <c r="H480" s="172" t="s">
        <v>241</v>
      </c>
    </row>
    <row r="481" spans="1:8" hidden="1">
      <c r="A481" s="172" t="s">
        <v>66</v>
      </c>
      <c r="B481" s="172" t="s">
        <v>236</v>
      </c>
      <c r="C481" s="172" t="s">
        <v>857</v>
      </c>
      <c r="D481" s="172" t="s">
        <v>858</v>
      </c>
      <c r="E481" s="172" t="s">
        <v>2164</v>
      </c>
      <c r="F481" s="172" t="s">
        <v>2164</v>
      </c>
      <c r="G481" s="172" t="s">
        <v>250</v>
      </c>
      <c r="H481" s="172" t="s">
        <v>241</v>
      </c>
    </row>
    <row r="482" spans="1:8" hidden="1">
      <c r="A482" s="172" t="s">
        <v>66</v>
      </c>
      <c r="B482" s="172" t="s">
        <v>236</v>
      </c>
      <c r="C482" s="172" t="s">
        <v>857</v>
      </c>
      <c r="D482" s="172" t="s">
        <v>858</v>
      </c>
      <c r="E482" s="172" t="s">
        <v>2165</v>
      </c>
      <c r="F482" s="172" t="s">
        <v>2165</v>
      </c>
      <c r="G482" s="172" t="s">
        <v>250</v>
      </c>
      <c r="H482" s="172" t="s">
        <v>241</v>
      </c>
    </row>
    <row r="483" spans="1:8" hidden="1">
      <c r="A483" s="172" t="s">
        <v>66</v>
      </c>
      <c r="B483" s="172" t="s">
        <v>236</v>
      </c>
      <c r="C483" s="172" t="s">
        <v>857</v>
      </c>
      <c r="D483" s="172" t="s">
        <v>858</v>
      </c>
      <c r="E483" s="172" t="s">
        <v>2166</v>
      </c>
      <c r="F483" s="172" t="s">
        <v>2166</v>
      </c>
      <c r="G483" s="172" t="s">
        <v>250</v>
      </c>
      <c r="H483" s="172" t="s">
        <v>241</v>
      </c>
    </row>
    <row r="484" spans="1:8" hidden="1">
      <c r="A484" s="172" t="s">
        <v>66</v>
      </c>
      <c r="B484" s="172" t="s">
        <v>236</v>
      </c>
      <c r="C484" s="172" t="s">
        <v>874</v>
      </c>
      <c r="D484" s="172" t="s">
        <v>875</v>
      </c>
      <c r="E484" s="172" t="s">
        <v>1633</v>
      </c>
      <c r="F484" s="172" t="s">
        <v>1633</v>
      </c>
      <c r="G484" s="172" t="s">
        <v>250</v>
      </c>
      <c r="H484" s="172" t="s">
        <v>241</v>
      </c>
    </row>
    <row r="485" spans="1:8" hidden="1">
      <c r="A485" s="172" t="s">
        <v>66</v>
      </c>
      <c r="B485" s="172" t="s">
        <v>236</v>
      </c>
      <c r="C485" s="172" t="s">
        <v>874</v>
      </c>
      <c r="D485" s="172" t="s">
        <v>875</v>
      </c>
      <c r="E485" s="172" t="s">
        <v>1466</v>
      </c>
      <c r="F485" s="172" t="s">
        <v>1466</v>
      </c>
      <c r="G485" s="172" t="s">
        <v>250</v>
      </c>
      <c r="H485" s="172" t="s">
        <v>241</v>
      </c>
    </row>
    <row r="486" spans="1:8" hidden="1">
      <c r="A486" s="172" t="s">
        <v>66</v>
      </c>
      <c r="B486" s="172" t="s">
        <v>236</v>
      </c>
      <c r="C486" s="172" t="s">
        <v>883</v>
      </c>
      <c r="D486" s="172" t="s">
        <v>884</v>
      </c>
      <c r="E486" s="172" t="s">
        <v>2499</v>
      </c>
      <c r="F486" s="172" t="s">
        <v>2499</v>
      </c>
      <c r="G486" s="172" t="s">
        <v>250</v>
      </c>
      <c r="H486" s="172" t="s">
        <v>241</v>
      </c>
    </row>
    <row r="487" spans="1:8" hidden="1">
      <c r="A487" s="172" t="s">
        <v>66</v>
      </c>
      <c r="B487" s="172" t="s">
        <v>236</v>
      </c>
      <c r="C487" s="172" t="s">
        <v>883</v>
      </c>
      <c r="D487" s="172" t="s">
        <v>884</v>
      </c>
      <c r="E487" s="172" t="s">
        <v>2500</v>
      </c>
      <c r="F487" s="172" t="s">
        <v>2500</v>
      </c>
      <c r="G487" s="172" t="s">
        <v>250</v>
      </c>
      <c r="H487" s="172" t="s">
        <v>241</v>
      </c>
    </row>
    <row r="488" spans="1:8" hidden="1">
      <c r="A488" s="172" t="s">
        <v>66</v>
      </c>
      <c r="B488" s="172" t="s">
        <v>236</v>
      </c>
      <c r="C488" s="172" t="s">
        <v>901</v>
      </c>
      <c r="D488" s="172" t="s">
        <v>902</v>
      </c>
      <c r="E488" s="172" t="s">
        <v>2501</v>
      </c>
      <c r="F488" s="172" t="s">
        <v>2501</v>
      </c>
      <c r="G488" s="172" t="s">
        <v>250</v>
      </c>
      <c r="H488" s="172" t="s">
        <v>241</v>
      </c>
    </row>
    <row r="489" spans="1:8" hidden="1">
      <c r="A489" s="172" t="s">
        <v>66</v>
      </c>
      <c r="B489" s="172" t="s">
        <v>236</v>
      </c>
      <c r="C489" s="172" t="s">
        <v>901</v>
      </c>
      <c r="D489" s="172" t="s">
        <v>902</v>
      </c>
      <c r="E489" s="172" t="s">
        <v>2502</v>
      </c>
      <c r="F489" s="172" t="s">
        <v>2502</v>
      </c>
      <c r="G489" s="172" t="s">
        <v>250</v>
      </c>
      <c r="H489" s="172" t="s">
        <v>241</v>
      </c>
    </row>
    <row r="490" spans="1:8" hidden="1">
      <c r="A490" s="172" t="s">
        <v>66</v>
      </c>
      <c r="B490" s="172" t="s">
        <v>236</v>
      </c>
      <c r="C490" s="172" t="s">
        <v>901</v>
      </c>
      <c r="D490" s="172" t="s">
        <v>902</v>
      </c>
      <c r="E490" s="172" t="s">
        <v>2503</v>
      </c>
      <c r="F490" s="172" t="s">
        <v>2503</v>
      </c>
      <c r="G490" s="172" t="s">
        <v>250</v>
      </c>
      <c r="H490" s="172" t="s">
        <v>241</v>
      </c>
    </row>
    <row r="491" spans="1:8" hidden="1">
      <c r="A491" s="172" t="s">
        <v>66</v>
      </c>
      <c r="B491" s="172" t="s">
        <v>236</v>
      </c>
      <c r="C491" s="172" t="s">
        <v>901</v>
      </c>
      <c r="D491" s="172" t="s">
        <v>902</v>
      </c>
      <c r="E491" s="172" t="s">
        <v>2504</v>
      </c>
      <c r="F491" s="172" t="s">
        <v>2504</v>
      </c>
      <c r="G491" s="172" t="s">
        <v>250</v>
      </c>
      <c r="H491" s="172" t="s">
        <v>241</v>
      </c>
    </row>
    <row r="492" spans="1:8" hidden="1">
      <c r="A492" s="172" t="s">
        <v>66</v>
      </c>
      <c r="B492" s="172" t="s">
        <v>236</v>
      </c>
      <c r="C492" s="172" t="s">
        <v>901</v>
      </c>
      <c r="D492" s="172" t="s">
        <v>902</v>
      </c>
      <c r="E492" s="172" t="s">
        <v>2505</v>
      </c>
      <c r="F492" s="172" t="s">
        <v>2505</v>
      </c>
      <c r="G492" s="172" t="s">
        <v>250</v>
      </c>
      <c r="H492" s="172" t="s">
        <v>241</v>
      </c>
    </row>
    <row r="493" spans="1:8" hidden="1">
      <c r="A493" s="172" t="s">
        <v>66</v>
      </c>
      <c r="B493" s="172" t="s">
        <v>236</v>
      </c>
      <c r="C493" s="172" t="s">
        <v>910</v>
      </c>
      <c r="D493" s="172" t="s">
        <v>911</v>
      </c>
      <c r="E493" s="172" t="s">
        <v>2506</v>
      </c>
      <c r="F493" s="172" t="s">
        <v>2506</v>
      </c>
      <c r="G493" s="172" t="s">
        <v>250</v>
      </c>
      <c r="H493" s="172" t="s">
        <v>241</v>
      </c>
    </row>
    <row r="494" spans="1:8" hidden="1">
      <c r="A494" s="172" t="s">
        <v>66</v>
      </c>
      <c r="B494" s="172" t="s">
        <v>236</v>
      </c>
      <c r="C494" s="172" t="s">
        <v>910</v>
      </c>
      <c r="D494" s="172" t="s">
        <v>911</v>
      </c>
      <c r="E494" s="172" t="s">
        <v>2507</v>
      </c>
      <c r="F494" s="172" t="s">
        <v>2507</v>
      </c>
      <c r="G494" s="172" t="s">
        <v>250</v>
      </c>
      <c r="H494" s="172" t="s">
        <v>241</v>
      </c>
    </row>
    <row r="495" spans="1:8" hidden="1">
      <c r="A495" s="172" t="s">
        <v>66</v>
      </c>
      <c r="B495" s="172" t="s">
        <v>236</v>
      </c>
      <c r="C495" s="172" t="s">
        <v>910</v>
      </c>
      <c r="D495" s="172" t="s">
        <v>911</v>
      </c>
      <c r="E495" s="172" t="s">
        <v>2508</v>
      </c>
      <c r="F495" s="172" t="s">
        <v>2508</v>
      </c>
      <c r="G495" s="172" t="s">
        <v>250</v>
      </c>
      <c r="H495" s="172" t="s">
        <v>241</v>
      </c>
    </row>
    <row r="496" spans="1:8" hidden="1">
      <c r="A496" s="172" t="s">
        <v>66</v>
      </c>
      <c r="B496" s="172" t="s">
        <v>236</v>
      </c>
      <c r="C496" s="172" t="s">
        <v>910</v>
      </c>
      <c r="D496" s="172" t="s">
        <v>911</v>
      </c>
      <c r="E496" s="172" t="s">
        <v>2509</v>
      </c>
      <c r="F496" s="172" t="s">
        <v>2509</v>
      </c>
      <c r="G496" s="172" t="s">
        <v>250</v>
      </c>
      <c r="H496" s="172" t="s">
        <v>241</v>
      </c>
    </row>
    <row r="497" spans="1:8" hidden="1">
      <c r="A497" s="172" t="s">
        <v>66</v>
      </c>
      <c r="B497" s="172" t="s">
        <v>236</v>
      </c>
      <c r="C497" s="172" t="s">
        <v>918</v>
      </c>
      <c r="D497" s="172" t="s">
        <v>919</v>
      </c>
      <c r="E497" s="172" t="s">
        <v>2510</v>
      </c>
      <c r="F497" s="172" t="s">
        <v>2510</v>
      </c>
      <c r="G497" s="172" t="s">
        <v>250</v>
      </c>
      <c r="H497" s="172" t="s">
        <v>241</v>
      </c>
    </row>
    <row r="498" spans="1:8" hidden="1">
      <c r="A498" s="172" t="s">
        <v>66</v>
      </c>
      <c r="B498" s="172" t="s">
        <v>236</v>
      </c>
      <c r="C498" s="172" t="s">
        <v>918</v>
      </c>
      <c r="D498" s="172" t="s">
        <v>919</v>
      </c>
      <c r="E498" s="172" t="s">
        <v>2511</v>
      </c>
      <c r="F498" s="172" t="s">
        <v>2511</v>
      </c>
      <c r="G498" s="172" t="s">
        <v>250</v>
      </c>
      <c r="H498" s="172" t="s">
        <v>241</v>
      </c>
    </row>
    <row r="499" spans="1:8" hidden="1">
      <c r="A499" s="172" t="s">
        <v>66</v>
      </c>
      <c r="B499" s="172" t="s">
        <v>236</v>
      </c>
      <c r="C499" s="172" t="s">
        <v>918</v>
      </c>
      <c r="D499" s="172" t="s">
        <v>919</v>
      </c>
      <c r="E499" s="172" t="s">
        <v>2512</v>
      </c>
      <c r="F499" s="172" t="s">
        <v>2512</v>
      </c>
      <c r="G499" s="172" t="s">
        <v>250</v>
      </c>
      <c r="H499" s="172" t="s">
        <v>241</v>
      </c>
    </row>
    <row r="500" spans="1:8" hidden="1">
      <c r="A500" s="172" t="s">
        <v>66</v>
      </c>
      <c r="B500" s="172" t="s">
        <v>236</v>
      </c>
      <c r="C500" s="172" t="s">
        <v>922</v>
      </c>
      <c r="D500" s="172" t="s">
        <v>923</v>
      </c>
      <c r="E500" s="172" t="s">
        <v>2513</v>
      </c>
      <c r="F500" s="172" t="s">
        <v>2513</v>
      </c>
      <c r="G500" s="172" t="s">
        <v>250</v>
      </c>
      <c r="H500" s="172" t="s">
        <v>241</v>
      </c>
    </row>
    <row r="501" spans="1:8" hidden="1">
      <c r="A501" s="172" t="s">
        <v>66</v>
      </c>
      <c r="B501" s="172" t="s">
        <v>236</v>
      </c>
      <c r="C501" s="172" t="s">
        <v>922</v>
      </c>
      <c r="D501" s="172" t="s">
        <v>923</v>
      </c>
      <c r="E501" s="172" t="s">
        <v>2514</v>
      </c>
      <c r="F501" s="172" t="s">
        <v>2514</v>
      </c>
      <c r="G501" s="172" t="s">
        <v>250</v>
      </c>
      <c r="H501" s="172" t="s">
        <v>241</v>
      </c>
    </row>
    <row r="502" spans="1:8" hidden="1">
      <c r="A502" s="172" t="s">
        <v>66</v>
      </c>
      <c r="B502" s="172" t="s">
        <v>236</v>
      </c>
      <c r="C502" s="172" t="s">
        <v>922</v>
      </c>
      <c r="D502" s="172" t="s">
        <v>923</v>
      </c>
      <c r="E502" s="172" t="s">
        <v>2515</v>
      </c>
      <c r="F502" s="172" t="s">
        <v>2515</v>
      </c>
      <c r="G502" s="172" t="s">
        <v>250</v>
      </c>
      <c r="H502" s="172" t="s">
        <v>241</v>
      </c>
    </row>
    <row r="503" spans="1:8" hidden="1">
      <c r="A503" s="172" t="s">
        <v>66</v>
      </c>
      <c r="B503" s="172" t="s">
        <v>236</v>
      </c>
      <c r="C503" s="172" t="s">
        <v>922</v>
      </c>
      <c r="D503" s="172" t="s">
        <v>923</v>
      </c>
      <c r="E503" s="172" t="s">
        <v>2516</v>
      </c>
      <c r="F503" s="172" t="s">
        <v>2516</v>
      </c>
      <c r="G503" s="172" t="s">
        <v>250</v>
      </c>
      <c r="H503" s="172" t="s">
        <v>241</v>
      </c>
    </row>
    <row r="504" spans="1:8" hidden="1">
      <c r="A504" s="172" t="s">
        <v>66</v>
      </c>
      <c r="B504" s="172" t="s">
        <v>236</v>
      </c>
      <c r="C504" s="172" t="s">
        <v>922</v>
      </c>
      <c r="D504" s="172" t="s">
        <v>923</v>
      </c>
      <c r="E504" s="172" t="s">
        <v>2517</v>
      </c>
      <c r="F504" s="172" t="s">
        <v>2517</v>
      </c>
      <c r="G504" s="172" t="s">
        <v>250</v>
      </c>
      <c r="H504" s="172" t="s">
        <v>241</v>
      </c>
    </row>
    <row r="505" spans="1:8" hidden="1">
      <c r="A505" s="172" t="s">
        <v>66</v>
      </c>
      <c r="B505" s="172" t="s">
        <v>236</v>
      </c>
      <c r="C505" s="172" t="s">
        <v>929</v>
      </c>
      <c r="D505" s="172" t="s">
        <v>930</v>
      </c>
      <c r="E505" s="172" t="s">
        <v>1633</v>
      </c>
      <c r="F505" s="172" t="s">
        <v>1633</v>
      </c>
      <c r="G505" s="172" t="s">
        <v>250</v>
      </c>
      <c r="H505" s="172" t="s">
        <v>241</v>
      </c>
    </row>
    <row r="506" spans="1:8" hidden="1">
      <c r="A506" s="172" t="s">
        <v>66</v>
      </c>
      <c r="B506" s="172" t="s">
        <v>236</v>
      </c>
      <c r="C506" s="172" t="s">
        <v>929</v>
      </c>
      <c r="D506" s="172" t="s">
        <v>930</v>
      </c>
      <c r="E506" s="172" t="s">
        <v>1466</v>
      </c>
      <c r="F506" s="172" t="s">
        <v>1466</v>
      </c>
      <c r="G506" s="172" t="s">
        <v>250</v>
      </c>
      <c r="H506" s="172" t="s">
        <v>241</v>
      </c>
    </row>
    <row r="507" spans="1:8" hidden="1">
      <c r="A507" s="172" t="s">
        <v>66</v>
      </c>
      <c r="B507" s="172" t="s">
        <v>236</v>
      </c>
      <c r="C507" s="172" t="s">
        <v>942</v>
      </c>
      <c r="D507" s="172" t="s">
        <v>943</v>
      </c>
      <c r="E507" s="172" t="s">
        <v>2211</v>
      </c>
      <c r="F507" s="172" t="s">
        <v>2211</v>
      </c>
      <c r="G507" s="172" t="s">
        <v>250</v>
      </c>
      <c r="H507" s="172" t="s">
        <v>241</v>
      </c>
    </row>
    <row r="508" spans="1:8" hidden="1">
      <c r="A508" s="172" t="s">
        <v>66</v>
      </c>
      <c r="B508" s="172" t="s">
        <v>236</v>
      </c>
      <c r="C508" s="172" t="s">
        <v>942</v>
      </c>
      <c r="D508" s="172" t="s">
        <v>943</v>
      </c>
      <c r="E508" s="172" t="s">
        <v>2261</v>
      </c>
      <c r="F508" s="172" t="s">
        <v>2261</v>
      </c>
      <c r="G508" s="172" t="s">
        <v>250</v>
      </c>
      <c r="H508" s="172" t="s">
        <v>241</v>
      </c>
    </row>
    <row r="509" spans="1:8" hidden="1">
      <c r="A509" s="172" t="s">
        <v>66</v>
      </c>
      <c r="B509" s="172" t="s">
        <v>236</v>
      </c>
      <c r="C509" s="172" t="s">
        <v>942</v>
      </c>
      <c r="D509" s="172" t="s">
        <v>943</v>
      </c>
      <c r="E509" s="172" t="s">
        <v>2268</v>
      </c>
      <c r="F509" s="172" t="s">
        <v>2268</v>
      </c>
      <c r="G509" s="172" t="s">
        <v>250</v>
      </c>
      <c r="H509" s="172" t="s">
        <v>241</v>
      </c>
    </row>
    <row r="510" spans="1:8" hidden="1">
      <c r="A510" s="172" t="s">
        <v>66</v>
      </c>
      <c r="B510" s="172" t="s">
        <v>236</v>
      </c>
      <c r="C510" s="172" t="s">
        <v>942</v>
      </c>
      <c r="D510" s="172" t="s">
        <v>943</v>
      </c>
      <c r="E510" s="172" t="s">
        <v>2338</v>
      </c>
      <c r="F510" s="172" t="s">
        <v>2338</v>
      </c>
      <c r="G510" s="172" t="s">
        <v>250</v>
      </c>
      <c r="H510" s="172" t="s">
        <v>241</v>
      </c>
    </row>
    <row r="511" spans="1:8" hidden="1">
      <c r="A511" s="172" t="s">
        <v>66</v>
      </c>
      <c r="B511" s="172" t="s">
        <v>236</v>
      </c>
      <c r="C511" s="172" t="s">
        <v>942</v>
      </c>
      <c r="D511" s="172" t="s">
        <v>943</v>
      </c>
      <c r="E511" s="172" t="s">
        <v>2518</v>
      </c>
      <c r="F511" s="172" t="s">
        <v>2518</v>
      </c>
      <c r="G511" s="172" t="s">
        <v>250</v>
      </c>
      <c r="H511" s="172" t="s">
        <v>241</v>
      </c>
    </row>
    <row r="512" spans="1:8" hidden="1">
      <c r="A512" s="172" t="s">
        <v>66</v>
      </c>
      <c r="B512" s="172" t="s">
        <v>236</v>
      </c>
      <c r="C512" s="172" t="s">
        <v>945</v>
      </c>
      <c r="D512" s="172" t="s">
        <v>946</v>
      </c>
      <c r="E512" s="172" t="s">
        <v>2519</v>
      </c>
      <c r="F512" s="172" t="s">
        <v>2519</v>
      </c>
      <c r="G512" s="172" t="s">
        <v>250</v>
      </c>
      <c r="H512" s="172" t="s">
        <v>241</v>
      </c>
    </row>
    <row r="513" spans="1:8" hidden="1">
      <c r="A513" s="172" t="s">
        <v>66</v>
      </c>
      <c r="B513" s="172" t="s">
        <v>236</v>
      </c>
      <c r="C513" s="172" t="s">
        <v>945</v>
      </c>
      <c r="D513" s="172" t="s">
        <v>946</v>
      </c>
      <c r="E513" s="172" t="s">
        <v>2520</v>
      </c>
      <c r="F513" s="172" t="s">
        <v>2520</v>
      </c>
      <c r="G513" s="172" t="s">
        <v>250</v>
      </c>
      <c r="H513" s="172" t="s">
        <v>241</v>
      </c>
    </row>
    <row r="514" spans="1:8" hidden="1">
      <c r="A514" s="172" t="s">
        <v>66</v>
      </c>
      <c r="B514" s="172" t="s">
        <v>236</v>
      </c>
      <c r="C514" s="172" t="s">
        <v>945</v>
      </c>
      <c r="D514" s="172" t="s">
        <v>946</v>
      </c>
      <c r="E514" s="172" t="s">
        <v>2521</v>
      </c>
      <c r="F514" s="172" t="s">
        <v>2521</v>
      </c>
      <c r="G514" s="172" t="s">
        <v>250</v>
      </c>
      <c r="H514" s="172" t="s">
        <v>241</v>
      </c>
    </row>
    <row r="515" spans="1:8" hidden="1">
      <c r="A515" s="172" t="s">
        <v>66</v>
      </c>
      <c r="B515" s="172" t="s">
        <v>236</v>
      </c>
      <c r="C515" s="172" t="s">
        <v>945</v>
      </c>
      <c r="D515" s="172" t="s">
        <v>946</v>
      </c>
      <c r="E515" s="172" t="s">
        <v>2522</v>
      </c>
      <c r="F515" s="172" t="s">
        <v>2522</v>
      </c>
      <c r="G515" s="172" t="s">
        <v>250</v>
      </c>
      <c r="H515" s="172" t="s">
        <v>241</v>
      </c>
    </row>
    <row r="516" spans="1:8" hidden="1">
      <c r="A516" s="172" t="s">
        <v>66</v>
      </c>
      <c r="B516" s="172" t="s">
        <v>236</v>
      </c>
      <c r="C516" s="172" t="s">
        <v>965</v>
      </c>
      <c r="D516" s="172" t="s">
        <v>966</v>
      </c>
      <c r="E516" s="172" t="s">
        <v>2523</v>
      </c>
      <c r="F516" s="172" t="s">
        <v>2523</v>
      </c>
      <c r="G516" s="172" t="s">
        <v>250</v>
      </c>
      <c r="H516" s="172" t="s">
        <v>241</v>
      </c>
    </row>
    <row r="517" spans="1:8" hidden="1">
      <c r="A517" s="172" t="s">
        <v>66</v>
      </c>
      <c r="B517" s="172" t="s">
        <v>236</v>
      </c>
      <c r="C517" s="172" t="s">
        <v>965</v>
      </c>
      <c r="D517" s="172" t="s">
        <v>966</v>
      </c>
      <c r="E517" s="172" t="s">
        <v>2524</v>
      </c>
      <c r="F517" s="172" t="s">
        <v>2524</v>
      </c>
      <c r="G517" s="172" t="s">
        <v>250</v>
      </c>
      <c r="H517" s="172" t="s">
        <v>241</v>
      </c>
    </row>
    <row r="518" spans="1:8" hidden="1">
      <c r="A518" s="172" t="s">
        <v>66</v>
      </c>
      <c r="B518" s="172" t="s">
        <v>236</v>
      </c>
      <c r="C518" s="172" t="s">
        <v>977</v>
      </c>
      <c r="D518" s="172" t="s">
        <v>978</v>
      </c>
      <c r="E518" s="172" t="s">
        <v>2192</v>
      </c>
      <c r="F518" s="172">
        <v>1</v>
      </c>
      <c r="G518" s="172" t="s">
        <v>250</v>
      </c>
      <c r="H518" s="172" t="s">
        <v>241</v>
      </c>
    </row>
    <row r="519" spans="1:8" hidden="1">
      <c r="A519" s="172" t="s">
        <v>66</v>
      </c>
      <c r="B519" s="172" t="s">
        <v>236</v>
      </c>
      <c r="C519" s="172" t="s">
        <v>977</v>
      </c>
      <c r="D519" s="172" t="s">
        <v>978</v>
      </c>
      <c r="E519" s="172" t="s">
        <v>2525</v>
      </c>
      <c r="F519" s="172">
        <v>1000068</v>
      </c>
      <c r="G519" s="172" t="s">
        <v>250</v>
      </c>
      <c r="H519" s="172" t="s">
        <v>241</v>
      </c>
    </row>
    <row r="520" spans="1:8" hidden="1">
      <c r="A520" s="172" t="s">
        <v>66</v>
      </c>
      <c r="B520" s="172" t="s">
        <v>236</v>
      </c>
      <c r="C520" s="172" t="s">
        <v>977</v>
      </c>
      <c r="D520" s="172" t="s">
        <v>978</v>
      </c>
      <c r="E520" s="172" t="s">
        <v>2193</v>
      </c>
      <c r="F520" s="172">
        <v>2</v>
      </c>
      <c r="G520" s="172" t="s">
        <v>250</v>
      </c>
      <c r="H520" s="172" t="s">
        <v>241</v>
      </c>
    </row>
    <row r="521" spans="1:8" hidden="1">
      <c r="A521" s="172" t="s">
        <v>66</v>
      </c>
      <c r="B521" s="172" t="s">
        <v>236</v>
      </c>
      <c r="C521" s="172" t="s">
        <v>977</v>
      </c>
      <c r="D521" s="172" t="s">
        <v>978</v>
      </c>
      <c r="E521" s="172" t="s">
        <v>2194</v>
      </c>
      <c r="F521" s="172">
        <v>3</v>
      </c>
      <c r="G521" s="172" t="s">
        <v>250</v>
      </c>
      <c r="H521" s="172" t="s">
        <v>241</v>
      </c>
    </row>
    <row r="522" spans="1:8" hidden="1">
      <c r="A522" s="172" t="s">
        <v>66</v>
      </c>
      <c r="B522" s="172" t="s">
        <v>236</v>
      </c>
      <c r="C522" s="172" t="s">
        <v>977</v>
      </c>
      <c r="D522" s="172" t="s">
        <v>978</v>
      </c>
      <c r="E522" s="172" t="s">
        <v>2195</v>
      </c>
      <c r="F522" s="172">
        <v>1000001</v>
      </c>
      <c r="G522" s="172" t="s">
        <v>250</v>
      </c>
      <c r="H522" s="172" t="s">
        <v>241</v>
      </c>
    </row>
    <row r="523" spans="1:8" hidden="1">
      <c r="A523" s="172" t="s">
        <v>66</v>
      </c>
      <c r="B523" s="172" t="s">
        <v>236</v>
      </c>
      <c r="C523" s="172" t="s">
        <v>977</v>
      </c>
      <c r="D523" s="172" t="s">
        <v>978</v>
      </c>
      <c r="E523" s="172" t="s">
        <v>2196</v>
      </c>
      <c r="F523" s="172">
        <v>4</v>
      </c>
      <c r="G523" s="172" t="s">
        <v>250</v>
      </c>
      <c r="H523" s="172" t="s">
        <v>241</v>
      </c>
    </row>
    <row r="524" spans="1:8" hidden="1">
      <c r="A524" s="172" t="s">
        <v>66</v>
      </c>
      <c r="B524" s="172" t="s">
        <v>236</v>
      </c>
      <c r="C524" s="172" t="s">
        <v>977</v>
      </c>
      <c r="D524" s="172" t="s">
        <v>978</v>
      </c>
      <c r="E524" s="172" t="s">
        <v>2197</v>
      </c>
      <c r="F524" s="172">
        <v>5</v>
      </c>
      <c r="G524" s="172" t="s">
        <v>250</v>
      </c>
      <c r="H524" s="172" t="s">
        <v>241</v>
      </c>
    </row>
    <row r="525" spans="1:8" hidden="1">
      <c r="A525" s="172" t="s">
        <v>66</v>
      </c>
      <c r="B525" s="172" t="s">
        <v>236</v>
      </c>
      <c r="C525" s="172" t="s">
        <v>977</v>
      </c>
      <c r="D525" s="172" t="s">
        <v>978</v>
      </c>
      <c r="E525" s="172" t="s">
        <v>2198</v>
      </c>
      <c r="F525" s="172">
        <v>1000002</v>
      </c>
      <c r="G525" s="172" t="s">
        <v>250</v>
      </c>
      <c r="H525" s="172" t="s">
        <v>241</v>
      </c>
    </row>
    <row r="526" spans="1:8" hidden="1">
      <c r="A526" s="172" t="s">
        <v>66</v>
      </c>
      <c r="B526" s="172" t="s">
        <v>236</v>
      </c>
      <c r="C526" s="172" t="s">
        <v>977</v>
      </c>
      <c r="D526" s="172" t="s">
        <v>978</v>
      </c>
      <c r="E526" s="172" t="s">
        <v>2526</v>
      </c>
      <c r="F526" s="172">
        <v>1000003</v>
      </c>
      <c r="G526" s="172" t="s">
        <v>250</v>
      </c>
      <c r="H526" s="172" t="s">
        <v>241</v>
      </c>
    </row>
    <row r="527" spans="1:8" hidden="1">
      <c r="A527" s="172" t="s">
        <v>66</v>
      </c>
      <c r="B527" s="172" t="s">
        <v>236</v>
      </c>
      <c r="C527" s="172" t="s">
        <v>977</v>
      </c>
      <c r="D527" s="172" t="s">
        <v>978</v>
      </c>
      <c r="E527" s="172" t="s">
        <v>2527</v>
      </c>
      <c r="F527" s="172">
        <v>6</v>
      </c>
      <c r="G527" s="172" t="s">
        <v>250</v>
      </c>
      <c r="H527" s="172" t="s">
        <v>241</v>
      </c>
    </row>
    <row r="528" spans="1:8" hidden="1">
      <c r="A528" s="172" t="s">
        <v>66</v>
      </c>
      <c r="B528" s="172" t="s">
        <v>236</v>
      </c>
      <c r="C528" s="172" t="s">
        <v>977</v>
      </c>
      <c r="D528" s="172" t="s">
        <v>978</v>
      </c>
      <c r="E528" s="172" t="s">
        <v>2200</v>
      </c>
      <c r="F528" s="172">
        <v>7</v>
      </c>
      <c r="G528" s="172" t="s">
        <v>250</v>
      </c>
      <c r="H528" s="172" t="s">
        <v>241</v>
      </c>
    </row>
    <row r="529" spans="1:8" hidden="1">
      <c r="A529" s="172" t="s">
        <v>66</v>
      </c>
      <c r="B529" s="172" t="s">
        <v>236</v>
      </c>
      <c r="C529" s="172" t="s">
        <v>977</v>
      </c>
      <c r="D529" s="172" t="s">
        <v>978</v>
      </c>
      <c r="E529" s="172" t="s">
        <v>2201</v>
      </c>
      <c r="F529" s="172">
        <v>8</v>
      </c>
      <c r="G529" s="172" t="s">
        <v>250</v>
      </c>
      <c r="H529" s="172" t="s">
        <v>241</v>
      </c>
    </row>
    <row r="530" spans="1:8" hidden="1">
      <c r="A530" s="172" t="s">
        <v>66</v>
      </c>
      <c r="B530" s="172" t="s">
        <v>236</v>
      </c>
      <c r="C530" s="172" t="s">
        <v>977</v>
      </c>
      <c r="D530" s="172" t="s">
        <v>978</v>
      </c>
      <c r="E530" s="172" t="s">
        <v>2202</v>
      </c>
      <c r="F530" s="172">
        <v>1000004</v>
      </c>
      <c r="G530" s="172" t="s">
        <v>250</v>
      </c>
      <c r="H530" s="172" t="s">
        <v>241</v>
      </c>
    </row>
    <row r="531" spans="1:8" hidden="1">
      <c r="A531" s="172" t="s">
        <v>66</v>
      </c>
      <c r="B531" s="172" t="s">
        <v>236</v>
      </c>
      <c r="C531" s="172" t="s">
        <v>977</v>
      </c>
      <c r="D531" s="172" t="s">
        <v>978</v>
      </c>
      <c r="E531" s="172" t="s">
        <v>2203</v>
      </c>
      <c r="F531" s="172">
        <v>9</v>
      </c>
      <c r="G531" s="172" t="s">
        <v>250</v>
      </c>
      <c r="H531" s="172" t="s">
        <v>241</v>
      </c>
    </row>
    <row r="532" spans="1:8" hidden="1">
      <c r="A532" s="172" t="s">
        <v>66</v>
      </c>
      <c r="B532" s="172" t="s">
        <v>236</v>
      </c>
      <c r="C532" s="172" t="s">
        <v>977</v>
      </c>
      <c r="D532" s="172" t="s">
        <v>978</v>
      </c>
      <c r="E532" s="172" t="s">
        <v>2204</v>
      </c>
      <c r="F532" s="172">
        <v>10</v>
      </c>
      <c r="G532" s="172" t="s">
        <v>250</v>
      </c>
      <c r="H532" s="172" t="s">
        <v>241</v>
      </c>
    </row>
    <row r="533" spans="1:8" hidden="1">
      <c r="A533" s="172" t="s">
        <v>66</v>
      </c>
      <c r="B533" s="172" t="s">
        <v>236</v>
      </c>
      <c r="C533" s="172" t="s">
        <v>977</v>
      </c>
      <c r="D533" s="172" t="s">
        <v>978</v>
      </c>
      <c r="E533" s="172" t="s">
        <v>2205</v>
      </c>
      <c r="F533" s="172">
        <v>11</v>
      </c>
      <c r="G533" s="172" t="s">
        <v>250</v>
      </c>
      <c r="H533" s="172" t="s">
        <v>241</v>
      </c>
    </row>
    <row r="534" spans="1:8" hidden="1">
      <c r="A534" s="172" t="s">
        <v>66</v>
      </c>
      <c r="B534" s="172" t="s">
        <v>236</v>
      </c>
      <c r="C534" s="172" t="s">
        <v>977</v>
      </c>
      <c r="D534" s="172" t="s">
        <v>978</v>
      </c>
      <c r="E534" s="172" t="s">
        <v>2528</v>
      </c>
      <c r="F534" s="172">
        <v>12</v>
      </c>
      <c r="G534" s="172" t="s">
        <v>250</v>
      </c>
      <c r="H534" s="172" t="s">
        <v>241</v>
      </c>
    </row>
    <row r="535" spans="1:8" hidden="1">
      <c r="A535" s="172" t="s">
        <v>66</v>
      </c>
      <c r="B535" s="172" t="s">
        <v>236</v>
      </c>
      <c r="C535" s="172" t="s">
        <v>977</v>
      </c>
      <c r="D535" s="172" t="s">
        <v>978</v>
      </c>
      <c r="E535" s="172" t="s">
        <v>2207</v>
      </c>
      <c r="F535" s="172">
        <v>13</v>
      </c>
      <c r="G535" s="172" t="s">
        <v>250</v>
      </c>
      <c r="H535" s="172" t="s">
        <v>241</v>
      </c>
    </row>
    <row r="536" spans="1:8" hidden="1">
      <c r="A536" s="172" t="s">
        <v>66</v>
      </c>
      <c r="B536" s="172" t="s">
        <v>236</v>
      </c>
      <c r="C536" s="172" t="s">
        <v>977</v>
      </c>
      <c r="D536" s="172" t="s">
        <v>978</v>
      </c>
      <c r="E536" s="172" t="s">
        <v>2208</v>
      </c>
      <c r="F536" s="172">
        <v>14</v>
      </c>
      <c r="G536" s="172" t="s">
        <v>250</v>
      </c>
      <c r="H536" s="172" t="s">
        <v>241</v>
      </c>
    </row>
    <row r="537" spans="1:8" hidden="1">
      <c r="A537" s="172" t="s">
        <v>66</v>
      </c>
      <c r="B537" s="172" t="s">
        <v>236</v>
      </c>
      <c r="C537" s="172" t="s">
        <v>977</v>
      </c>
      <c r="D537" s="172" t="s">
        <v>978</v>
      </c>
      <c r="E537" s="172" t="s">
        <v>2209</v>
      </c>
      <c r="F537" s="172">
        <v>15</v>
      </c>
      <c r="G537" s="172" t="s">
        <v>250</v>
      </c>
      <c r="H537" s="172" t="s">
        <v>241</v>
      </c>
    </row>
    <row r="538" spans="1:8" hidden="1">
      <c r="A538" s="172" t="s">
        <v>66</v>
      </c>
      <c r="B538" s="172" t="s">
        <v>236</v>
      </c>
      <c r="C538" s="172" t="s">
        <v>977</v>
      </c>
      <c r="D538" s="172" t="s">
        <v>978</v>
      </c>
      <c r="E538" s="172" t="s">
        <v>2210</v>
      </c>
      <c r="F538" s="172">
        <v>16</v>
      </c>
      <c r="G538" s="172" t="s">
        <v>250</v>
      </c>
      <c r="H538" s="172" t="s">
        <v>241</v>
      </c>
    </row>
    <row r="539" spans="1:8" hidden="1">
      <c r="A539" s="172" t="s">
        <v>66</v>
      </c>
      <c r="B539" s="172" t="s">
        <v>236</v>
      </c>
      <c r="C539" s="172" t="s">
        <v>977</v>
      </c>
      <c r="D539" s="172" t="s">
        <v>978</v>
      </c>
      <c r="E539" s="172" t="s">
        <v>2211</v>
      </c>
      <c r="F539" s="172">
        <v>17</v>
      </c>
      <c r="G539" s="172" t="s">
        <v>250</v>
      </c>
      <c r="H539" s="172" t="s">
        <v>241</v>
      </c>
    </row>
    <row r="540" spans="1:8" hidden="1">
      <c r="A540" s="172" t="s">
        <v>66</v>
      </c>
      <c r="B540" s="172" t="s">
        <v>236</v>
      </c>
      <c r="C540" s="172" t="s">
        <v>977</v>
      </c>
      <c r="D540" s="172" t="s">
        <v>978</v>
      </c>
      <c r="E540" s="172" t="s">
        <v>2212</v>
      </c>
      <c r="F540" s="172">
        <v>18</v>
      </c>
      <c r="G540" s="172" t="s">
        <v>250</v>
      </c>
      <c r="H540" s="172" t="s">
        <v>241</v>
      </c>
    </row>
    <row r="541" spans="1:8" hidden="1">
      <c r="A541" s="172" t="s">
        <v>66</v>
      </c>
      <c r="B541" s="172" t="s">
        <v>236</v>
      </c>
      <c r="C541" s="172" t="s">
        <v>977</v>
      </c>
      <c r="D541" s="172" t="s">
        <v>978</v>
      </c>
      <c r="E541" s="172" t="s">
        <v>2213</v>
      </c>
      <c r="F541" s="172">
        <v>19</v>
      </c>
      <c r="G541" s="172" t="s">
        <v>250</v>
      </c>
      <c r="H541" s="172" t="s">
        <v>241</v>
      </c>
    </row>
    <row r="542" spans="1:8" hidden="1">
      <c r="A542" s="172" t="s">
        <v>66</v>
      </c>
      <c r="B542" s="172" t="s">
        <v>236</v>
      </c>
      <c r="C542" s="172" t="s">
        <v>977</v>
      </c>
      <c r="D542" s="172" t="s">
        <v>978</v>
      </c>
      <c r="E542" s="172" t="s">
        <v>2214</v>
      </c>
      <c r="F542" s="172">
        <v>1000005</v>
      </c>
      <c r="G542" s="172" t="s">
        <v>250</v>
      </c>
      <c r="H542" s="172" t="s">
        <v>241</v>
      </c>
    </row>
    <row r="543" spans="1:8" hidden="1">
      <c r="A543" s="172" t="s">
        <v>66</v>
      </c>
      <c r="B543" s="172" t="s">
        <v>236</v>
      </c>
      <c r="C543" s="172" t="s">
        <v>977</v>
      </c>
      <c r="D543" s="172" t="s">
        <v>978</v>
      </c>
      <c r="E543" s="172" t="s">
        <v>2215</v>
      </c>
      <c r="F543" s="172">
        <v>20</v>
      </c>
      <c r="G543" s="172" t="s">
        <v>250</v>
      </c>
      <c r="H543" s="172" t="s">
        <v>241</v>
      </c>
    </row>
    <row r="544" spans="1:8" hidden="1">
      <c r="A544" s="172" t="s">
        <v>66</v>
      </c>
      <c r="B544" s="172" t="s">
        <v>236</v>
      </c>
      <c r="C544" s="172" t="s">
        <v>977</v>
      </c>
      <c r="D544" s="172" t="s">
        <v>978</v>
      </c>
      <c r="E544" s="172" t="s">
        <v>2529</v>
      </c>
      <c r="F544" s="172">
        <v>21</v>
      </c>
      <c r="G544" s="172" t="s">
        <v>250</v>
      </c>
      <c r="H544" s="172" t="s">
        <v>241</v>
      </c>
    </row>
    <row r="545" spans="1:8" hidden="1">
      <c r="A545" s="172" t="s">
        <v>66</v>
      </c>
      <c r="B545" s="172" t="s">
        <v>236</v>
      </c>
      <c r="C545" s="172" t="s">
        <v>977</v>
      </c>
      <c r="D545" s="172" t="s">
        <v>978</v>
      </c>
      <c r="E545" s="172" t="s">
        <v>2530</v>
      </c>
      <c r="F545" s="172">
        <v>22</v>
      </c>
      <c r="G545" s="172" t="s">
        <v>250</v>
      </c>
      <c r="H545" s="172" t="s">
        <v>241</v>
      </c>
    </row>
    <row r="546" spans="1:8" hidden="1">
      <c r="A546" s="172" t="s">
        <v>66</v>
      </c>
      <c r="B546" s="172" t="s">
        <v>236</v>
      </c>
      <c r="C546" s="172" t="s">
        <v>977</v>
      </c>
      <c r="D546" s="172" t="s">
        <v>978</v>
      </c>
      <c r="E546" s="172" t="s">
        <v>2218</v>
      </c>
      <c r="F546" s="172">
        <v>23</v>
      </c>
      <c r="G546" s="172" t="s">
        <v>250</v>
      </c>
      <c r="H546" s="172" t="s">
        <v>241</v>
      </c>
    </row>
    <row r="547" spans="1:8" hidden="1">
      <c r="A547" s="172" t="s">
        <v>66</v>
      </c>
      <c r="B547" s="172" t="s">
        <v>236</v>
      </c>
      <c r="C547" s="172" t="s">
        <v>977</v>
      </c>
      <c r="D547" s="172" t="s">
        <v>978</v>
      </c>
      <c r="E547" s="172" t="s">
        <v>2531</v>
      </c>
      <c r="F547" s="172">
        <v>1000006</v>
      </c>
      <c r="G547" s="172" t="s">
        <v>250</v>
      </c>
      <c r="H547" s="172" t="s">
        <v>241</v>
      </c>
    </row>
    <row r="548" spans="1:8" hidden="1">
      <c r="A548" s="172" t="s">
        <v>66</v>
      </c>
      <c r="B548" s="172" t="s">
        <v>236</v>
      </c>
      <c r="C548" s="172" t="s">
        <v>977</v>
      </c>
      <c r="D548" s="172" t="s">
        <v>978</v>
      </c>
      <c r="E548" s="172" t="s">
        <v>2219</v>
      </c>
      <c r="F548" s="172">
        <v>24</v>
      </c>
      <c r="G548" s="172" t="s">
        <v>250</v>
      </c>
      <c r="H548" s="172" t="s">
        <v>241</v>
      </c>
    </row>
    <row r="549" spans="1:8" hidden="1">
      <c r="A549" s="172" t="s">
        <v>66</v>
      </c>
      <c r="B549" s="172" t="s">
        <v>236</v>
      </c>
      <c r="C549" s="172" t="s">
        <v>977</v>
      </c>
      <c r="D549" s="172" t="s">
        <v>978</v>
      </c>
      <c r="E549" s="172" t="s">
        <v>2532</v>
      </c>
      <c r="F549" s="172">
        <v>1000007</v>
      </c>
      <c r="G549" s="172" t="s">
        <v>250</v>
      </c>
      <c r="H549" s="172" t="s">
        <v>241</v>
      </c>
    </row>
    <row r="550" spans="1:8" hidden="1">
      <c r="A550" s="172" t="s">
        <v>66</v>
      </c>
      <c r="B550" s="172" t="s">
        <v>236</v>
      </c>
      <c r="C550" s="172" t="s">
        <v>977</v>
      </c>
      <c r="D550" s="172" t="s">
        <v>978</v>
      </c>
      <c r="E550" s="172" t="s">
        <v>2533</v>
      </c>
      <c r="F550" s="172">
        <v>25</v>
      </c>
      <c r="G550" s="172" t="s">
        <v>250</v>
      </c>
      <c r="H550" s="172" t="s">
        <v>241</v>
      </c>
    </row>
    <row r="551" spans="1:8" hidden="1">
      <c r="A551" s="172" t="s">
        <v>66</v>
      </c>
      <c r="B551" s="172" t="s">
        <v>236</v>
      </c>
      <c r="C551" s="172" t="s">
        <v>977</v>
      </c>
      <c r="D551" s="172" t="s">
        <v>978</v>
      </c>
      <c r="E551" s="172" t="s">
        <v>2222</v>
      </c>
      <c r="F551" s="172">
        <v>26</v>
      </c>
      <c r="G551" s="172" t="s">
        <v>250</v>
      </c>
      <c r="H551" s="172" t="s">
        <v>241</v>
      </c>
    </row>
    <row r="552" spans="1:8" hidden="1">
      <c r="A552" s="172" t="s">
        <v>66</v>
      </c>
      <c r="B552" s="172" t="s">
        <v>236</v>
      </c>
      <c r="C552" s="172" t="s">
        <v>977</v>
      </c>
      <c r="D552" s="172" t="s">
        <v>978</v>
      </c>
      <c r="E552" s="172" t="s">
        <v>2223</v>
      </c>
      <c r="F552" s="172">
        <v>27</v>
      </c>
      <c r="G552" s="172" t="s">
        <v>250</v>
      </c>
      <c r="H552" s="172" t="s">
        <v>241</v>
      </c>
    </row>
    <row r="553" spans="1:8" hidden="1">
      <c r="A553" s="172" t="s">
        <v>66</v>
      </c>
      <c r="B553" s="172" t="s">
        <v>236</v>
      </c>
      <c r="C553" s="172" t="s">
        <v>977</v>
      </c>
      <c r="D553" s="172" t="s">
        <v>978</v>
      </c>
      <c r="E553" s="172" t="s">
        <v>2225</v>
      </c>
      <c r="F553" s="172">
        <v>28</v>
      </c>
      <c r="G553" s="172" t="s">
        <v>250</v>
      </c>
      <c r="H553" s="172" t="s">
        <v>241</v>
      </c>
    </row>
    <row r="554" spans="1:8" hidden="1">
      <c r="A554" s="172" t="s">
        <v>66</v>
      </c>
      <c r="B554" s="172" t="s">
        <v>236</v>
      </c>
      <c r="C554" s="172" t="s">
        <v>977</v>
      </c>
      <c r="D554" s="172" t="s">
        <v>978</v>
      </c>
      <c r="E554" s="172" t="s">
        <v>2534</v>
      </c>
      <c r="F554" s="172">
        <v>32</v>
      </c>
      <c r="G554" s="172" t="s">
        <v>250</v>
      </c>
      <c r="H554" s="172" t="s">
        <v>241</v>
      </c>
    </row>
    <row r="555" spans="1:8" hidden="1">
      <c r="A555" s="172" t="s">
        <v>66</v>
      </c>
      <c r="B555" s="172" t="s">
        <v>236</v>
      </c>
      <c r="C555" s="172" t="s">
        <v>977</v>
      </c>
      <c r="D555" s="172" t="s">
        <v>978</v>
      </c>
      <c r="E555" s="172" t="s">
        <v>2226</v>
      </c>
      <c r="F555" s="172">
        <v>29</v>
      </c>
      <c r="G555" s="172" t="s">
        <v>250</v>
      </c>
      <c r="H555" s="172" t="s">
        <v>241</v>
      </c>
    </row>
    <row r="556" spans="1:8" hidden="1">
      <c r="A556" s="172" t="s">
        <v>66</v>
      </c>
      <c r="B556" s="172" t="s">
        <v>236</v>
      </c>
      <c r="C556" s="172" t="s">
        <v>977</v>
      </c>
      <c r="D556" s="172" t="s">
        <v>978</v>
      </c>
      <c r="E556" s="172" t="s">
        <v>2227</v>
      </c>
      <c r="F556" s="172">
        <v>30</v>
      </c>
      <c r="G556" s="172" t="s">
        <v>250</v>
      </c>
      <c r="H556" s="172" t="s">
        <v>241</v>
      </c>
    </row>
    <row r="557" spans="1:8" hidden="1">
      <c r="A557" s="172" t="s">
        <v>66</v>
      </c>
      <c r="B557" s="172" t="s">
        <v>236</v>
      </c>
      <c r="C557" s="172" t="s">
        <v>977</v>
      </c>
      <c r="D557" s="172" t="s">
        <v>978</v>
      </c>
      <c r="E557" s="172" t="s">
        <v>2228</v>
      </c>
      <c r="F557" s="172">
        <v>31</v>
      </c>
      <c r="G557" s="172" t="s">
        <v>250</v>
      </c>
      <c r="H557" s="172" t="s">
        <v>241</v>
      </c>
    </row>
    <row r="558" spans="1:8" hidden="1">
      <c r="A558" s="172" t="s">
        <v>66</v>
      </c>
      <c r="B558" s="172" t="s">
        <v>236</v>
      </c>
      <c r="C558" s="172" t="s">
        <v>977</v>
      </c>
      <c r="D558" s="172" t="s">
        <v>978</v>
      </c>
      <c r="E558" s="172" t="s">
        <v>2230</v>
      </c>
      <c r="F558" s="172">
        <v>1000009</v>
      </c>
      <c r="G558" s="172" t="s">
        <v>250</v>
      </c>
      <c r="H558" s="172" t="s">
        <v>241</v>
      </c>
    </row>
    <row r="559" spans="1:8" hidden="1">
      <c r="A559" s="172" t="s">
        <v>66</v>
      </c>
      <c r="B559" s="172" t="s">
        <v>236</v>
      </c>
      <c r="C559" s="172" t="s">
        <v>977</v>
      </c>
      <c r="D559" s="172" t="s">
        <v>978</v>
      </c>
      <c r="E559" s="172" t="s">
        <v>2535</v>
      </c>
      <c r="F559" s="172">
        <v>33</v>
      </c>
      <c r="G559" s="172" t="s">
        <v>250</v>
      </c>
      <c r="H559" s="172" t="s">
        <v>241</v>
      </c>
    </row>
    <row r="560" spans="1:8" hidden="1">
      <c r="A560" s="172" t="s">
        <v>66</v>
      </c>
      <c r="B560" s="172" t="s">
        <v>236</v>
      </c>
      <c r="C560" s="172" t="s">
        <v>977</v>
      </c>
      <c r="D560" s="172" t="s">
        <v>978</v>
      </c>
      <c r="E560" s="172" t="s">
        <v>2232</v>
      </c>
      <c r="F560" s="172">
        <v>34</v>
      </c>
      <c r="G560" s="172" t="s">
        <v>250</v>
      </c>
      <c r="H560" s="172" t="s">
        <v>241</v>
      </c>
    </row>
    <row r="561" spans="1:8" hidden="1">
      <c r="A561" s="172" t="s">
        <v>66</v>
      </c>
      <c r="B561" s="172" t="s">
        <v>236</v>
      </c>
      <c r="C561" s="172" t="s">
        <v>977</v>
      </c>
      <c r="D561" s="172" t="s">
        <v>978</v>
      </c>
      <c r="E561" s="172" t="s">
        <v>2233</v>
      </c>
      <c r="F561" s="172">
        <v>35</v>
      </c>
      <c r="G561" s="172" t="s">
        <v>250</v>
      </c>
      <c r="H561" s="172" t="s">
        <v>241</v>
      </c>
    </row>
    <row r="562" spans="1:8" hidden="1">
      <c r="A562" s="172" t="s">
        <v>66</v>
      </c>
      <c r="B562" s="172" t="s">
        <v>236</v>
      </c>
      <c r="C562" s="172" t="s">
        <v>977</v>
      </c>
      <c r="D562" s="172" t="s">
        <v>978</v>
      </c>
      <c r="E562" s="172" t="s">
        <v>2234</v>
      </c>
      <c r="F562" s="172">
        <v>36</v>
      </c>
      <c r="G562" s="172" t="s">
        <v>250</v>
      </c>
      <c r="H562" s="172" t="s">
        <v>241</v>
      </c>
    </row>
    <row r="563" spans="1:8" hidden="1">
      <c r="A563" s="172" t="s">
        <v>66</v>
      </c>
      <c r="B563" s="172" t="s">
        <v>236</v>
      </c>
      <c r="C563" s="172" t="s">
        <v>977</v>
      </c>
      <c r="D563" s="172" t="s">
        <v>978</v>
      </c>
      <c r="E563" s="172" t="s">
        <v>2536</v>
      </c>
      <c r="F563" s="172">
        <v>1000010</v>
      </c>
      <c r="G563" s="172" t="s">
        <v>250</v>
      </c>
      <c r="H563" s="172" t="s">
        <v>241</v>
      </c>
    </row>
    <row r="564" spans="1:8" hidden="1">
      <c r="A564" s="172" t="s">
        <v>66</v>
      </c>
      <c r="B564" s="172" t="s">
        <v>236</v>
      </c>
      <c r="C564" s="172" t="s">
        <v>977</v>
      </c>
      <c r="D564" s="172" t="s">
        <v>978</v>
      </c>
      <c r="E564" s="172" t="s">
        <v>2537</v>
      </c>
      <c r="F564" s="172">
        <v>1000011</v>
      </c>
      <c r="G564" s="172" t="s">
        <v>250</v>
      </c>
      <c r="H564" s="172" t="s">
        <v>241</v>
      </c>
    </row>
    <row r="565" spans="1:8" hidden="1">
      <c r="A565" s="172" t="s">
        <v>66</v>
      </c>
      <c r="B565" s="172" t="s">
        <v>236</v>
      </c>
      <c r="C565" s="172" t="s">
        <v>977</v>
      </c>
      <c r="D565" s="172" t="s">
        <v>978</v>
      </c>
      <c r="E565" s="172" t="s">
        <v>2538</v>
      </c>
      <c r="F565" s="172">
        <v>1000012</v>
      </c>
      <c r="G565" s="172" t="s">
        <v>250</v>
      </c>
      <c r="H565" s="172" t="s">
        <v>241</v>
      </c>
    </row>
    <row r="566" spans="1:8" hidden="1">
      <c r="A566" s="172" t="s">
        <v>66</v>
      </c>
      <c r="B566" s="172" t="s">
        <v>236</v>
      </c>
      <c r="C566" s="172" t="s">
        <v>977</v>
      </c>
      <c r="D566" s="172" t="s">
        <v>978</v>
      </c>
      <c r="E566" s="172" t="s">
        <v>2235</v>
      </c>
      <c r="F566" s="172">
        <v>37</v>
      </c>
      <c r="G566" s="172" t="s">
        <v>250</v>
      </c>
      <c r="H566" s="172" t="s">
        <v>241</v>
      </c>
    </row>
    <row r="567" spans="1:8" hidden="1">
      <c r="A567" s="172" t="s">
        <v>66</v>
      </c>
      <c r="B567" s="172" t="s">
        <v>236</v>
      </c>
      <c r="C567" s="172" t="s">
        <v>977</v>
      </c>
      <c r="D567" s="172" t="s">
        <v>978</v>
      </c>
      <c r="E567" s="172" t="s">
        <v>2236</v>
      </c>
      <c r="F567" s="172">
        <v>38</v>
      </c>
      <c r="G567" s="172" t="s">
        <v>250</v>
      </c>
      <c r="H567" s="172" t="s">
        <v>241</v>
      </c>
    </row>
    <row r="568" spans="1:8" hidden="1">
      <c r="A568" s="172" t="s">
        <v>66</v>
      </c>
      <c r="B568" s="172" t="s">
        <v>236</v>
      </c>
      <c r="C568" s="172" t="s">
        <v>977</v>
      </c>
      <c r="D568" s="172" t="s">
        <v>978</v>
      </c>
      <c r="E568" s="172" t="s">
        <v>2539</v>
      </c>
      <c r="F568" s="172">
        <v>1000013</v>
      </c>
      <c r="G568" s="172" t="s">
        <v>250</v>
      </c>
      <c r="H568" s="172" t="s">
        <v>241</v>
      </c>
    </row>
    <row r="569" spans="1:8" hidden="1">
      <c r="A569" s="172" t="s">
        <v>66</v>
      </c>
      <c r="B569" s="172" t="s">
        <v>236</v>
      </c>
      <c r="C569" s="172" t="s">
        <v>977</v>
      </c>
      <c r="D569" s="172" t="s">
        <v>978</v>
      </c>
      <c r="E569" s="172" t="s">
        <v>2540</v>
      </c>
      <c r="F569" s="172">
        <v>47</v>
      </c>
      <c r="G569" s="172" t="s">
        <v>250</v>
      </c>
      <c r="H569" s="172" t="s">
        <v>241</v>
      </c>
    </row>
    <row r="570" spans="1:8" hidden="1">
      <c r="A570" s="172" t="s">
        <v>66</v>
      </c>
      <c r="B570" s="172" t="s">
        <v>236</v>
      </c>
      <c r="C570" s="172" t="s">
        <v>977</v>
      </c>
      <c r="D570" s="172" t="s">
        <v>978</v>
      </c>
      <c r="E570" s="172" t="s">
        <v>2239</v>
      </c>
      <c r="F570" s="172">
        <v>39</v>
      </c>
      <c r="G570" s="172" t="s">
        <v>250</v>
      </c>
      <c r="H570" s="172" t="s">
        <v>241</v>
      </c>
    </row>
    <row r="571" spans="1:8" hidden="1">
      <c r="A571" s="172" t="s">
        <v>66</v>
      </c>
      <c r="B571" s="172" t="s">
        <v>236</v>
      </c>
      <c r="C571" s="172" t="s">
        <v>977</v>
      </c>
      <c r="D571" s="172" t="s">
        <v>978</v>
      </c>
      <c r="E571" s="172" t="s">
        <v>2240</v>
      </c>
      <c r="F571" s="172">
        <v>40</v>
      </c>
      <c r="G571" s="172" t="s">
        <v>250</v>
      </c>
      <c r="H571" s="172" t="s">
        <v>241</v>
      </c>
    </row>
    <row r="572" spans="1:8" hidden="1">
      <c r="A572" s="172" t="s">
        <v>66</v>
      </c>
      <c r="B572" s="172" t="s">
        <v>236</v>
      </c>
      <c r="C572" s="172" t="s">
        <v>977</v>
      </c>
      <c r="D572" s="172" t="s">
        <v>978</v>
      </c>
      <c r="E572" s="172" t="s">
        <v>2241</v>
      </c>
      <c r="F572" s="172">
        <v>41</v>
      </c>
      <c r="G572" s="172" t="s">
        <v>250</v>
      </c>
      <c r="H572" s="172" t="s">
        <v>241</v>
      </c>
    </row>
    <row r="573" spans="1:8" hidden="1">
      <c r="A573" s="172" t="s">
        <v>66</v>
      </c>
      <c r="B573" s="172" t="s">
        <v>236</v>
      </c>
      <c r="C573" s="172" t="s">
        <v>977</v>
      </c>
      <c r="D573" s="172" t="s">
        <v>978</v>
      </c>
      <c r="E573" s="172" t="s">
        <v>2242</v>
      </c>
      <c r="F573" s="172">
        <v>42</v>
      </c>
      <c r="G573" s="172" t="s">
        <v>250</v>
      </c>
      <c r="H573" s="172" t="s">
        <v>241</v>
      </c>
    </row>
    <row r="574" spans="1:8" hidden="1">
      <c r="A574" s="172" t="s">
        <v>66</v>
      </c>
      <c r="B574" s="172" t="s">
        <v>236</v>
      </c>
      <c r="C574" s="172" t="s">
        <v>977</v>
      </c>
      <c r="D574" s="172" t="s">
        <v>978</v>
      </c>
      <c r="E574" s="172" t="s">
        <v>2243</v>
      </c>
      <c r="F574" s="172">
        <v>43</v>
      </c>
      <c r="G574" s="172" t="s">
        <v>250</v>
      </c>
      <c r="H574" s="172" t="s">
        <v>241</v>
      </c>
    </row>
    <row r="575" spans="1:8" hidden="1">
      <c r="A575" s="172" t="s">
        <v>66</v>
      </c>
      <c r="B575" s="172" t="s">
        <v>236</v>
      </c>
      <c r="C575" s="172" t="s">
        <v>977</v>
      </c>
      <c r="D575" s="172" t="s">
        <v>978</v>
      </c>
      <c r="E575" s="172" t="s">
        <v>2244</v>
      </c>
      <c r="F575" s="172">
        <v>44</v>
      </c>
      <c r="G575" s="172" t="s">
        <v>250</v>
      </c>
      <c r="H575" s="172" t="s">
        <v>241</v>
      </c>
    </row>
    <row r="576" spans="1:8" hidden="1">
      <c r="A576" s="172" t="s">
        <v>66</v>
      </c>
      <c r="B576" s="172" t="s">
        <v>236</v>
      </c>
      <c r="C576" s="172" t="s">
        <v>977</v>
      </c>
      <c r="D576" s="172" t="s">
        <v>978</v>
      </c>
      <c r="E576" s="172" t="s">
        <v>2541</v>
      </c>
      <c r="F576" s="172">
        <v>45</v>
      </c>
      <c r="G576" s="172" t="s">
        <v>250</v>
      </c>
      <c r="H576" s="172" t="s">
        <v>241</v>
      </c>
    </row>
    <row r="577" spans="1:8" hidden="1">
      <c r="A577" s="172" t="s">
        <v>66</v>
      </c>
      <c r="B577" s="172" t="s">
        <v>236</v>
      </c>
      <c r="C577" s="172" t="s">
        <v>977</v>
      </c>
      <c r="D577" s="172" t="s">
        <v>978</v>
      </c>
      <c r="E577" s="172" t="s">
        <v>2246</v>
      </c>
      <c r="F577" s="172">
        <v>48</v>
      </c>
      <c r="G577" s="172" t="s">
        <v>250</v>
      </c>
      <c r="H577" s="172" t="s">
        <v>241</v>
      </c>
    </row>
    <row r="578" spans="1:8" hidden="1">
      <c r="A578" s="172" t="s">
        <v>66</v>
      </c>
      <c r="B578" s="172" t="s">
        <v>236</v>
      </c>
      <c r="C578" s="172" t="s">
        <v>977</v>
      </c>
      <c r="D578" s="172" t="s">
        <v>978</v>
      </c>
      <c r="E578" s="172" t="s">
        <v>2247</v>
      </c>
      <c r="F578" s="172">
        <v>49</v>
      </c>
      <c r="G578" s="172" t="s">
        <v>250</v>
      </c>
      <c r="H578" s="172" t="s">
        <v>241</v>
      </c>
    </row>
    <row r="579" spans="1:8" hidden="1">
      <c r="A579" s="172" t="s">
        <v>66</v>
      </c>
      <c r="B579" s="172" t="s">
        <v>236</v>
      </c>
      <c r="C579" s="172" t="s">
        <v>977</v>
      </c>
      <c r="D579" s="172" t="s">
        <v>978</v>
      </c>
      <c r="E579" s="172" t="s">
        <v>2248</v>
      </c>
      <c r="F579" s="172">
        <v>50</v>
      </c>
      <c r="G579" s="172" t="s">
        <v>250</v>
      </c>
      <c r="H579" s="172" t="s">
        <v>241</v>
      </c>
    </row>
    <row r="580" spans="1:8" hidden="1">
      <c r="A580" s="172" t="s">
        <v>66</v>
      </c>
      <c r="B580" s="172" t="s">
        <v>236</v>
      </c>
      <c r="C580" s="172" t="s">
        <v>977</v>
      </c>
      <c r="D580" s="172" t="s">
        <v>978</v>
      </c>
      <c r="E580" s="172" t="s">
        <v>2249</v>
      </c>
      <c r="F580" s="172">
        <v>51</v>
      </c>
      <c r="G580" s="172" t="s">
        <v>250</v>
      </c>
      <c r="H580" s="172" t="s">
        <v>241</v>
      </c>
    </row>
    <row r="581" spans="1:8" hidden="1">
      <c r="A581" s="172" t="s">
        <v>66</v>
      </c>
      <c r="B581" s="172" t="s">
        <v>236</v>
      </c>
      <c r="C581" s="172" t="s">
        <v>977</v>
      </c>
      <c r="D581" s="172" t="s">
        <v>978</v>
      </c>
      <c r="E581" s="172" t="s">
        <v>2251</v>
      </c>
      <c r="F581" s="172">
        <v>52</v>
      </c>
      <c r="G581" s="172" t="s">
        <v>250</v>
      </c>
      <c r="H581" s="172" t="s">
        <v>241</v>
      </c>
    </row>
    <row r="582" spans="1:8" hidden="1">
      <c r="A582" s="172" t="s">
        <v>66</v>
      </c>
      <c r="B582" s="172" t="s">
        <v>236</v>
      </c>
      <c r="C582" s="172" t="s">
        <v>977</v>
      </c>
      <c r="D582" s="172" t="s">
        <v>978</v>
      </c>
      <c r="E582" s="172" t="s">
        <v>2252</v>
      </c>
      <c r="F582" s="172">
        <v>53</v>
      </c>
      <c r="G582" s="172" t="s">
        <v>250</v>
      </c>
      <c r="H582" s="172" t="s">
        <v>241</v>
      </c>
    </row>
    <row r="583" spans="1:8" hidden="1">
      <c r="A583" s="172" t="s">
        <v>66</v>
      </c>
      <c r="B583" s="172" t="s">
        <v>236</v>
      </c>
      <c r="C583" s="172" t="s">
        <v>977</v>
      </c>
      <c r="D583" s="172" t="s">
        <v>978</v>
      </c>
      <c r="E583" s="172" t="s">
        <v>2253</v>
      </c>
      <c r="F583" s="172">
        <v>54</v>
      </c>
      <c r="G583" s="172" t="s">
        <v>250</v>
      </c>
      <c r="H583" s="172" t="s">
        <v>241</v>
      </c>
    </row>
    <row r="584" spans="1:8" hidden="1">
      <c r="A584" s="172" t="s">
        <v>66</v>
      </c>
      <c r="B584" s="172" t="s">
        <v>236</v>
      </c>
      <c r="C584" s="172" t="s">
        <v>977</v>
      </c>
      <c r="D584" s="172" t="s">
        <v>978</v>
      </c>
      <c r="E584" s="172" t="s">
        <v>2542</v>
      </c>
      <c r="F584" s="172">
        <v>1000064</v>
      </c>
      <c r="G584" s="172" t="s">
        <v>250</v>
      </c>
      <c r="H584" s="172" t="s">
        <v>241</v>
      </c>
    </row>
    <row r="585" spans="1:8" hidden="1">
      <c r="A585" s="172" t="s">
        <v>66</v>
      </c>
      <c r="B585" s="172" t="s">
        <v>236</v>
      </c>
      <c r="C585" s="172" t="s">
        <v>977</v>
      </c>
      <c r="D585" s="172" t="s">
        <v>978</v>
      </c>
      <c r="E585" s="172" t="s">
        <v>2254</v>
      </c>
      <c r="F585" s="172">
        <v>55</v>
      </c>
      <c r="G585" s="172" t="s">
        <v>250</v>
      </c>
      <c r="H585" s="172" t="s">
        <v>241</v>
      </c>
    </row>
    <row r="586" spans="1:8" hidden="1">
      <c r="A586" s="172" t="s">
        <v>66</v>
      </c>
      <c r="B586" s="172" t="s">
        <v>236</v>
      </c>
      <c r="C586" s="172" t="s">
        <v>977</v>
      </c>
      <c r="D586" s="172" t="s">
        <v>978</v>
      </c>
      <c r="E586" s="172" t="s">
        <v>2255</v>
      </c>
      <c r="F586" s="172">
        <v>56</v>
      </c>
      <c r="G586" s="172" t="s">
        <v>250</v>
      </c>
      <c r="H586" s="172" t="s">
        <v>241</v>
      </c>
    </row>
    <row r="587" spans="1:8" hidden="1">
      <c r="A587" s="172" t="s">
        <v>66</v>
      </c>
      <c r="B587" s="172" t="s">
        <v>236</v>
      </c>
      <c r="C587" s="172" t="s">
        <v>977</v>
      </c>
      <c r="D587" s="172" t="s">
        <v>978</v>
      </c>
      <c r="E587" s="172" t="s">
        <v>2256</v>
      </c>
      <c r="F587" s="172">
        <v>57</v>
      </c>
      <c r="G587" s="172" t="s">
        <v>250</v>
      </c>
      <c r="H587" s="172" t="s">
        <v>241</v>
      </c>
    </row>
    <row r="588" spans="1:8" hidden="1">
      <c r="A588" s="172" t="s">
        <v>66</v>
      </c>
      <c r="B588" s="172" t="s">
        <v>236</v>
      </c>
      <c r="C588" s="172" t="s">
        <v>977</v>
      </c>
      <c r="D588" s="172" t="s">
        <v>978</v>
      </c>
      <c r="E588" s="172" t="s">
        <v>2543</v>
      </c>
      <c r="F588" s="172">
        <v>167</v>
      </c>
      <c r="G588" s="172" t="s">
        <v>250</v>
      </c>
      <c r="H588" s="172" t="s">
        <v>241</v>
      </c>
    </row>
    <row r="589" spans="1:8" hidden="1">
      <c r="A589" s="172" t="s">
        <v>66</v>
      </c>
      <c r="B589" s="172" t="s">
        <v>236</v>
      </c>
      <c r="C589" s="172" t="s">
        <v>977</v>
      </c>
      <c r="D589" s="172" t="s">
        <v>978</v>
      </c>
      <c r="E589" s="172" t="s">
        <v>2257</v>
      </c>
      <c r="F589" s="172">
        <v>195</v>
      </c>
      <c r="G589" s="172" t="s">
        <v>250</v>
      </c>
      <c r="H589" s="172" t="s">
        <v>241</v>
      </c>
    </row>
    <row r="590" spans="1:8" hidden="1">
      <c r="A590" s="172" t="s">
        <v>66</v>
      </c>
      <c r="B590" s="172" t="s">
        <v>236</v>
      </c>
      <c r="C590" s="172" t="s">
        <v>977</v>
      </c>
      <c r="D590" s="172" t="s">
        <v>978</v>
      </c>
      <c r="E590" s="172" t="s">
        <v>2544</v>
      </c>
      <c r="F590" s="172">
        <v>1000061</v>
      </c>
      <c r="G590" s="172" t="s">
        <v>250</v>
      </c>
      <c r="H590" s="172" t="s">
        <v>241</v>
      </c>
    </row>
    <row r="591" spans="1:8" hidden="1">
      <c r="A591" s="172" t="s">
        <v>66</v>
      </c>
      <c r="B591" s="172" t="s">
        <v>236</v>
      </c>
      <c r="C591" s="172" t="s">
        <v>977</v>
      </c>
      <c r="D591" s="172" t="s">
        <v>978</v>
      </c>
      <c r="E591" s="172" t="s">
        <v>2545</v>
      </c>
      <c r="F591" s="172">
        <v>1000015</v>
      </c>
      <c r="G591" s="172" t="s">
        <v>250</v>
      </c>
      <c r="H591" s="172" t="s">
        <v>241</v>
      </c>
    </row>
    <row r="592" spans="1:8" hidden="1">
      <c r="A592" s="172" t="s">
        <v>66</v>
      </c>
      <c r="B592" s="172" t="s">
        <v>236</v>
      </c>
      <c r="C592" s="172" t="s">
        <v>977</v>
      </c>
      <c r="D592" s="172" t="s">
        <v>978</v>
      </c>
      <c r="E592" s="172" t="s">
        <v>2258</v>
      </c>
      <c r="F592" s="172">
        <v>1000016</v>
      </c>
      <c r="G592" s="172" t="s">
        <v>250</v>
      </c>
      <c r="H592" s="172" t="s">
        <v>241</v>
      </c>
    </row>
    <row r="593" spans="1:8" hidden="1">
      <c r="A593" s="172" t="s">
        <v>66</v>
      </c>
      <c r="B593" s="172" t="s">
        <v>236</v>
      </c>
      <c r="C593" s="172" t="s">
        <v>977</v>
      </c>
      <c r="D593" s="172" t="s">
        <v>978</v>
      </c>
      <c r="E593" s="172" t="s">
        <v>2259</v>
      </c>
      <c r="F593" s="172">
        <v>196</v>
      </c>
      <c r="G593" s="172" t="s">
        <v>250</v>
      </c>
      <c r="H593" s="172" t="s">
        <v>241</v>
      </c>
    </row>
    <row r="594" spans="1:8" hidden="1">
      <c r="A594" s="172" t="s">
        <v>66</v>
      </c>
      <c r="B594" s="172" t="s">
        <v>236</v>
      </c>
      <c r="C594" s="172" t="s">
        <v>977</v>
      </c>
      <c r="D594" s="172" t="s">
        <v>978</v>
      </c>
      <c r="E594" s="172" t="s">
        <v>2260</v>
      </c>
      <c r="F594" s="172">
        <v>197</v>
      </c>
      <c r="G594" s="172" t="s">
        <v>250</v>
      </c>
      <c r="H594" s="172" t="s">
        <v>241</v>
      </c>
    </row>
    <row r="595" spans="1:8" hidden="1">
      <c r="A595" s="172" t="s">
        <v>66</v>
      </c>
      <c r="B595" s="172" t="s">
        <v>236</v>
      </c>
      <c r="C595" s="172" t="s">
        <v>977</v>
      </c>
      <c r="D595" s="172" t="s">
        <v>978</v>
      </c>
      <c r="E595" s="172" t="s">
        <v>2261</v>
      </c>
      <c r="F595" s="172">
        <v>58</v>
      </c>
      <c r="G595" s="172" t="s">
        <v>250</v>
      </c>
      <c r="H595" s="172" t="s">
        <v>241</v>
      </c>
    </row>
    <row r="596" spans="1:8" hidden="1">
      <c r="A596" s="172" t="s">
        <v>66</v>
      </c>
      <c r="B596" s="172" t="s">
        <v>236</v>
      </c>
      <c r="C596" s="172" t="s">
        <v>977</v>
      </c>
      <c r="D596" s="172" t="s">
        <v>978</v>
      </c>
      <c r="E596" s="172" t="s">
        <v>2546</v>
      </c>
      <c r="F596" s="172">
        <v>1000017</v>
      </c>
      <c r="G596" s="172" t="s">
        <v>250</v>
      </c>
      <c r="H596" s="172" t="s">
        <v>241</v>
      </c>
    </row>
    <row r="597" spans="1:8" hidden="1">
      <c r="A597" s="172" t="s">
        <v>66</v>
      </c>
      <c r="B597" s="172" t="s">
        <v>236</v>
      </c>
      <c r="C597" s="172" t="s">
        <v>977</v>
      </c>
      <c r="D597" s="172" t="s">
        <v>978</v>
      </c>
      <c r="E597" s="172" t="s">
        <v>2262</v>
      </c>
      <c r="F597" s="172">
        <v>1000018</v>
      </c>
      <c r="G597" s="172" t="s">
        <v>250</v>
      </c>
      <c r="H597" s="172" t="s">
        <v>241</v>
      </c>
    </row>
    <row r="598" spans="1:8" hidden="1">
      <c r="A598" s="172" t="s">
        <v>66</v>
      </c>
      <c r="B598" s="172" t="s">
        <v>236</v>
      </c>
      <c r="C598" s="172" t="s">
        <v>977</v>
      </c>
      <c r="D598" s="172" t="s">
        <v>978</v>
      </c>
      <c r="E598" s="172" t="s">
        <v>2263</v>
      </c>
      <c r="F598" s="172">
        <v>1000019</v>
      </c>
      <c r="G598" s="172" t="s">
        <v>250</v>
      </c>
      <c r="H598" s="172" t="s">
        <v>241</v>
      </c>
    </row>
    <row r="599" spans="1:8" hidden="1">
      <c r="A599" s="172" t="s">
        <v>66</v>
      </c>
      <c r="B599" s="172" t="s">
        <v>236</v>
      </c>
      <c r="C599" s="172" t="s">
        <v>977</v>
      </c>
      <c r="D599" s="172" t="s">
        <v>978</v>
      </c>
      <c r="E599" s="172" t="s">
        <v>2547</v>
      </c>
      <c r="F599" s="172">
        <v>1000020</v>
      </c>
      <c r="G599" s="172" t="s">
        <v>250</v>
      </c>
      <c r="H599" s="172" t="s">
        <v>241</v>
      </c>
    </row>
    <row r="600" spans="1:8" hidden="1">
      <c r="A600" s="172" t="s">
        <v>66</v>
      </c>
      <c r="B600" s="172" t="s">
        <v>236</v>
      </c>
      <c r="C600" s="172" t="s">
        <v>977</v>
      </c>
      <c r="D600" s="172" t="s">
        <v>978</v>
      </c>
      <c r="E600" s="172" t="s">
        <v>2264</v>
      </c>
      <c r="F600" s="172">
        <v>59</v>
      </c>
      <c r="G600" s="172" t="s">
        <v>250</v>
      </c>
      <c r="H600" s="172" t="s">
        <v>241</v>
      </c>
    </row>
    <row r="601" spans="1:8" hidden="1">
      <c r="A601" s="172" t="s">
        <v>66</v>
      </c>
      <c r="B601" s="172" t="s">
        <v>236</v>
      </c>
      <c r="C601" s="172" t="s">
        <v>977</v>
      </c>
      <c r="D601" s="172" t="s">
        <v>978</v>
      </c>
      <c r="E601" s="172" t="s">
        <v>2548</v>
      </c>
      <c r="F601" s="172">
        <v>60</v>
      </c>
      <c r="G601" s="172" t="s">
        <v>250</v>
      </c>
      <c r="H601" s="172" t="s">
        <v>241</v>
      </c>
    </row>
    <row r="602" spans="1:8" hidden="1">
      <c r="A602" s="172" t="s">
        <v>66</v>
      </c>
      <c r="B602" s="172" t="s">
        <v>236</v>
      </c>
      <c r="C602" s="172" t="s">
        <v>977</v>
      </c>
      <c r="D602" s="172" t="s">
        <v>978</v>
      </c>
      <c r="E602" s="172" t="s">
        <v>2267</v>
      </c>
      <c r="F602" s="172">
        <v>61</v>
      </c>
      <c r="G602" s="172" t="s">
        <v>250</v>
      </c>
      <c r="H602" s="172" t="s">
        <v>241</v>
      </c>
    </row>
    <row r="603" spans="1:8" hidden="1">
      <c r="A603" s="172" t="s">
        <v>66</v>
      </c>
      <c r="B603" s="172" t="s">
        <v>236</v>
      </c>
      <c r="C603" s="172" t="s">
        <v>977</v>
      </c>
      <c r="D603" s="172" t="s">
        <v>978</v>
      </c>
      <c r="E603" s="172" t="s">
        <v>2268</v>
      </c>
      <c r="F603" s="172">
        <v>62</v>
      </c>
      <c r="G603" s="172" t="s">
        <v>250</v>
      </c>
      <c r="H603" s="172" t="s">
        <v>241</v>
      </c>
    </row>
    <row r="604" spans="1:8" hidden="1">
      <c r="A604" s="172" t="s">
        <v>66</v>
      </c>
      <c r="B604" s="172" t="s">
        <v>236</v>
      </c>
      <c r="C604" s="172" t="s">
        <v>977</v>
      </c>
      <c r="D604" s="172" t="s">
        <v>978</v>
      </c>
      <c r="E604" s="172" t="s">
        <v>2269</v>
      </c>
      <c r="F604" s="172">
        <v>63</v>
      </c>
      <c r="G604" s="172" t="s">
        <v>250</v>
      </c>
      <c r="H604" s="172" t="s">
        <v>241</v>
      </c>
    </row>
    <row r="605" spans="1:8" hidden="1">
      <c r="A605" s="172" t="s">
        <v>66</v>
      </c>
      <c r="B605" s="172" t="s">
        <v>236</v>
      </c>
      <c r="C605" s="172" t="s">
        <v>977</v>
      </c>
      <c r="D605" s="172" t="s">
        <v>978</v>
      </c>
      <c r="E605" s="172" t="s">
        <v>2270</v>
      </c>
      <c r="F605" s="172">
        <v>1000022</v>
      </c>
      <c r="G605" s="172" t="s">
        <v>250</v>
      </c>
      <c r="H605" s="172" t="s">
        <v>241</v>
      </c>
    </row>
    <row r="606" spans="1:8" hidden="1">
      <c r="A606" s="172" t="s">
        <v>66</v>
      </c>
      <c r="B606" s="172" t="s">
        <v>236</v>
      </c>
      <c r="C606" s="172" t="s">
        <v>977</v>
      </c>
      <c r="D606" s="172" t="s">
        <v>978</v>
      </c>
      <c r="E606" s="172" t="s">
        <v>2271</v>
      </c>
      <c r="F606" s="172">
        <v>64</v>
      </c>
      <c r="G606" s="172" t="s">
        <v>250</v>
      </c>
      <c r="H606" s="172" t="s">
        <v>241</v>
      </c>
    </row>
    <row r="607" spans="1:8" hidden="1">
      <c r="A607" s="172" t="s">
        <v>66</v>
      </c>
      <c r="B607" s="172" t="s">
        <v>236</v>
      </c>
      <c r="C607" s="172" t="s">
        <v>977</v>
      </c>
      <c r="D607" s="172" t="s">
        <v>978</v>
      </c>
      <c r="E607" s="172" t="s">
        <v>2272</v>
      </c>
      <c r="F607" s="172">
        <v>1000023</v>
      </c>
      <c r="G607" s="172" t="s">
        <v>250</v>
      </c>
      <c r="H607" s="172" t="s">
        <v>241</v>
      </c>
    </row>
    <row r="608" spans="1:8" hidden="1">
      <c r="A608" s="172" t="s">
        <v>66</v>
      </c>
      <c r="B608" s="172" t="s">
        <v>236</v>
      </c>
      <c r="C608" s="172" t="s">
        <v>977</v>
      </c>
      <c r="D608" s="172" t="s">
        <v>978</v>
      </c>
      <c r="E608" s="172" t="s">
        <v>2273</v>
      </c>
      <c r="F608" s="172">
        <v>65</v>
      </c>
      <c r="G608" s="172" t="s">
        <v>250</v>
      </c>
      <c r="H608" s="172" t="s">
        <v>241</v>
      </c>
    </row>
    <row r="609" spans="1:8" hidden="1">
      <c r="A609" s="172" t="s">
        <v>66</v>
      </c>
      <c r="B609" s="172" t="s">
        <v>236</v>
      </c>
      <c r="C609" s="172" t="s">
        <v>977</v>
      </c>
      <c r="D609" s="172" t="s">
        <v>978</v>
      </c>
      <c r="E609" s="172" t="s">
        <v>2274</v>
      </c>
      <c r="F609" s="172">
        <v>1000024</v>
      </c>
      <c r="G609" s="172" t="s">
        <v>250</v>
      </c>
      <c r="H609" s="172" t="s">
        <v>241</v>
      </c>
    </row>
    <row r="610" spans="1:8" hidden="1">
      <c r="A610" s="172" t="s">
        <v>66</v>
      </c>
      <c r="B610" s="172" t="s">
        <v>236</v>
      </c>
      <c r="C610" s="172" t="s">
        <v>977</v>
      </c>
      <c r="D610" s="172" t="s">
        <v>978</v>
      </c>
      <c r="E610" s="172" t="s">
        <v>2275</v>
      </c>
      <c r="F610" s="172">
        <v>1000025</v>
      </c>
      <c r="G610" s="172" t="s">
        <v>250</v>
      </c>
      <c r="H610" s="172" t="s">
        <v>241</v>
      </c>
    </row>
    <row r="611" spans="1:8" hidden="1">
      <c r="A611" s="172" t="s">
        <v>66</v>
      </c>
      <c r="B611" s="172" t="s">
        <v>236</v>
      </c>
      <c r="C611" s="172" t="s">
        <v>977</v>
      </c>
      <c r="D611" s="172" t="s">
        <v>978</v>
      </c>
      <c r="E611" s="172" t="s">
        <v>2276</v>
      </c>
      <c r="F611" s="172">
        <v>66</v>
      </c>
      <c r="G611" s="172" t="s">
        <v>250</v>
      </c>
      <c r="H611" s="172" t="s">
        <v>241</v>
      </c>
    </row>
    <row r="612" spans="1:8" hidden="1">
      <c r="A612" s="172" t="s">
        <v>66</v>
      </c>
      <c r="B612" s="172" t="s">
        <v>236</v>
      </c>
      <c r="C612" s="172" t="s">
        <v>977</v>
      </c>
      <c r="D612" s="172" t="s">
        <v>978</v>
      </c>
      <c r="E612" s="172" t="s">
        <v>2277</v>
      </c>
      <c r="F612" s="172">
        <v>1000026</v>
      </c>
      <c r="G612" s="172" t="s">
        <v>250</v>
      </c>
      <c r="H612" s="172" t="s">
        <v>241</v>
      </c>
    </row>
    <row r="613" spans="1:8" hidden="1">
      <c r="A613" s="172" t="s">
        <v>66</v>
      </c>
      <c r="B613" s="172" t="s">
        <v>236</v>
      </c>
      <c r="C613" s="172" t="s">
        <v>977</v>
      </c>
      <c r="D613" s="172" t="s">
        <v>978</v>
      </c>
      <c r="E613" s="172" t="s">
        <v>2278</v>
      </c>
      <c r="F613" s="172">
        <v>67</v>
      </c>
      <c r="G613" s="172" t="s">
        <v>250</v>
      </c>
      <c r="H613" s="172" t="s">
        <v>241</v>
      </c>
    </row>
    <row r="614" spans="1:8" hidden="1">
      <c r="A614" s="172" t="s">
        <v>66</v>
      </c>
      <c r="B614" s="172" t="s">
        <v>236</v>
      </c>
      <c r="C614" s="172" t="s">
        <v>977</v>
      </c>
      <c r="D614" s="172" t="s">
        <v>978</v>
      </c>
      <c r="E614" s="172" t="s">
        <v>2279</v>
      </c>
      <c r="F614" s="172">
        <v>68</v>
      </c>
      <c r="G614" s="172" t="s">
        <v>250</v>
      </c>
      <c r="H614" s="172" t="s">
        <v>241</v>
      </c>
    </row>
    <row r="615" spans="1:8" hidden="1">
      <c r="A615" s="172" t="s">
        <v>66</v>
      </c>
      <c r="B615" s="172" t="s">
        <v>236</v>
      </c>
      <c r="C615" s="172" t="s">
        <v>977</v>
      </c>
      <c r="D615" s="172" t="s">
        <v>978</v>
      </c>
      <c r="E615" s="172" t="s">
        <v>2280</v>
      </c>
      <c r="F615" s="172">
        <v>69</v>
      </c>
      <c r="G615" s="172" t="s">
        <v>250</v>
      </c>
      <c r="H615" s="172" t="s">
        <v>241</v>
      </c>
    </row>
    <row r="616" spans="1:8" hidden="1">
      <c r="A616" s="172" t="s">
        <v>66</v>
      </c>
      <c r="B616" s="172" t="s">
        <v>236</v>
      </c>
      <c r="C616" s="172" t="s">
        <v>977</v>
      </c>
      <c r="D616" s="172" t="s">
        <v>978</v>
      </c>
      <c r="E616" s="172" t="s">
        <v>2281</v>
      </c>
      <c r="F616" s="172">
        <v>70</v>
      </c>
      <c r="G616" s="172" t="s">
        <v>250</v>
      </c>
      <c r="H616" s="172" t="s">
        <v>241</v>
      </c>
    </row>
    <row r="617" spans="1:8" hidden="1">
      <c r="A617" s="172" t="s">
        <v>66</v>
      </c>
      <c r="B617" s="172" t="s">
        <v>236</v>
      </c>
      <c r="C617" s="172" t="s">
        <v>977</v>
      </c>
      <c r="D617" s="172" t="s">
        <v>978</v>
      </c>
      <c r="E617" s="172" t="s">
        <v>2549</v>
      </c>
      <c r="F617" s="172">
        <v>1000027</v>
      </c>
      <c r="G617" s="172" t="s">
        <v>250</v>
      </c>
      <c r="H617" s="172" t="s">
        <v>241</v>
      </c>
    </row>
    <row r="618" spans="1:8" hidden="1">
      <c r="A618" s="172" t="s">
        <v>66</v>
      </c>
      <c r="B618" s="172" t="s">
        <v>236</v>
      </c>
      <c r="C618" s="172" t="s">
        <v>977</v>
      </c>
      <c r="D618" s="172" t="s">
        <v>978</v>
      </c>
      <c r="E618" s="172" t="s">
        <v>2550</v>
      </c>
      <c r="F618" s="172">
        <v>1000028</v>
      </c>
      <c r="G618" s="172" t="s">
        <v>250</v>
      </c>
      <c r="H618" s="172" t="s">
        <v>241</v>
      </c>
    </row>
    <row r="619" spans="1:8" hidden="1">
      <c r="A619" s="172" t="s">
        <v>66</v>
      </c>
      <c r="B619" s="172" t="s">
        <v>236</v>
      </c>
      <c r="C619" s="172" t="s">
        <v>977</v>
      </c>
      <c r="D619" s="172" t="s">
        <v>978</v>
      </c>
      <c r="E619" s="172" t="s">
        <v>2282</v>
      </c>
      <c r="F619" s="172">
        <v>71</v>
      </c>
      <c r="G619" s="172" t="s">
        <v>250</v>
      </c>
      <c r="H619" s="172" t="s">
        <v>241</v>
      </c>
    </row>
    <row r="620" spans="1:8" hidden="1">
      <c r="A620" s="172" t="s">
        <v>66</v>
      </c>
      <c r="B620" s="172" t="s">
        <v>236</v>
      </c>
      <c r="C620" s="172" t="s">
        <v>977</v>
      </c>
      <c r="D620" s="172" t="s">
        <v>978</v>
      </c>
      <c r="E620" s="172" t="s">
        <v>2283</v>
      </c>
      <c r="F620" s="172">
        <v>1000029</v>
      </c>
      <c r="G620" s="172" t="s">
        <v>250</v>
      </c>
      <c r="H620" s="172" t="s">
        <v>241</v>
      </c>
    </row>
    <row r="621" spans="1:8" hidden="1">
      <c r="A621" s="172" t="s">
        <v>66</v>
      </c>
      <c r="B621" s="172" t="s">
        <v>236</v>
      </c>
      <c r="C621" s="172" t="s">
        <v>977</v>
      </c>
      <c r="D621" s="172" t="s">
        <v>978</v>
      </c>
      <c r="E621" s="172" t="s">
        <v>2284</v>
      </c>
      <c r="F621" s="172">
        <v>72</v>
      </c>
      <c r="G621" s="172" t="s">
        <v>250</v>
      </c>
      <c r="H621" s="172" t="s">
        <v>241</v>
      </c>
    </row>
    <row r="622" spans="1:8" hidden="1">
      <c r="A622" s="172" t="s">
        <v>66</v>
      </c>
      <c r="B622" s="172" t="s">
        <v>236</v>
      </c>
      <c r="C622" s="172" t="s">
        <v>977</v>
      </c>
      <c r="D622" s="172" t="s">
        <v>978</v>
      </c>
      <c r="E622" s="172" t="s">
        <v>2285</v>
      </c>
      <c r="F622" s="172">
        <v>73</v>
      </c>
      <c r="G622" s="172" t="s">
        <v>250</v>
      </c>
      <c r="H622" s="172" t="s">
        <v>241</v>
      </c>
    </row>
    <row r="623" spans="1:8" hidden="1">
      <c r="A623" s="172" t="s">
        <v>66</v>
      </c>
      <c r="B623" s="172" t="s">
        <v>236</v>
      </c>
      <c r="C623" s="172" t="s">
        <v>977</v>
      </c>
      <c r="D623" s="172" t="s">
        <v>978</v>
      </c>
      <c r="E623" s="172" t="s">
        <v>2286</v>
      </c>
      <c r="F623" s="172">
        <v>74</v>
      </c>
      <c r="G623" s="172" t="s">
        <v>250</v>
      </c>
      <c r="H623" s="172" t="s">
        <v>241</v>
      </c>
    </row>
    <row r="624" spans="1:8" hidden="1">
      <c r="A624" s="172" t="s">
        <v>66</v>
      </c>
      <c r="B624" s="172" t="s">
        <v>236</v>
      </c>
      <c r="C624" s="172" t="s">
        <v>977</v>
      </c>
      <c r="D624" s="172" t="s">
        <v>978</v>
      </c>
      <c r="E624" s="172" t="s">
        <v>2287</v>
      </c>
      <c r="F624" s="172">
        <v>75</v>
      </c>
      <c r="G624" s="172" t="s">
        <v>250</v>
      </c>
      <c r="H624" s="172" t="s">
        <v>241</v>
      </c>
    </row>
    <row r="625" spans="1:8" hidden="1">
      <c r="A625" s="172" t="s">
        <v>66</v>
      </c>
      <c r="B625" s="172" t="s">
        <v>236</v>
      </c>
      <c r="C625" s="172" t="s">
        <v>977</v>
      </c>
      <c r="D625" s="172" t="s">
        <v>978</v>
      </c>
      <c r="E625" s="172" t="s">
        <v>2551</v>
      </c>
      <c r="F625" s="172">
        <v>76</v>
      </c>
      <c r="G625" s="172" t="s">
        <v>250</v>
      </c>
      <c r="H625" s="172" t="s">
        <v>241</v>
      </c>
    </row>
    <row r="626" spans="1:8" hidden="1">
      <c r="A626" s="172" t="s">
        <v>66</v>
      </c>
      <c r="B626" s="172" t="s">
        <v>236</v>
      </c>
      <c r="C626" s="172" t="s">
        <v>977</v>
      </c>
      <c r="D626" s="172" t="s">
        <v>978</v>
      </c>
      <c r="E626" s="172" t="s">
        <v>2289</v>
      </c>
      <c r="F626" s="172">
        <v>77</v>
      </c>
      <c r="G626" s="172" t="s">
        <v>250</v>
      </c>
      <c r="H626" s="172" t="s">
        <v>241</v>
      </c>
    </row>
    <row r="627" spans="1:8" hidden="1">
      <c r="A627" s="172" t="s">
        <v>66</v>
      </c>
      <c r="B627" s="172" t="s">
        <v>236</v>
      </c>
      <c r="C627" s="172" t="s">
        <v>977</v>
      </c>
      <c r="D627" s="172" t="s">
        <v>978</v>
      </c>
      <c r="E627" s="172" t="s">
        <v>2290</v>
      </c>
      <c r="F627" s="172">
        <v>78</v>
      </c>
      <c r="G627" s="172" t="s">
        <v>250</v>
      </c>
      <c r="H627" s="172" t="s">
        <v>241</v>
      </c>
    </row>
    <row r="628" spans="1:8" hidden="1">
      <c r="A628" s="172" t="s">
        <v>66</v>
      </c>
      <c r="B628" s="172" t="s">
        <v>236</v>
      </c>
      <c r="C628" s="172" t="s">
        <v>977</v>
      </c>
      <c r="D628" s="172" t="s">
        <v>978</v>
      </c>
      <c r="E628" s="172" t="s">
        <v>2291</v>
      </c>
      <c r="F628" s="172">
        <v>1000030</v>
      </c>
      <c r="G628" s="172" t="s">
        <v>250</v>
      </c>
      <c r="H628" s="172" t="s">
        <v>241</v>
      </c>
    </row>
    <row r="629" spans="1:8" hidden="1">
      <c r="A629" s="172" t="s">
        <v>66</v>
      </c>
      <c r="B629" s="172" t="s">
        <v>236</v>
      </c>
      <c r="C629" s="172" t="s">
        <v>977</v>
      </c>
      <c r="D629" s="172" t="s">
        <v>978</v>
      </c>
      <c r="E629" s="172" t="s">
        <v>2292</v>
      </c>
      <c r="F629" s="172">
        <v>79</v>
      </c>
      <c r="G629" s="172" t="s">
        <v>250</v>
      </c>
      <c r="H629" s="172" t="s">
        <v>241</v>
      </c>
    </row>
    <row r="630" spans="1:8" hidden="1">
      <c r="A630" s="172" t="s">
        <v>66</v>
      </c>
      <c r="B630" s="172" t="s">
        <v>236</v>
      </c>
      <c r="C630" s="172" t="s">
        <v>977</v>
      </c>
      <c r="D630" s="172" t="s">
        <v>978</v>
      </c>
      <c r="E630" s="172" t="s">
        <v>2293</v>
      </c>
      <c r="F630" s="172">
        <v>80</v>
      </c>
      <c r="G630" s="172" t="s">
        <v>250</v>
      </c>
      <c r="H630" s="172" t="s">
        <v>241</v>
      </c>
    </row>
    <row r="631" spans="1:8" hidden="1">
      <c r="A631" s="172" t="s">
        <v>66</v>
      </c>
      <c r="B631" s="172" t="s">
        <v>236</v>
      </c>
      <c r="C631" s="172" t="s">
        <v>977</v>
      </c>
      <c r="D631" s="172" t="s">
        <v>978</v>
      </c>
      <c r="E631" s="172" t="s">
        <v>2294</v>
      </c>
      <c r="F631" s="172">
        <v>89</v>
      </c>
      <c r="G631" s="172" t="s">
        <v>250</v>
      </c>
      <c r="H631" s="172" t="s">
        <v>241</v>
      </c>
    </row>
    <row r="632" spans="1:8" hidden="1">
      <c r="A632" s="172" t="s">
        <v>66</v>
      </c>
      <c r="B632" s="172" t="s">
        <v>236</v>
      </c>
      <c r="C632" s="172" t="s">
        <v>977</v>
      </c>
      <c r="D632" s="172" t="s">
        <v>978</v>
      </c>
      <c r="E632" s="172" t="s">
        <v>2295</v>
      </c>
      <c r="F632" s="172">
        <v>90</v>
      </c>
      <c r="G632" s="172" t="s">
        <v>250</v>
      </c>
      <c r="H632" s="172" t="s">
        <v>241</v>
      </c>
    </row>
    <row r="633" spans="1:8" hidden="1">
      <c r="A633" s="172" t="s">
        <v>66</v>
      </c>
      <c r="B633" s="172" t="s">
        <v>236</v>
      </c>
      <c r="C633" s="172" t="s">
        <v>977</v>
      </c>
      <c r="D633" s="172" t="s">
        <v>978</v>
      </c>
      <c r="E633" s="172" t="s">
        <v>2296</v>
      </c>
      <c r="F633" s="172">
        <v>1000031</v>
      </c>
      <c r="G633" s="172" t="s">
        <v>250</v>
      </c>
      <c r="H633" s="172" t="s">
        <v>241</v>
      </c>
    </row>
    <row r="634" spans="1:8" hidden="1">
      <c r="A634" s="172" t="s">
        <v>66</v>
      </c>
      <c r="B634" s="172" t="s">
        <v>236</v>
      </c>
      <c r="C634" s="172" t="s">
        <v>977</v>
      </c>
      <c r="D634" s="172" t="s">
        <v>978</v>
      </c>
      <c r="E634" s="172" t="s">
        <v>2297</v>
      </c>
      <c r="F634" s="172">
        <v>91</v>
      </c>
      <c r="G634" s="172" t="s">
        <v>250</v>
      </c>
      <c r="H634" s="172" t="s">
        <v>241</v>
      </c>
    </row>
    <row r="635" spans="1:8" hidden="1">
      <c r="A635" s="172" t="s">
        <v>66</v>
      </c>
      <c r="B635" s="172" t="s">
        <v>236</v>
      </c>
      <c r="C635" s="172" t="s">
        <v>977</v>
      </c>
      <c r="D635" s="172" t="s">
        <v>978</v>
      </c>
      <c r="E635" s="172" t="s">
        <v>2298</v>
      </c>
      <c r="F635" s="172">
        <v>92</v>
      </c>
      <c r="G635" s="172" t="s">
        <v>250</v>
      </c>
      <c r="H635" s="172" t="s">
        <v>241</v>
      </c>
    </row>
    <row r="636" spans="1:8" hidden="1">
      <c r="A636" s="172" t="s">
        <v>66</v>
      </c>
      <c r="B636" s="172" t="s">
        <v>236</v>
      </c>
      <c r="C636" s="172" t="s">
        <v>977</v>
      </c>
      <c r="D636" s="172" t="s">
        <v>978</v>
      </c>
      <c r="E636" s="172" t="s">
        <v>2299</v>
      </c>
      <c r="F636" s="172">
        <v>93</v>
      </c>
      <c r="G636" s="172" t="s">
        <v>250</v>
      </c>
      <c r="H636" s="172" t="s">
        <v>241</v>
      </c>
    </row>
    <row r="637" spans="1:8" hidden="1">
      <c r="A637" s="172" t="s">
        <v>66</v>
      </c>
      <c r="B637" s="172" t="s">
        <v>236</v>
      </c>
      <c r="C637" s="172" t="s">
        <v>977</v>
      </c>
      <c r="D637" s="172" t="s">
        <v>978</v>
      </c>
      <c r="E637" s="172" t="s">
        <v>2300</v>
      </c>
      <c r="F637" s="172">
        <v>94</v>
      </c>
      <c r="G637" s="172" t="s">
        <v>250</v>
      </c>
      <c r="H637" s="172" t="s">
        <v>241</v>
      </c>
    </row>
    <row r="638" spans="1:8" hidden="1">
      <c r="A638" s="172" t="s">
        <v>66</v>
      </c>
      <c r="B638" s="172" t="s">
        <v>236</v>
      </c>
      <c r="C638" s="172" t="s">
        <v>977</v>
      </c>
      <c r="D638" s="172" t="s">
        <v>978</v>
      </c>
      <c r="E638" s="172" t="s">
        <v>2552</v>
      </c>
      <c r="F638" s="172">
        <v>46</v>
      </c>
      <c r="G638" s="172" t="s">
        <v>250</v>
      </c>
      <c r="H638" s="172" t="s">
        <v>241</v>
      </c>
    </row>
    <row r="639" spans="1:8" hidden="1">
      <c r="A639" s="172" t="s">
        <v>66</v>
      </c>
      <c r="B639" s="172" t="s">
        <v>236</v>
      </c>
      <c r="C639" s="172" t="s">
        <v>977</v>
      </c>
      <c r="D639" s="172" t="s">
        <v>978</v>
      </c>
      <c r="E639" s="172" t="s">
        <v>2553</v>
      </c>
      <c r="F639" s="172">
        <v>142</v>
      </c>
      <c r="G639" s="172" t="s">
        <v>250</v>
      </c>
      <c r="H639" s="172" t="s">
        <v>241</v>
      </c>
    </row>
    <row r="640" spans="1:8" hidden="1">
      <c r="A640" s="172" t="s">
        <v>66</v>
      </c>
      <c r="B640" s="172" t="s">
        <v>236</v>
      </c>
      <c r="C640" s="172" t="s">
        <v>977</v>
      </c>
      <c r="D640" s="172" t="s">
        <v>978</v>
      </c>
      <c r="E640" s="172" t="s">
        <v>2303</v>
      </c>
      <c r="F640" s="172">
        <v>95</v>
      </c>
      <c r="G640" s="172" t="s">
        <v>250</v>
      </c>
      <c r="H640" s="172" t="s">
        <v>241</v>
      </c>
    </row>
    <row r="641" spans="1:8" hidden="1">
      <c r="A641" s="172" t="s">
        <v>66</v>
      </c>
      <c r="B641" s="172" t="s">
        <v>236</v>
      </c>
      <c r="C641" s="172" t="s">
        <v>977</v>
      </c>
      <c r="D641" s="172" t="s">
        <v>978</v>
      </c>
      <c r="E641" s="172" t="s">
        <v>2304</v>
      </c>
      <c r="F641" s="172">
        <v>96</v>
      </c>
      <c r="G641" s="172" t="s">
        <v>250</v>
      </c>
      <c r="H641" s="172" t="s">
        <v>241</v>
      </c>
    </row>
    <row r="642" spans="1:8" hidden="1">
      <c r="A642" s="172" t="s">
        <v>66</v>
      </c>
      <c r="B642" s="172" t="s">
        <v>236</v>
      </c>
      <c r="C642" s="172" t="s">
        <v>977</v>
      </c>
      <c r="D642" s="172" t="s">
        <v>978</v>
      </c>
      <c r="E642" s="172" t="s">
        <v>2554</v>
      </c>
      <c r="F642" s="172">
        <v>97</v>
      </c>
      <c r="G642" s="172" t="s">
        <v>250</v>
      </c>
      <c r="H642" s="172" t="s">
        <v>241</v>
      </c>
    </row>
    <row r="643" spans="1:8" hidden="1">
      <c r="A643" s="172" t="s">
        <v>66</v>
      </c>
      <c r="B643" s="172" t="s">
        <v>236</v>
      </c>
      <c r="C643" s="172" t="s">
        <v>977</v>
      </c>
      <c r="D643" s="172" t="s">
        <v>978</v>
      </c>
      <c r="E643" s="172" t="s">
        <v>2306</v>
      </c>
      <c r="F643" s="172">
        <v>98</v>
      </c>
      <c r="G643" s="172" t="s">
        <v>250</v>
      </c>
      <c r="H643" s="172" t="s">
        <v>241</v>
      </c>
    </row>
    <row r="644" spans="1:8" hidden="1">
      <c r="A644" s="172" t="s">
        <v>66</v>
      </c>
      <c r="B644" s="172" t="s">
        <v>236</v>
      </c>
      <c r="C644" s="172" t="s">
        <v>977</v>
      </c>
      <c r="D644" s="172" t="s">
        <v>978</v>
      </c>
      <c r="E644" s="172" t="s">
        <v>2307</v>
      </c>
      <c r="F644" s="172">
        <v>99</v>
      </c>
      <c r="G644" s="172" t="s">
        <v>250</v>
      </c>
      <c r="H644" s="172" t="s">
        <v>241</v>
      </c>
    </row>
    <row r="645" spans="1:8" hidden="1">
      <c r="A645" s="172" t="s">
        <v>66</v>
      </c>
      <c r="B645" s="172" t="s">
        <v>236</v>
      </c>
      <c r="C645" s="172" t="s">
        <v>977</v>
      </c>
      <c r="D645" s="172" t="s">
        <v>978</v>
      </c>
      <c r="E645" s="172" t="s">
        <v>2308</v>
      </c>
      <c r="F645" s="172">
        <v>100</v>
      </c>
      <c r="G645" s="172" t="s">
        <v>250</v>
      </c>
      <c r="H645" s="172" t="s">
        <v>241</v>
      </c>
    </row>
    <row r="646" spans="1:8" hidden="1">
      <c r="A646" s="172" t="s">
        <v>66</v>
      </c>
      <c r="B646" s="172" t="s">
        <v>236</v>
      </c>
      <c r="C646" s="172" t="s">
        <v>977</v>
      </c>
      <c r="D646" s="172" t="s">
        <v>978</v>
      </c>
      <c r="E646" s="172" t="s">
        <v>2309</v>
      </c>
      <c r="F646" s="172">
        <v>101</v>
      </c>
      <c r="G646" s="172" t="s">
        <v>250</v>
      </c>
      <c r="H646" s="172" t="s">
        <v>241</v>
      </c>
    </row>
    <row r="647" spans="1:8" hidden="1">
      <c r="A647" s="172" t="s">
        <v>66</v>
      </c>
      <c r="B647" s="172" t="s">
        <v>236</v>
      </c>
      <c r="C647" s="172" t="s">
        <v>977</v>
      </c>
      <c r="D647" s="172" t="s">
        <v>978</v>
      </c>
      <c r="E647" s="172" t="s">
        <v>2310</v>
      </c>
      <c r="F647" s="172">
        <v>102</v>
      </c>
      <c r="G647" s="172" t="s">
        <v>250</v>
      </c>
      <c r="H647" s="172" t="s">
        <v>241</v>
      </c>
    </row>
    <row r="648" spans="1:8" hidden="1">
      <c r="A648" s="172" t="s">
        <v>66</v>
      </c>
      <c r="B648" s="172" t="s">
        <v>236</v>
      </c>
      <c r="C648" s="172" t="s">
        <v>977</v>
      </c>
      <c r="D648" s="172" t="s">
        <v>978</v>
      </c>
      <c r="E648" s="172" t="s">
        <v>2311</v>
      </c>
      <c r="F648" s="172">
        <v>103</v>
      </c>
      <c r="G648" s="172" t="s">
        <v>250</v>
      </c>
      <c r="H648" s="172" t="s">
        <v>241</v>
      </c>
    </row>
    <row r="649" spans="1:8" hidden="1">
      <c r="A649" s="172" t="s">
        <v>66</v>
      </c>
      <c r="B649" s="172" t="s">
        <v>236</v>
      </c>
      <c r="C649" s="172" t="s">
        <v>977</v>
      </c>
      <c r="D649" s="172" t="s">
        <v>978</v>
      </c>
      <c r="E649" s="172" t="s">
        <v>2312</v>
      </c>
      <c r="F649" s="172">
        <v>104</v>
      </c>
      <c r="G649" s="172" t="s">
        <v>250</v>
      </c>
      <c r="H649" s="172" t="s">
        <v>241</v>
      </c>
    </row>
    <row r="650" spans="1:8" hidden="1">
      <c r="A650" s="172" t="s">
        <v>66</v>
      </c>
      <c r="B650" s="172" t="s">
        <v>236</v>
      </c>
      <c r="C650" s="172" t="s">
        <v>977</v>
      </c>
      <c r="D650" s="172" t="s">
        <v>978</v>
      </c>
      <c r="E650" s="172" t="s">
        <v>2313</v>
      </c>
      <c r="F650" s="172">
        <v>105</v>
      </c>
      <c r="G650" s="172" t="s">
        <v>250</v>
      </c>
      <c r="H650" s="172" t="s">
        <v>241</v>
      </c>
    </row>
    <row r="651" spans="1:8" hidden="1">
      <c r="A651" s="172" t="s">
        <v>66</v>
      </c>
      <c r="B651" s="172" t="s">
        <v>236</v>
      </c>
      <c r="C651" s="172" t="s">
        <v>977</v>
      </c>
      <c r="D651" s="172" t="s">
        <v>978</v>
      </c>
      <c r="E651" s="172" t="s">
        <v>2555</v>
      </c>
      <c r="F651" s="172">
        <v>1000032</v>
      </c>
      <c r="G651" s="172" t="s">
        <v>250</v>
      </c>
      <c r="H651" s="172" t="s">
        <v>241</v>
      </c>
    </row>
    <row r="652" spans="1:8" hidden="1">
      <c r="A652" s="172" t="s">
        <v>66</v>
      </c>
      <c r="B652" s="172" t="s">
        <v>236</v>
      </c>
      <c r="C652" s="172" t="s">
        <v>977</v>
      </c>
      <c r="D652" s="172" t="s">
        <v>978</v>
      </c>
      <c r="E652" s="172" t="s">
        <v>2316</v>
      </c>
      <c r="F652" s="172">
        <v>106</v>
      </c>
      <c r="G652" s="172" t="s">
        <v>250</v>
      </c>
      <c r="H652" s="172" t="s">
        <v>241</v>
      </c>
    </row>
    <row r="653" spans="1:8" hidden="1">
      <c r="A653" s="172" t="s">
        <v>66</v>
      </c>
      <c r="B653" s="172" t="s">
        <v>236</v>
      </c>
      <c r="C653" s="172" t="s">
        <v>977</v>
      </c>
      <c r="D653" s="172" t="s">
        <v>978</v>
      </c>
      <c r="E653" s="172" t="s">
        <v>2317</v>
      </c>
      <c r="F653" s="172">
        <v>107</v>
      </c>
      <c r="G653" s="172" t="s">
        <v>250</v>
      </c>
      <c r="H653" s="172" t="s">
        <v>241</v>
      </c>
    </row>
    <row r="654" spans="1:8" hidden="1">
      <c r="A654" s="172" t="s">
        <v>66</v>
      </c>
      <c r="B654" s="172" t="s">
        <v>236</v>
      </c>
      <c r="C654" s="172" t="s">
        <v>977</v>
      </c>
      <c r="D654" s="172" t="s">
        <v>978</v>
      </c>
      <c r="E654" s="172" t="s">
        <v>2318</v>
      </c>
      <c r="F654" s="172">
        <v>108</v>
      </c>
      <c r="G654" s="172" t="s">
        <v>250</v>
      </c>
      <c r="H654" s="172" t="s">
        <v>241</v>
      </c>
    </row>
    <row r="655" spans="1:8" hidden="1">
      <c r="A655" s="172" t="s">
        <v>66</v>
      </c>
      <c r="B655" s="172" t="s">
        <v>236</v>
      </c>
      <c r="C655" s="172" t="s">
        <v>977</v>
      </c>
      <c r="D655" s="172" t="s">
        <v>978</v>
      </c>
      <c r="E655" s="172" t="s">
        <v>2319</v>
      </c>
      <c r="F655" s="172">
        <v>109</v>
      </c>
      <c r="G655" s="172" t="s">
        <v>250</v>
      </c>
      <c r="H655" s="172" t="s">
        <v>241</v>
      </c>
    </row>
    <row r="656" spans="1:8" hidden="1">
      <c r="A656" s="172" t="s">
        <v>66</v>
      </c>
      <c r="B656" s="172" t="s">
        <v>236</v>
      </c>
      <c r="C656" s="172" t="s">
        <v>977</v>
      </c>
      <c r="D656" s="172" t="s">
        <v>978</v>
      </c>
      <c r="E656" s="172" t="s">
        <v>2320</v>
      </c>
      <c r="F656" s="172">
        <v>110</v>
      </c>
      <c r="G656" s="172" t="s">
        <v>250</v>
      </c>
      <c r="H656" s="172" t="s">
        <v>241</v>
      </c>
    </row>
    <row r="657" spans="1:8" hidden="1">
      <c r="A657" s="172" t="s">
        <v>66</v>
      </c>
      <c r="B657" s="172" t="s">
        <v>236</v>
      </c>
      <c r="C657" s="172" t="s">
        <v>977</v>
      </c>
      <c r="D657" s="172" t="s">
        <v>978</v>
      </c>
      <c r="E657" s="172" t="s">
        <v>2321</v>
      </c>
      <c r="F657" s="172">
        <v>111</v>
      </c>
      <c r="G657" s="172" t="s">
        <v>250</v>
      </c>
      <c r="H657" s="172" t="s">
        <v>241</v>
      </c>
    </row>
    <row r="658" spans="1:8" hidden="1">
      <c r="A658" s="172" t="s">
        <v>66</v>
      </c>
      <c r="B658" s="172" t="s">
        <v>236</v>
      </c>
      <c r="C658" s="172" t="s">
        <v>977</v>
      </c>
      <c r="D658" s="172" t="s">
        <v>978</v>
      </c>
      <c r="E658" s="172" t="s">
        <v>2322</v>
      </c>
      <c r="F658" s="172">
        <v>112</v>
      </c>
      <c r="G658" s="172" t="s">
        <v>250</v>
      </c>
      <c r="H658" s="172" t="s">
        <v>241</v>
      </c>
    </row>
    <row r="659" spans="1:8" hidden="1">
      <c r="A659" s="172" t="s">
        <v>66</v>
      </c>
      <c r="B659" s="172" t="s">
        <v>236</v>
      </c>
      <c r="C659" s="172" t="s">
        <v>977</v>
      </c>
      <c r="D659" s="172" t="s">
        <v>978</v>
      </c>
      <c r="E659" s="172" t="s">
        <v>2323</v>
      </c>
      <c r="F659" s="172">
        <v>1000033</v>
      </c>
      <c r="G659" s="172" t="s">
        <v>250</v>
      </c>
      <c r="H659" s="172" t="s">
        <v>241</v>
      </c>
    </row>
    <row r="660" spans="1:8" hidden="1">
      <c r="A660" s="172" t="s">
        <v>66</v>
      </c>
      <c r="B660" s="172" t="s">
        <v>236</v>
      </c>
      <c r="C660" s="172" t="s">
        <v>977</v>
      </c>
      <c r="D660" s="172" t="s">
        <v>978</v>
      </c>
      <c r="E660" s="172" t="s">
        <v>2324</v>
      </c>
      <c r="F660" s="172">
        <v>113</v>
      </c>
      <c r="G660" s="172" t="s">
        <v>250</v>
      </c>
      <c r="H660" s="172" t="s">
        <v>241</v>
      </c>
    </row>
    <row r="661" spans="1:8" hidden="1">
      <c r="A661" s="172" t="s">
        <v>66</v>
      </c>
      <c r="B661" s="172" t="s">
        <v>236</v>
      </c>
      <c r="C661" s="172" t="s">
        <v>977</v>
      </c>
      <c r="D661" s="172" t="s">
        <v>978</v>
      </c>
      <c r="E661" s="172" t="s">
        <v>2325</v>
      </c>
      <c r="F661" s="172">
        <v>114</v>
      </c>
      <c r="G661" s="172" t="s">
        <v>250</v>
      </c>
      <c r="H661" s="172" t="s">
        <v>241</v>
      </c>
    </row>
    <row r="662" spans="1:8" hidden="1">
      <c r="A662" s="172" t="s">
        <v>66</v>
      </c>
      <c r="B662" s="172" t="s">
        <v>236</v>
      </c>
      <c r="C662" s="172" t="s">
        <v>977</v>
      </c>
      <c r="D662" s="172" t="s">
        <v>978</v>
      </c>
      <c r="E662" s="172" t="s">
        <v>2326</v>
      </c>
      <c r="F662" s="172">
        <v>1000034</v>
      </c>
      <c r="G662" s="172" t="s">
        <v>250</v>
      </c>
      <c r="H662" s="172" t="s">
        <v>241</v>
      </c>
    </row>
    <row r="663" spans="1:8" hidden="1">
      <c r="A663" s="172" t="s">
        <v>66</v>
      </c>
      <c r="B663" s="172" t="s">
        <v>236</v>
      </c>
      <c r="C663" s="172" t="s">
        <v>977</v>
      </c>
      <c r="D663" s="172" t="s">
        <v>978</v>
      </c>
      <c r="E663" s="172" t="s">
        <v>2327</v>
      </c>
      <c r="F663" s="172">
        <v>115</v>
      </c>
      <c r="G663" s="172" t="s">
        <v>250</v>
      </c>
      <c r="H663" s="172" t="s">
        <v>241</v>
      </c>
    </row>
    <row r="664" spans="1:8" hidden="1">
      <c r="A664" s="172" t="s">
        <v>66</v>
      </c>
      <c r="B664" s="172" t="s">
        <v>236</v>
      </c>
      <c r="C664" s="172" t="s">
        <v>977</v>
      </c>
      <c r="D664" s="172" t="s">
        <v>978</v>
      </c>
      <c r="E664" s="172" t="s">
        <v>2556</v>
      </c>
      <c r="F664" s="172">
        <v>116</v>
      </c>
      <c r="G664" s="172" t="s">
        <v>250</v>
      </c>
      <c r="H664" s="172" t="s">
        <v>241</v>
      </c>
    </row>
    <row r="665" spans="1:8" hidden="1">
      <c r="A665" s="172" t="s">
        <v>66</v>
      </c>
      <c r="B665" s="172" t="s">
        <v>236</v>
      </c>
      <c r="C665" s="172" t="s">
        <v>977</v>
      </c>
      <c r="D665" s="172" t="s">
        <v>978</v>
      </c>
      <c r="E665" s="172" t="s">
        <v>2557</v>
      </c>
      <c r="F665" s="172">
        <v>143</v>
      </c>
      <c r="G665" s="172" t="s">
        <v>250</v>
      </c>
      <c r="H665" s="172" t="s">
        <v>241</v>
      </c>
    </row>
    <row r="666" spans="1:8" hidden="1">
      <c r="A666" s="172" t="s">
        <v>66</v>
      </c>
      <c r="B666" s="172" t="s">
        <v>236</v>
      </c>
      <c r="C666" s="172" t="s">
        <v>977</v>
      </c>
      <c r="D666" s="172" t="s">
        <v>978</v>
      </c>
      <c r="E666" s="172" t="s">
        <v>2330</v>
      </c>
      <c r="F666" s="172">
        <v>118</v>
      </c>
      <c r="G666" s="172" t="s">
        <v>250</v>
      </c>
      <c r="H666" s="172" t="s">
        <v>241</v>
      </c>
    </row>
    <row r="667" spans="1:8" hidden="1">
      <c r="A667" s="172" t="s">
        <v>66</v>
      </c>
      <c r="B667" s="172" t="s">
        <v>236</v>
      </c>
      <c r="C667" s="172" t="s">
        <v>977</v>
      </c>
      <c r="D667" s="172" t="s">
        <v>978</v>
      </c>
      <c r="E667" s="172" t="s">
        <v>2331</v>
      </c>
      <c r="F667" s="172">
        <v>117</v>
      </c>
      <c r="G667" s="172" t="s">
        <v>250</v>
      </c>
      <c r="H667" s="172" t="s">
        <v>241</v>
      </c>
    </row>
    <row r="668" spans="1:8" hidden="1">
      <c r="A668" s="172" t="s">
        <v>66</v>
      </c>
      <c r="B668" s="172" t="s">
        <v>236</v>
      </c>
      <c r="C668" s="172" t="s">
        <v>977</v>
      </c>
      <c r="D668" s="172" t="s">
        <v>978</v>
      </c>
      <c r="E668" s="172" t="s">
        <v>2558</v>
      </c>
      <c r="F668" s="172">
        <v>1000035</v>
      </c>
      <c r="G668" s="172" t="s">
        <v>250</v>
      </c>
      <c r="H668" s="172" t="s">
        <v>241</v>
      </c>
    </row>
    <row r="669" spans="1:8" hidden="1">
      <c r="A669" s="172" t="s">
        <v>66</v>
      </c>
      <c r="B669" s="172" t="s">
        <v>236</v>
      </c>
      <c r="C669" s="172" t="s">
        <v>977</v>
      </c>
      <c r="D669" s="172" t="s">
        <v>978</v>
      </c>
      <c r="E669" s="172" t="s">
        <v>2332</v>
      </c>
      <c r="F669" s="172">
        <v>1000036</v>
      </c>
      <c r="G669" s="172" t="s">
        <v>250</v>
      </c>
      <c r="H669" s="172" t="s">
        <v>241</v>
      </c>
    </row>
    <row r="670" spans="1:8" hidden="1">
      <c r="A670" s="172" t="s">
        <v>66</v>
      </c>
      <c r="B670" s="172" t="s">
        <v>236</v>
      </c>
      <c r="C670" s="172" t="s">
        <v>977</v>
      </c>
      <c r="D670" s="172" t="s">
        <v>978</v>
      </c>
      <c r="E670" s="172" t="s">
        <v>2333</v>
      </c>
      <c r="F670" s="172">
        <v>119</v>
      </c>
      <c r="G670" s="172" t="s">
        <v>250</v>
      </c>
      <c r="H670" s="172" t="s">
        <v>241</v>
      </c>
    </row>
    <row r="671" spans="1:8" hidden="1">
      <c r="A671" s="172" t="s">
        <v>66</v>
      </c>
      <c r="B671" s="172" t="s">
        <v>236</v>
      </c>
      <c r="C671" s="172" t="s">
        <v>977</v>
      </c>
      <c r="D671" s="172" t="s">
        <v>978</v>
      </c>
      <c r="E671" s="172" t="s">
        <v>2334</v>
      </c>
      <c r="F671" s="172">
        <v>120</v>
      </c>
      <c r="G671" s="172" t="s">
        <v>250</v>
      </c>
      <c r="H671" s="172" t="s">
        <v>241</v>
      </c>
    </row>
    <row r="672" spans="1:8" hidden="1">
      <c r="A672" s="172" t="s">
        <v>66</v>
      </c>
      <c r="B672" s="172" t="s">
        <v>236</v>
      </c>
      <c r="C672" s="172" t="s">
        <v>977</v>
      </c>
      <c r="D672" s="172" t="s">
        <v>978</v>
      </c>
      <c r="E672" s="172" t="s">
        <v>2559</v>
      </c>
      <c r="F672" s="172">
        <v>121</v>
      </c>
      <c r="G672" s="172" t="s">
        <v>250</v>
      </c>
      <c r="H672" s="172" t="s">
        <v>241</v>
      </c>
    </row>
    <row r="673" spans="1:8" hidden="1">
      <c r="A673" s="172" t="s">
        <v>66</v>
      </c>
      <c r="B673" s="172" t="s">
        <v>236</v>
      </c>
      <c r="C673" s="172" t="s">
        <v>977</v>
      </c>
      <c r="D673" s="172" t="s">
        <v>978</v>
      </c>
      <c r="E673" s="172" t="s">
        <v>2335</v>
      </c>
      <c r="F673" s="172">
        <v>122</v>
      </c>
      <c r="G673" s="172" t="s">
        <v>250</v>
      </c>
      <c r="H673" s="172" t="s">
        <v>241</v>
      </c>
    </row>
    <row r="674" spans="1:8" hidden="1">
      <c r="A674" s="172" t="s">
        <v>66</v>
      </c>
      <c r="B674" s="172" t="s">
        <v>236</v>
      </c>
      <c r="C674" s="172" t="s">
        <v>977</v>
      </c>
      <c r="D674" s="172" t="s">
        <v>978</v>
      </c>
      <c r="E674" s="172" t="s">
        <v>2560</v>
      </c>
      <c r="F674" s="172">
        <v>1000063</v>
      </c>
      <c r="G674" s="172" t="s">
        <v>250</v>
      </c>
      <c r="H674" s="172" t="s">
        <v>241</v>
      </c>
    </row>
    <row r="675" spans="1:8" hidden="1">
      <c r="A675" s="172" t="s">
        <v>66</v>
      </c>
      <c r="B675" s="172" t="s">
        <v>236</v>
      </c>
      <c r="C675" s="172" t="s">
        <v>977</v>
      </c>
      <c r="D675" s="172" t="s">
        <v>978</v>
      </c>
      <c r="E675" s="172" t="s">
        <v>2336</v>
      </c>
      <c r="F675" s="172">
        <v>123</v>
      </c>
      <c r="G675" s="172" t="s">
        <v>250</v>
      </c>
      <c r="H675" s="172" t="s">
        <v>241</v>
      </c>
    </row>
    <row r="676" spans="1:8" hidden="1">
      <c r="A676" s="172" t="s">
        <v>66</v>
      </c>
      <c r="B676" s="172" t="s">
        <v>236</v>
      </c>
      <c r="C676" s="172" t="s">
        <v>977</v>
      </c>
      <c r="D676" s="172" t="s">
        <v>978</v>
      </c>
      <c r="E676" s="172" t="s">
        <v>2337</v>
      </c>
      <c r="F676" s="172">
        <v>124</v>
      </c>
      <c r="G676" s="172" t="s">
        <v>250</v>
      </c>
      <c r="H676" s="172" t="s">
        <v>241</v>
      </c>
    </row>
    <row r="677" spans="1:8" hidden="1">
      <c r="A677" s="172" t="s">
        <v>66</v>
      </c>
      <c r="B677" s="172" t="s">
        <v>236</v>
      </c>
      <c r="C677" s="172" t="s">
        <v>977</v>
      </c>
      <c r="D677" s="172" t="s">
        <v>978</v>
      </c>
      <c r="E677" s="172" t="s">
        <v>2338</v>
      </c>
      <c r="F677" s="172">
        <v>125</v>
      </c>
      <c r="G677" s="172" t="s">
        <v>250</v>
      </c>
      <c r="H677" s="172" t="s">
        <v>241</v>
      </c>
    </row>
    <row r="678" spans="1:8" hidden="1">
      <c r="A678" s="172" t="s">
        <v>66</v>
      </c>
      <c r="B678" s="172" t="s">
        <v>236</v>
      </c>
      <c r="C678" s="172" t="s">
        <v>977</v>
      </c>
      <c r="D678" s="172" t="s">
        <v>978</v>
      </c>
      <c r="E678" s="172" t="s">
        <v>2339</v>
      </c>
      <c r="F678" s="172">
        <v>1000037</v>
      </c>
      <c r="G678" s="172" t="s">
        <v>250</v>
      </c>
      <c r="H678" s="172" t="s">
        <v>241</v>
      </c>
    </row>
    <row r="679" spans="1:8" hidden="1">
      <c r="A679" s="172" t="s">
        <v>66</v>
      </c>
      <c r="B679" s="172" t="s">
        <v>236</v>
      </c>
      <c r="C679" s="172" t="s">
        <v>977</v>
      </c>
      <c r="D679" s="172" t="s">
        <v>978</v>
      </c>
      <c r="E679" s="172" t="s">
        <v>2340</v>
      </c>
      <c r="F679" s="172">
        <v>1000038</v>
      </c>
      <c r="G679" s="172" t="s">
        <v>250</v>
      </c>
      <c r="H679" s="172" t="s">
        <v>241</v>
      </c>
    </row>
    <row r="680" spans="1:8" hidden="1">
      <c r="A680" s="172" t="s">
        <v>66</v>
      </c>
      <c r="B680" s="172" t="s">
        <v>236</v>
      </c>
      <c r="C680" s="172" t="s">
        <v>977</v>
      </c>
      <c r="D680" s="172" t="s">
        <v>978</v>
      </c>
      <c r="E680" s="172" t="s">
        <v>2341</v>
      </c>
      <c r="F680" s="172">
        <v>126</v>
      </c>
      <c r="G680" s="172" t="s">
        <v>250</v>
      </c>
      <c r="H680" s="172" t="s">
        <v>241</v>
      </c>
    </row>
    <row r="681" spans="1:8" hidden="1">
      <c r="A681" s="172" t="s">
        <v>66</v>
      </c>
      <c r="B681" s="172" t="s">
        <v>236</v>
      </c>
      <c r="C681" s="172" t="s">
        <v>977</v>
      </c>
      <c r="D681" s="172" t="s">
        <v>978</v>
      </c>
      <c r="E681" s="172" t="s">
        <v>2342</v>
      </c>
      <c r="F681" s="172">
        <v>127</v>
      </c>
      <c r="G681" s="172" t="s">
        <v>250</v>
      </c>
      <c r="H681" s="172" t="s">
        <v>241</v>
      </c>
    </row>
    <row r="682" spans="1:8" hidden="1">
      <c r="A682" s="172" t="s">
        <v>66</v>
      </c>
      <c r="B682" s="172" t="s">
        <v>236</v>
      </c>
      <c r="C682" s="172" t="s">
        <v>977</v>
      </c>
      <c r="D682" s="172" t="s">
        <v>978</v>
      </c>
      <c r="E682" s="172" t="s">
        <v>2343</v>
      </c>
      <c r="F682" s="172">
        <v>128</v>
      </c>
      <c r="G682" s="172" t="s">
        <v>250</v>
      </c>
      <c r="H682" s="172" t="s">
        <v>241</v>
      </c>
    </row>
    <row r="683" spans="1:8" hidden="1">
      <c r="A683" s="172" t="s">
        <v>66</v>
      </c>
      <c r="B683" s="172" t="s">
        <v>236</v>
      </c>
      <c r="C683" s="172" t="s">
        <v>977</v>
      </c>
      <c r="D683" s="172" t="s">
        <v>978</v>
      </c>
      <c r="E683" s="172" t="s">
        <v>2344</v>
      </c>
      <c r="F683" s="172">
        <v>129</v>
      </c>
      <c r="G683" s="172" t="s">
        <v>250</v>
      </c>
      <c r="H683" s="172" t="s">
        <v>241</v>
      </c>
    </row>
    <row r="684" spans="1:8" hidden="1">
      <c r="A684" s="172" t="s">
        <v>66</v>
      </c>
      <c r="B684" s="172" t="s">
        <v>236</v>
      </c>
      <c r="C684" s="172" t="s">
        <v>977</v>
      </c>
      <c r="D684" s="172" t="s">
        <v>978</v>
      </c>
      <c r="E684" s="172" t="s">
        <v>2561</v>
      </c>
      <c r="F684" s="172">
        <v>1000039</v>
      </c>
      <c r="G684" s="172" t="s">
        <v>250</v>
      </c>
      <c r="H684" s="172" t="s">
        <v>241</v>
      </c>
    </row>
    <row r="685" spans="1:8" hidden="1">
      <c r="A685" s="172" t="s">
        <v>66</v>
      </c>
      <c r="B685" s="172" t="s">
        <v>236</v>
      </c>
      <c r="C685" s="172" t="s">
        <v>977</v>
      </c>
      <c r="D685" s="172" t="s">
        <v>978</v>
      </c>
      <c r="E685" s="172" t="s">
        <v>2562</v>
      </c>
      <c r="F685" s="172">
        <v>1000040</v>
      </c>
      <c r="G685" s="172" t="s">
        <v>250</v>
      </c>
      <c r="H685" s="172" t="s">
        <v>241</v>
      </c>
    </row>
    <row r="686" spans="1:8" hidden="1">
      <c r="A686" s="172" t="s">
        <v>66</v>
      </c>
      <c r="B686" s="172" t="s">
        <v>236</v>
      </c>
      <c r="C686" s="172" t="s">
        <v>977</v>
      </c>
      <c r="D686" s="172" t="s">
        <v>978</v>
      </c>
      <c r="E686" s="172" t="s">
        <v>2563</v>
      </c>
      <c r="F686" s="172">
        <v>1000067</v>
      </c>
      <c r="G686" s="172" t="s">
        <v>250</v>
      </c>
      <c r="H686" s="172" t="s">
        <v>241</v>
      </c>
    </row>
    <row r="687" spans="1:8" hidden="1">
      <c r="A687" s="172" t="s">
        <v>66</v>
      </c>
      <c r="B687" s="172" t="s">
        <v>236</v>
      </c>
      <c r="C687" s="172" t="s">
        <v>977</v>
      </c>
      <c r="D687" s="172" t="s">
        <v>978</v>
      </c>
      <c r="E687" s="172" t="s">
        <v>2564</v>
      </c>
      <c r="F687" s="172">
        <v>1000041</v>
      </c>
      <c r="G687" s="172" t="s">
        <v>250</v>
      </c>
      <c r="H687" s="172" t="s">
        <v>241</v>
      </c>
    </row>
    <row r="688" spans="1:8" hidden="1">
      <c r="A688" s="172" t="s">
        <v>66</v>
      </c>
      <c r="B688" s="172" t="s">
        <v>236</v>
      </c>
      <c r="C688" s="172" t="s">
        <v>977</v>
      </c>
      <c r="D688" s="172" t="s">
        <v>978</v>
      </c>
      <c r="E688" s="172" t="s">
        <v>2346</v>
      </c>
      <c r="F688" s="172">
        <v>130</v>
      </c>
      <c r="G688" s="172" t="s">
        <v>250</v>
      </c>
      <c r="H688" s="172" t="s">
        <v>241</v>
      </c>
    </row>
    <row r="689" spans="1:8" hidden="1">
      <c r="A689" s="172" t="s">
        <v>66</v>
      </c>
      <c r="B689" s="172" t="s">
        <v>236</v>
      </c>
      <c r="C689" s="172" t="s">
        <v>977</v>
      </c>
      <c r="D689" s="172" t="s">
        <v>978</v>
      </c>
      <c r="E689" s="172" t="s">
        <v>2347</v>
      </c>
      <c r="F689" s="172">
        <v>131</v>
      </c>
      <c r="G689" s="172" t="s">
        <v>250</v>
      </c>
      <c r="H689" s="172" t="s">
        <v>241</v>
      </c>
    </row>
    <row r="690" spans="1:8" hidden="1">
      <c r="A690" s="172" t="s">
        <v>66</v>
      </c>
      <c r="B690" s="172" t="s">
        <v>236</v>
      </c>
      <c r="C690" s="172" t="s">
        <v>977</v>
      </c>
      <c r="D690" s="172" t="s">
        <v>978</v>
      </c>
      <c r="E690" s="172" t="s">
        <v>2348</v>
      </c>
      <c r="F690" s="172">
        <v>132</v>
      </c>
      <c r="G690" s="172" t="s">
        <v>250</v>
      </c>
      <c r="H690" s="172" t="s">
        <v>241</v>
      </c>
    </row>
    <row r="691" spans="1:8" hidden="1">
      <c r="A691" s="172" t="s">
        <v>66</v>
      </c>
      <c r="B691" s="172" t="s">
        <v>236</v>
      </c>
      <c r="C691" s="172" t="s">
        <v>977</v>
      </c>
      <c r="D691" s="172" t="s">
        <v>978</v>
      </c>
      <c r="E691" s="172" t="s">
        <v>2349</v>
      </c>
      <c r="F691" s="172">
        <v>133</v>
      </c>
      <c r="G691" s="172" t="s">
        <v>250</v>
      </c>
      <c r="H691" s="172" t="s">
        <v>241</v>
      </c>
    </row>
    <row r="692" spans="1:8" hidden="1">
      <c r="A692" s="172" t="s">
        <v>66</v>
      </c>
      <c r="B692" s="172" t="s">
        <v>236</v>
      </c>
      <c r="C692" s="172" t="s">
        <v>977</v>
      </c>
      <c r="D692" s="172" t="s">
        <v>978</v>
      </c>
      <c r="E692" s="172" t="s">
        <v>2565</v>
      </c>
      <c r="F692" s="172">
        <v>1000021</v>
      </c>
      <c r="G692" s="172" t="s">
        <v>250</v>
      </c>
      <c r="H692" s="172" t="s">
        <v>241</v>
      </c>
    </row>
    <row r="693" spans="1:8" hidden="1">
      <c r="A693" s="172" t="s">
        <v>66</v>
      </c>
      <c r="B693" s="172" t="s">
        <v>236</v>
      </c>
      <c r="C693" s="172" t="s">
        <v>977</v>
      </c>
      <c r="D693" s="172" t="s">
        <v>978</v>
      </c>
      <c r="E693" s="172" t="s">
        <v>2350</v>
      </c>
      <c r="F693" s="172">
        <v>134</v>
      </c>
      <c r="G693" s="172" t="s">
        <v>250</v>
      </c>
      <c r="H693" s="172" t="s">
        <v>241</v>
      </c>
    </row>
    <row r="694" spans="1:8" hidden="1">
      <c r="A694" s="172" t="s">
        <v>66</v>
      </c>
      <c r="B694" s="172" t="s">
        <v>236</v>
      </c>
      <c r="C694" s="172" t="s">
        <v>977</v>
      </c>
      <c r="D694" s="172" t="s">
        <v>978</v>
      </c>
      <c r="E694" s="172" t="s">
        <v>2351</v>
      </c>
      <c r="F694" s="172">
        <v>135</v>
      </c>
      <c r="G694" s="172" t="s">
        <v>250</v>
      </c>
      <c r="H694" s="172" t="s">
        <v>241</v>
      </c>
    </row>
    <row r="695" spans="1:8" hidden="1">
      <c r="A695" s="172" t="s">
        <v>66</v>
      </c>
      <c r="B695" s="172" t="s">
        <v>236</v>
      </c>
      <c r="C695" s="172" t="s">
        <v>977</v>
      </c>
      <c r="D695" s="172" t="s">
        <v>978</v>
      </c>
      <c r="E695" s="172" t="s">
        <v>2352</v>
      </c>
      <c r="F695" s="172">
        <v>136</v>
      </c>
      <c r="G695" s="172" t="s">
        <v>250</v>
      </c>
      <c r="H695" s="172" t="s">
        <v>241</v>
      </c>
    </row>
    <row r="696" spans="1:8" hidden="1">
      <c r="A696" s="172" t="s">
        <v>66</v>
      </c>
      <c r="B696" s="172" t="s">
        <v>236</v>
      </c>
      <c r="C696" s="172" t="s">
        <v>977</v>
      </c>
      <c r="D696" s="172" t="s">
        <v>978</v>
      </c>
      <c r="E696" s="172" t="s">
        <v>2353</v>
      </c>
      <c r="F696" s="172">
        <v>137</v>
      </c>
      <c r="G696" s="172" t="s">
        <v>250</v>
      </c>
      <c r="H696" s="172" t="s">
        <v>241</v>
      </c>
    </row>
    <row r="697" spans="1:8" hidden="1">
      <c r="A697" s="172" t="s">
        <v>66</v>
      </c>
      <c r="B697" s="172" t="s">
        <v>236</v>
      </c>
      <c r="C697" s="172" t="s">
        <v>977</v>
      </c>
      <c r="D697" s="172" t="s">
        <v>978</v>
      </c>
      <c r="E697" s="172" t="s">
        <v>2354</v>
      </c>
      <c r="F697" s="172">
        <v>138</v>
      </c>
      <c r="G697" s="172" t="s">
        <v>250</v>
      </c>
      <c r="H697" s="172" t="s">
        <v>241</v>
      </c>
    </row>
    <row r="698" spans="1:8" hidden="1">
      <c r="A698" s="172" t="s">
        <v>66</v>
      </c>
      <c r="B698" s="172" t="s">
        <v>236</v>
      </c>
      <c r="C698" s="172" t="s">
        <v>977</v>
      </c>
      <c r="D698" s="172" t="s">
        <v>978</v>
      </c>
      <c r="E698" s="172" t="s">
        <v>2566</v>
      </c>
      <c r="F698" s="172">
        <v>1000042</v>
      </c>
      <c r="G698" s="172" t="s">
        <v>250</v>
      </c>
      <c r="H698" s="172" t="s">
        <v>241</v>
      </c>
    </row>
    <row r="699" spans="1:8" hidden="1">
      <c r="A699" s="172" t="s">
        <v>66</v>
      </c>
      <c r="B699" s="172" t="s">
        <v>236</v>
      </c>
      <c r="C699" s="172" t="s">
        <v>977</v>
      </c>
      <c r="D699" s="172" t="s">
        <v>978</v>
      </c>
      <c r="E699" s="172" t="s">
        <v>2355</v>
      </c>
      <c r="F699" s="172">
        <v>139</v>
      </c>
      <c r="G699" s="172" t="s">
        <v>250</v>
      </c>
      <c r="H699" s="172" t="s">
        <v>241</v>
      </c>
    </row>
    <row r="700" spans="1:8" hidden="1">
      <c r="A700" s="172" t="s">
        <v>66</v>
      </c>
      <c r="B700" s="172" t="s">
        <v>236</v>
      </c>
      <c r="C700" s="172" t="s">
        <v>977</v>
      </c>
      <c r="D700" s="172" t="s">
        <v>978</v>
      </c>
      <c r="E700" s="172" t="s">
        <v>2356</v>
      </c>
      <c r="F700" s="172">
        <v>140</v>
      </c>
      <c r="G700" s="172" t="s">
        <v>250</v>
      </c>
      <c r="H700" s="172" t="s">
        <v>241</v>
      </c>
    </row>
    <row r="701" spans="1:8" hidden="1">
      <c r="A701" s="172" t="s">
        <v>66</v>
      </c>
      <c r="B701" s="172" t="s">
        <v>236</v>
      </c>
      <c r="C701" s="172" t="s">
        <v>977</v>
      </c>
      <c r="D701" s="172" t="s">
        <v>978</v>
      </c>
      <c r="E701" s="172" t="s">
        <v>2357</v>
      </c>
      <c r="F701" s="172">
        <v>1000043</v>
      </c>
      <c r="G701" s="172" t="s">
        <v>250</v>
      </c>
      <c r="H701" s="172" t="s">
        <v>241</v>
      </c>
    </row>
    <row r="702" spans="1:8" hidden="1">
      <c r="A702" s="172" t="s">
        <v>66</v>
      </c>
      <c r="B702" s="172" t="s">
        <v>236</v>
      </c>
      <c r="C702" s="172" t="s">
        <v>977</v>
      </c>
      <c r="D702" s="172" t="s">
        <v>978</v>
      </c>
      <c r="E702" s="172" t="s">
        <v>2358</v>
      </c>
      <c r="F702" s="172">
        <v>141</v>
      </c>
      <c r="G702" s="172" t="s">
        <v>250</v>
      </c>
      <c r="H702" s="172" t="s">
        <v>241</v>
      </c>
    </row>
    <row r="703" spans="1:8" hidden="1">
      <c r="A703" s="172" t="s">
        <v>66</v>
      </c>
      <c r="B703" s="172" t="s">
        <v>236</v>
      </c>
      <c r="C703" s="172" t="s">
        <v>977</v>
      </c>
      <c r="D703" s="172" t="s">
        <v>978</v>
      </c>
      <c r="E703" s="172" t="s">
        <v>2567</v>
      </c>
      <c r="F703" s="172">
        <v>172</v>
      </c>
      <c r="G703" s="172" t="s">
        <v>250</v>
      </c>
      <c r="H703" s="172" t="s">
        <v>241</v>
      </c>
    </row>
    <row r="704" spans="1:8" hidden="1">
      <c r="A704" s="172" t="s">
        <v>66</v>
      </c>
      <c r="B704" s="172" t="s">
        <v>236</v>
      </c>
      <c r="C704" s="172" t="s">
        <v>977</v>
      </c>
      <c r="D704" s="172" t="s">
        <v>978</v>
      </c>
      <c r="E704" s="172" t="s">
        <v>2359</v>
      </c>
      <c r="F704" s="172">
        <v>1000044</v>
      </c>
      <c r="G704" s="172" t="s">
        <v>250</v>
      </c>
      <c r="H704" s="172" t="s">
        <v>241</v>
      </c>
    </row>
    <row r="705" spans="1:8" hidden="1">
      <c r="A705" s="172" t="s">
        <v>66</v>
      </c>
      <c r="B705" s="172" t="s">
        <v>236</v>
      </c>
      <c r="C705" s="172" t="s">
        <v>977</v>
      </c>
      <c r="D705" s="172" t="s">
        <v>978</v>
      </c>
      <c r="E705" s="172" t="s">
        <v>2360</v>
      </c>
      <c r="F705" s="172">
        <v>144</v>
      </c>
      <c r="G705" s="172" t="s">
        <v>250</v>
      </c>
      <c r="H705" s="172" t="s">
        <v>241</v>
      </c>
    </row>
    <row r="706" spans="1:8" hidden="1">
      <c r="A706" s="172" t="s">
        <v>66</v>
      </c>
      <c r="B706" s="172" t="s">
        <v>236</v>
      </c>
      <c r="C706" s="172" t="s">
        <v>977</v>
      </c>
      <c r="D706" s="172" t="s">
        <v>978</v>
      </c>
      <c r="E706" s="172" t="s">
        <v>2568</v>
      </c>
      <c r="F706" s="172">
        <v>145</v>
      </c>
      <c r="G706" s="172" t="s">
        <v>250</v>
      </c>
      <c r="H706" s="172" t="s">
        <v>241</v>
      </c>
    </row>
    <row r="707" spans="1:8" hidden="1">
      <c r="A707" s="172" t="s">
        <v>66</v>
      </c>
      <c r="B707" s="172" t="s">
        <v>236</v>
      </c>
      <c r="C707" s="172" t="s">
        <v>977</v>
      </c>
      <c r="D707" s="172" t="s">
        <v>978</v>
      </c>
      <c r="E707" s="172" t="s">
        <v>2362</v>
      </c>
      <c r="F707" s="172">
        <v>146</v>
      </c>
      <c r="G707" s="172" t="s">
        <v>250</v>
      </c>
      <c r="H707" s="172" t="s">
        <v>241</v>
      </c>
    </row>
    <row r="708" spans="1:8" hidden="1">
      <c r="A708" s="172" t="s">
        <v>66</v>
      </c>
      <c r="B708" s="172" t="s">
        <v>236</v>
      </c>
      <c r="C708" s="172" t="s">
        <v>977</v>
      </c>
      <c r="D708" s="172" t="s">
        <v>978</v>
      </c>
      <c r="E708" s="172" t="s">
        <v>2569</v>
      </c>
      <c r="F708" s="172">
        <v>1000069</v>
      </c>
      <c r="G708" s="172" t="s">
        <v>250</v>
      </c>
      <c r="H708" s="172" t="s">
        <v>241</v>
      </c>
    </row>
    <row r="709" spans="1:8" hidden="1">
      <c r="A709" s="172" t="s">
        <v>66</v>
      </c>
      <c r="B709" s="172" t="s">
        <v>236</v>
      </c>
      <c r="C709" s="172" t="s">
        <v>977</v>
      </c>
      <c r="D709" s="172" t="s">
        <v>978</v>
      </c>
      <c r="E709" s="172" t="s">
        <v>2570</v>
      </c>
      <c r="F709" s="172">
        <v>1000045</v>
      </c>
      <c r="G709" s="172" t="s">
        <v>250</v>
      </c>
      <c r="H709" s="172" t="s">
        <v>241</v>
      </c>
    </row>
    <row r="710" spans="1:8" hidden="1">
      <c r="A710" s="172" t="s">
        <v>66</v>
      </c>
      <c r="B710" s="172" t="s">
        <v>236</v>
      </c>
      <c r="C710" s="172" t="s">
        <v>977</v>
      </c>
      <c r="D710" s="172" t="s">
        <v>978</v>
      </c>
      <c r="E710" s="172" t="s">
        <v>2571</v>
      </c>
      <c r="F710" s="172">
        <v>147</v>
      </c>
      <c r="G710" s="172" t="s">
        <v>250</v>
      </c>
      <c r="H710" s="172" t="s">
        <v>241</v>
      </c>
    </row>
    <row r="711" spans="1:8" hidden="1">
      <c r="A711" s="172" t="s">
        <v>66</v>
      </c>
      <c r="B711" s="172" t="s">
        <v>236</v>
      </c>
      <c r="C711" s="172" t="s">
        <v>977</v>
      </c>
      <c r="D711" s="172" t="s">
        <v>978</v>
      </c>
      <c r="E711" s="172" t="s">
        <v>2365</v>
      </c>
      <c r="F711" s="172">
        <v>148</v>
      </c>
      <c r="G711" s="172" t="s">
        <v>250</v>
      </c>
      <c r="H711" s="172" t="s">
        <v>241</v>
      </c>
    </row>
    <row r="712" spans="1:8" hidden="1">
      <c r="A712" s="172" t="s">
        <v>66</v>
      </c>
      <c r="B712" s="172" t="s">
        <v>236</v>
      </c>
      <c r="C712" s="172" t="s">
        <v>977</v>
      </c>
      <c r="D712" s="172" t="s">
        <v>978</v>
      </c>
      <c r="E712" s="172" t="s">
        <v>2572</v>
      </c>
      <c r="F712" s="172">
        <v>1000070</v>
      </c>
      <c r="G712" s="172" t="s">
        <v>250</v>
      </c>
      <c r="H712" s="172" t="s">
        <v>241</v>
      </c>
    </row>
    <row r="713" spans="1:8" hidden="1">
      <c r="A713" s="172" t="s">
        <v>66</v>
      </c>
      <c r="B713" s="172" t="s">
        <v>236</v>
      </c>
      <c r="C713" s="172" t="s">
        <v>977</v>
      </c>
      <c r="D713" s="172" t="s">
        <v>978</v>
      </c>
      <c r="E713" s="172" t="s">
        <v>2573</v>
      </c>
      <c r="F713" s="172">
        <v>1000046</v>
      </c>
      <c r="G713" s="172" t="s">
        <v>250</v>
      </c>
      <c r="H713" s="172" t="s">
        <v>241</v>
      </c>
    </row>
    <row r="714" spans="1:8" hidden="1">
      <c r="A714" s="172" t="s">
        <v>66</v>
      </c>
      <c r="B714" s="172" t="s">
        <v>236</v>
      </c>
      <c r="C714" s="172" t="s">
        <v>977</v>
      </c>
      <c r="D714" s="172" t="s">
        <v>978</v>
      </c>
      <c r="E714" s="172" t="s">
        <v>2367</v>
      </c>
      <c r="F714" s="172">
        <v>149</v>
      </c>
      <c r="G714" s="172" t="s">
        <v>250</v>
      </c>
      <c r="H714" s="172" t="s">
        <v>241</v>
      </c>
    </row>
    <row r="715" spans="1:8" hidden="1">
      <c r="A715" s="172" t="s">
        <v>66</v>
      </c>
      <c r="B715" s="172" t="s">
        <v>236</v>
      </c>
      <c r="C715" s="172" t="s">
        <v>977</v>
      </c>
      <c r="D715" s="172" t="s">
        <v>978</v>
      </c>
      <c r="E715" s="172" t="s">
        <v>2368</v>
      </c>
      <c r="F715" s="172">
        <v>150</v>
      </c>
      <c r="G715" s="172" t="s">
        <v>250</v>
      </c>
      <c r="H715" s="172" t="s">
        <v>241</v>
      </c>
    </row>
    <row r="716" spans="1:8" hidden="1">
      <c r="A716" s="172" t="s">
        <v>66</v>
      </c>
      <c r="B716" s="172" t="s">
        <v>236</v>
      </c>
      <c r="C716" s="172" t="s">
        <v>977</v>
      </c>
      <c r="D716" s="172" t="s">
        <v>978</v>
      </c>
      <c r="E716" s="172" t="s">
        <v>2369</v>
      </c>
      <c r="F716" s="172">
        <v>151</v>
      </c>
      <c r="G716" s="172" t="s">
        <v>250</v>
      </c>
      <c r="H716" s="172" t="s">
        <v>241</v>
      </c>
    </row>
    <row r="717" spans="1:8" hidden="1">
      <c r="A717" s="172" t="s">
        <v>66</v>
      </c>
      <c r="B717" s="172" t="s">
        <v>236</v>
      </c>
      <c r="C717" s="172" t="s">
        <v>977</v>
      </c>
      <c r="D717" s="172" t="s">
        <v>978</v>
      </c>
      <c r="E717" s="172" t="s">
        <v>2574</v>
      </c>
      <c r="F717" s="172">
        <v>152</v>
      </c>
      <c r="G717" s="172" t="s">
        <v>250</v>
      </c>
      <c r="H717" s="172" t="s">
        <v>241</v>
      </c>
    </row>
    <row r="718" spans="1:8" hidden="1">
      <c r="A718" s="172" t="s">
        <v>66</v>
      </c>
      <c r="B718" s="172" t="s">
        <v>236</v>
      </c>
      <c r="C718" s="172" t="s">
        <v>977</v>
      </c>
      <c r="D718" s="172" t="s">
        <v>978</v>
      </c>
      <c r="E718" s="172" t="s">
        <v>2371</v>
      </c>
      <c r="F718" s="172">
        <v>153</v>
      </c>
      <c r="G718" s="172" t="s">
        <v>250</v>
      </c>
      <c r="H718" s="172" t="s">
        <v>241</v>
      </c>
    </row>
    <row r="719" spans="1:8" hidden="1">
      <c r="A719" s="172" t="s">
        <v>66</v>
      </c>
      <c r="B719" s="172" t="s">
        <v>236</v>
      </c>
      <c r="C719" s="172" t="s">
        <v>977</v>
      </c>
      <c r="D719" s="172" t="s">
        <v>978</v>
      </c>
      <c r="E719" s="172" t="s">
        <v>2575</v>
      </c>
      <c r="F719" s="172">
        <v>1000066</v>
      </c>
      <c r="G719" s="172" t="s">
        <v>250</v>
      </c>
      <c r="H719" s="172" t="s">
        <v>241</v>
      </c>
    </row>
    <row r="720" spans="1:8" hidden="1">
      <c r="A720" s="172" t="s">
        <v>66</v>
      </c>
      <c r="B720" s="172" t="s">
        <v>236</v>
      </c>
      <c r="C720" s="172" t="s">
        <v>977</v>
      </c>
      <c r="D720" s="172" t="s">
        <v>978</v>
      </c>
      <c r="E720" s="172" t="s">
        <v>2372</v>
      </c>
      <c r="F720" s="172">
        <v>154</v>
      </c>
      <c r="G720" s="172" t="s">
        <v>250</v>
      </c>
      <c r="H720" s="172" t="s">
        <v>241</v>
      </c>
    </row>
    <row r="721" spans="1:8" hidden="1">
      <c r="A721" s="172" t="s">
        <v>66</v>
      </c>
      <c r="B721" s="172" t="s">
        <v>236</v>
      </c>
      <c r="C721" s="172" t="s">
        <v>977</v>
      </c>
      <c r="D721" s="172" t="s">
        <v>978</v>
      </c>
      <c r="E721" s="172" t="s">
        <v>2373</v>
      </c>
      <c r="F721" s="172">
        <v>1000047</v>
      </c>
      <c r="G721" s="172" t="s">
        <v>250</v>
      </c>
      <c r="H721" s="172" t="s">
        <v>241</v>
      </c>
    </row>
    <row r="722" spans="1:8" hidden="1">
      <c r="A722" s="172" t="s">
        <v>66</v>
      </c>
      <c r="B722" s="172" t="s">
        <v>236</v>
      </c>
      <c r="C722" s="172" t="s">
        <v>977</v>
      </c>
      <c r="D722" s="172" t="s">
        <v>978</v>
      </c>
      <c r="E722" s="172" t="s">
        <v>2374</v>
      </c>
      <c r="F722" s="172">
        <v>155</v>
      </c>
      <c r="G722" s="172" t="s">
        <v>250</v>
      </c>
      <c r="H722" s="172" t="s">
        <v>241</v>
      </c>
    </row>
    <row r="723" spans="1:8" hidden="1">
      <c r="A723" s="172" t="s">
        <v>66</v>
      </c>
      <c r="B723" s="172" t="s">
        <v>236</v>
      </c>
      <c r="C723" s="172" t="s">
        <v>977</v>
      </c>
      <c r="D723" s="172" t="s">
        <v>978</v>
      </c>
      <c r="E723" s="172" t="s">
        <v>2375</v>
      </c>
      <c r="F723" s="172">
        <v>156</v>
      </c>
      <c r="G723" s="172" t="s">
        <v>250</v>
      </c>
      <c r="H723" s="172" t="s">
        <v>241</v>
      </c>
    </row>
    <row r="724" spans="1:8" hidden="1">
      <c r="A724" s="172" t="s">
        <v>66</v>
      </c>
      <c r="B724" s="172" t="s">
        <v>236</v>
      </c>
      <c r="C724" s="172" t="s">
        <v>977</v>
      </c>
      <c r="D724" s="172" t="s">
        <v>978</v>
      </c>
      <c r="E724" s="172" t="s">
        <v>2376</v>
      </c>
      <c r="F724" s="172">
        <v>157</v>
      </c>
      <c r="G724" s="172" t="s">
        <v>250</v>
      </c>
      <c r="H724" s="172" t="s">
        <v>241</v>
      </c>
    </row>
    <row r="725" spans="1:8" hidden="1">
      <c r="A725" s="172" t="s">
        <v>66</v>
      </c>
      <c r="B725" s="172" t="s">
        <v>236</v>
      </c>
      <c r="C725" s="172" t="s">
        <v>977</v>
      </c>
      <c r="D725" s="172" t="s">
        <v>978</v>
      </c>
      <c r="E725" s="172" t="s">
        <v>2377</v>
      </c>
      <c r="F725" s="172">
        <v>158</v>
      </c>
      <c r="G725" s="172" t="s">
        <v>250</v>
      </c>
      <c r="H725" s="172" t="s">
        <v>241</v>
      </c>
    </row>
    <row r="726" spans="1:8" hidden="1">
      <c r="A726" s="172" t="s">
        <v>66</v>
      </c>
      <c r="B726" s="172" t="s">
        <v>236</v>
      </c>
      <c r="C726" s="172" t="s">
        <v>977</v>
      </c>
      <c r="D726" s="172" t="s">
        <v>978</v>
      </c>
      <c r="E726" s="172" t="s">
        <v>2378</v>
      </c>
      <c r="F726" s="172">
        <v>159</v>
      </c>
      <c r="G726" s="172" t="s">
        <v>250</v>
      </c>
      <c r="H726" s="172" t="s">
        <v>241</v>
      </c>
    </row>
    <row r="727" spans="1:8" hidden="1">
      <c r="A727" s="172" t="s">
        <v>66</v>
      </c>
      <c r="B727" s="172" t="s">
        <v>236</v>
      </c>
      <c r="C727" s="172" t="s">
        <v>977</v>
      </c>
      <c r="D727" s="172" t="s">
        <v>978</v>
      </c>
      <c r="E727" s="172" t="s">
        <v>2379</v>
      </c>
      <c r="F727" s="172">
        <v>160</v>
      </c>
      <c r="G727" s="172" t="s">
        <v>250</v>
      </c>
      <c r="H727" s="172" t="s">
        <v>241</v>
      </c>
    </row>
    <row r="728" spans="1:8" hidden="1">
      <c r="A728" s="172" t="s">
        <v>66</v>
      </c>
      <c r="B728" s="172" t="s">
        <v>236</v>
      </c>
      <c r="C728" s="172" t="s">
        <v>977</v>
      </c>
      <c r="D728" s="172" t="s">
        <v>978</v>
      </c>
      <c r="E728" s="172" t="s">
        <v>2380</v>
      </c>
      <c r="F728" s="172">
        <v>161</v>
      </c>
      <c r="G728" s="172" t="s">
        <v>250</v>
      </c>
      <c r="H728" s="172" t="s">
        <v>241</v>
      </c>
    </row>
    <row r="729" spans="1:8" hidden="1">
      <c r="A729" s="172" t="s">
        <v>66</v>
      </c>
      <c r="B729" s="172" t="s">
        <v>236</v>
      </c>
      <c r="C729" s="172" t="s">
        <v>977</v>
      </c>
      <c r="D729" s="172" t="s">
        <v>978</v>
      </c>
      <c r="E729" s="172" t="s">
        <v>2381</v>
      </c>
      <c r="F729" s="172">
        <v>162</v>
      </c>
      <c r="G729" s="172" t="s">
        <v>250</v>
      </c>
      <c r="H729" s="172" t="s">
        <v>241</v>
      </c>
    </row>
    <row r="730" spans="1:8" hidden="1">
      <c r="A730" s="172" t="s">
        <v>66</v>
      </c>
      <c r="B730" s="172" t="s">
        <v>236</v>
      </c>
      <c r="C730" s="172" t="s">
        <v>977</v>
      </c>
      <c r="D730" s="172" t="s">
        <v>978</v>
      </c>
      <c r="E730" s="172" t="s">
        <v>2576</v>
      </c>
      <c r="F730" s="172">
        <v>1000048</v>
      </c>
      <c r="G730" s="172" t="s">
        <v>250</v>
      </c>
      <c r="H730" s="172" t="s">
        <v>241</v>
      </c>
    </row>
    <row r="731" spans="1:8" hidden="1">
      <c r="A731" s="172" t="s">
        <v>66</v>
      </c>
      <c r="B731" s="172" t="s">
        <v>236</v>
      </c>
      <c r="C731" s="172" t="s">
        <v>977</v>
      </c>
      <c r="D731" s="172" t="s">
        <v>978</v>
      </c>
      <c r="E731" s="172" t="s">
        <v>2577</v>
      </c>
      <c r="F731" s="172">
        <v>1000071</v>
      </c>
      <c r="G731" s="172" t="s">
        <v>250</v>
      </c>
      <c r="H731" s="172" t="s">
        <v>241</v>
      </c>
    </row>
    <row r="732" spans="1:8" hidden="1">
      <c r="A732" s="172" t="s">
        <v>66</v>
      </c>
      <c r="B732" s="172" t="s">
        <v>236</v>
      </c>
      <c r="C732" s="172" t="s">
        <v>977</v>
      </c>
      <c r="D732" s="172" t="s">
        <v>978</v>
      </c>
      <c r="E732" s="172" t="s">
        <v>2382</v>
      </c>
      <c r="F732" s="172">
        <v>163</v>
      </c>
      <c r="G732" s="172" t="s">
        <v>250</v>
      </c>
      <c r="H732" s="172" t="s">
        <v>241</v>
      </c>
    </row>
    <row r="733" spans="1:8" hidden="1">
      <c r="A733" s="172" t="s">
        <v>66</v>
      </c>
      <c r="B733" s="172" t="s">
        <v>236</v>
      </c>
      <c r="C733" s="172" t="s">
        <v>977</v>
      </c>
      <c r="D733" s="172" t="s">
        <v>978</v>
      </c>
      <c r="E733" s="172" t="s">
        <v>2383</v>
      </c>
      <c r="F733" s="172">
        <v>164</v>
      </c>
      <c r="G733" s="172" t="s">
        <v>250</v>
      </c>
      <c r="H733" s="172" t="s">
        <v>241</v>
      </c>
    </row>
    <row r="734" spans="1:8" hidden="1">
      <c r="A734" s="172" t="s">
        <v>66</v>
      </c>
      <c r="B734" s="172" t="s">
        <v>236</v>
      </c>
      <c r="C734" s="172" t="s">
        <v>977</v>
      </c>
      <c r="D734" s="172" t="s">
        <v>978</v>
      </c>
      <c r="E734" s="172" t="s">
        <v>2384</v>
      </c>
      <c r="F734" s="172">
        <v>165</v>
      </c>
      <c r="G734" s="172" t="s">
        <v>250</v>
      </c>
      <c r="H734" s="172" t="s">
        <v>241</v>
      </c>
    </row>
    <row r="735" spans="1:8" hidden="1">
      <c r="A735" s="172" t="s">
        <v>66</v>
      </c>
      <c r="B735" s="172" t="s">
        <v>236</v>
      </c>
      <c r="C735" s="172" t="s">
        <v>977</v>
      </c>
      <c r="D735" s="172" t="s">
        <v>978</v>
      </c>
      <c r="E735" s="172" t="s">
        <v>2385</v>
      </c>
      <c r="F735" s="172">
        <v>166</v>
      </c>
      <c r="G735" s="172" t="s">
        <v>250</v>
      </c>
      <c r="H735" s="172" t="s">
        <v>241</v>
      </c>
    </row>
    <row r="736" spans="1:8" hidden="1">
      <c r="A736" s="172" t="s">
        <v>66</v>
      </c>
      <c r="B736" s="172" t="s">
        <v>236</v>
      </c>
      <c r="C736" s="172" t="s">
        <v>977</v>
      </c>
      <c r="D736" s="172" t="s">
        <v>978</v>
      </c>
      <c r="E736" s="172" t="s">
        <v>2578</v>
      </c>
      <c r="F736" s="172">
        <v>1000049</v>
      </c>
      <c r="G736" s="172" t="s">
        <v>250</v>
      </c>
      <c r="H736" s="172" t="s">
        <v>241</v>
      </c>
    </row>
    <row r="737" spans="1:8" hidden="1">
      <c r="A737" s="172" t="s">
        <v>66</v>
      </c>
      <c r="B737" s="172" t="s">
        <v>236</v>
      </c>
      <c r="C737" s="172" t="s">
        <v>977</v>
      </c>
      <c r="D737" s="172" t="s">
        <v>978</v>
      </c>
      <c r="E737" s="172" t="s">
        <v>2387</v>
      </c>
      <c r="F737" s="172">
        <v>168</v>
      </c>
      <c r="G737" s="172" t="s">
        <v>250</v>
      </c>
      <c r="H737" s="172" t="s">
        <v>241</v>
      </c>
    </row>
    <row r="738" spans="1:8" hidden="1">
      <c r="A738" s="172" t="s">
        <v>66</v>
      </c>
      <c r="B738" s="172" t="s">
        <v>236</v>
      </c>
      <c r="C738" s="172" t="s">
        <v>977</v>
      </c>
      <c r="D738" s="172" t="s">
        <v>978</v>
      </c>
      <c r="E738" s="172" t="s">
        <v>2388</v>
      </c>
      <c r="F738" s="172">
        <v>1000050</v>
      </c>
      <c r="G738" s="172" t="s">
        <v>250</v>
      </c>
      <c r="H738" s="172" t="s">
        <v>241</v>
      </c>
    </row>
    <row r="739" spans="1:8" hidden="1">
      <c r="A739" s="172" t="s">
        <v>66</v>
      </c>
      <c r="B739" s="172" t="s">
        <v>236</v>
      </c>
      <c r="C739" s="172" t="s">
        <v>977</v>
      </c>
      <c r="D739" s="172" t="s">
        <v>978</v>
      </c>
      <c r="E739" s="172" t="s">
        <v>2579</v>
      </c>
      <c r="F739" s="172">
        <v>169</v>
      </c>
      <c r="G739" s="172" t="s">
        <v>250</v>
      </c>
      <c r="H739" s="172" t="s">
        <v>241</v>
      </c>
    </row>
    <row r="740" spans="1:8" hidden="1">
      <c r="A740" s="172" t="s">
        <v>66</v>
      </c>
      <c r="B740" s="172" t="s">
        <v>236</v>
      </c>
      <c r="C740" s="172" t="s">
        <v>977</v>
      </c>
      <c r="D740" s="172" t="s">
        <v>978</v>
      </c>
      <c r="E740" s="172" t="s">
        <v>2390</v>
      </c>
      <c r="F740" s="172">
        <v>1000051</v>
      </c>
      <c r="G740" s="172" t="s">
        <v>250</v>
      </c>
      <c r="H740" s="172" t="s">
        <v>241</v>
      </c>
    </row>
    <row r="741" spans="1:8" hidden="1">
      <c r="A741" s="172" t="s">
        <v>66</v>
      </c>
      <c r="B741" s="172" t="s">
        <v>236</v>
      </c>
      <c r="C741" s="172" t="s">
        <v>977</v>
      </c>
      <c r="D741" s="172" t="s">
        <v>978</v>
      </c>
      <c r="E741" s="172" t="s">
        <v>2391</v>
      </c>
      <c r="F741" s="172">
        <v>170</v>
      </c>
      <c r="G741" s="172" t="s">
        <v>250</v>
      </c>
      <c r="H741" s="172" t="s">
        <v>241</v>
      </c>
    </row>
    <row r="742" spans="1:8" hidden="1">
      <c r="A742" s="172" t="s">
        <v>66</v>
      </c>
      <c r="B742" s="172" t="s">
        <v>236</v>
      </c>
      <c r="C742" s="172" t="s">
        <v>977</v>
      </c>
      <c r="D742" s="172" t="s">
        <v>978</v>
      </c>
      <c r="E742" s="172" t="s">
        <v>2580</v>
      </c>
      <c r="F742" s="172">
        <v>1000052</v>
      </c>
      <c r="G742" s="172" t="s">
        <v>250</v>
      </c>
      <c r="H742" s="172" t="s">
        <v>241</v>
      </c>
    </row>
    <row r="743" spans="1:8" hidden="1">
      <c r="A743" s="172" t="s">
        <v>66</v>
      </c>
      <c r="B743" s="172" t="s">
        <v>236</v>
      </c>
      <c r="C743" s="172" t="s">
        <v>977</v>
      </c>
      <c r="D743" s="172" t="s">
        <v>978</v>
      </c>
      <c r="E743" s="172" t="s">
        <v>2393</v>
      </c>
      <c r="F743" s="172">
        <v>171</v>
      </c>
      <c r="G743" s="172" t="s">
        <v>250</v>
      </c>
      <c r="H743" s="172" t="s">
        <v>241</v>
      </c>
    </row>
    <row r="744" spans="1:8" hidden="1">
      <c r="A744" s="172" t="s">
        <v>66</v>
      </c>
      <c r="B744" s="172" t="s">
        <v>236</v>
      </c>
      <c r="C744" s="172" t="s">
        <v>977</v>
      </c>
      <c r="D744" s="172" t="s">
        <v>978</v>
      </c>
      <c r="E744" s="172" t="s">
        <v>2581</v>
      </c>
      <c r="F744" s="172">
        <v>1000014</v>
      </c>
      <c r="G744" s="172" t="s">
        <v>250</v>
      </c>
      <c r="H744" s="172" t="s">
        <v>241</v>
      </c>
    </row>
    <row r="745" spans="1:8" hidden="1">
      <c r="A745" s="172" t="s">
        <v>66</v>
      </c>
      <c r="B745" s="172" t="s">
        <v>236</v>
      </c>
      <c r="C745" s="172" t="s">
        <v>977</v>
      </c>
      <c r="D745" s="172" t="s">
        <v>978</v>
      </c>
      <c r="E745" s="172" t="s">
        <v>2394</v>
      </c>
      <c r="F745" s="172">
        <v>173</v>
      </c>
      <c r="G745" s="172" t="s">
        <v>250</v>
      </c>
      <c r="H745" s="172" t="s">
        <v>241</v>
      </c>
    </row>
    <row r="746" spans="1:8" hidden="1">
      <c r="A746" s="172" t="s">
        <v>66</v>
      </c>
      <c r="B746" s="172" t="s">
        <v>236</v>
      </c>
      <c r="C746" s="172" t="s">
        <v>977</v>
      </c>
      <c r="D746" s="172" t="s">
        <v>978</v>
      </c>
      <c r="E746" s="172" t="s">
        <v>2582</v>
      </c>
      <c r="F746" s="172">
        <v>1000053</v>
      </c>
      <c r="G746" s="172" t="s">
        <v>250</v>
      </c>
      <c r="H746" s="172" t="s">
        <v>241</v>
      </c>
    </row>
    <row r="747" spans="1:8" hidden="1">
      <c r="A747" s="172" t="s">
        <v>66</v>
      </c>
      <c r="B747" s="172" t="s">
        <v>236</v>
      </c>
      <c r="C747" s="172" t="s">
        <v>977</v>
      </c>
      <c r="D747" s="172" t="s">
        <v>978</v>
      </c>
      <c r="E747" s="172" t="s">
        <v>2395</v>
      </c>
      <c r="F747" s="172">
        <v>174</v>
      </c>
      <c r="G747" s="172" t="s">
        <v>250</v>
      </c>
      <c r="H747" s="172" t="s">
        <v>241</v>
      </c>
    </row>
    <row r="748" spans="1:8" hidden="1">
      <c r="A748" s="172" t="s">
        <v>66</v>
      </c>
      <c r="B748" s="172" t="s">
        <v>236</v>
      </c>
      <c r="C748" s="172" t="s">
        <v>977</v>
      </c>
      <c r="D748" s="172" t="s">
        <v>978</v>
      </c>
      <c r="E748" s="172" t="s">
        <v>2583</v>
      </c>
      <c r="F748" s="172">
        <v>175</v>
      </c>
      <c r="G748" s="172" t="s">
        <v>250</v>
      </c>
      <c r="H748" s="172" t="s">
        <v>241</v>
      </c>
    </row>
    <row r="749" spans="1:8" hidden="1">
      <c r="A749" s="172" t="s">
        <v>66</v>
      </c>
      <c r="B749" s="172" t="s">
        <v>236</v>
      </c>
      <c r="C749" s="172" t="s">
        <v>977</v>
      </c>
      <c r="D749" s="172" t="s">
        <v>978</v>
      </c>
      <c r="E749" s="172" t="s">
        <v>2397</v>
      </c>
      <c r="F749" s="172">
        <v>176</v>
      </c>
      <c r="G749" s="172" t="s">
        <v>250</v>
      </c>
      <c r="H749" s="172" t="s">
        <v>241</v>
      </c>
    </row>
    <row r="750" spans="1:8" hidden="1">
      <c r="A750" s="172" t="s">
        <v>66</v>
      </c>
      <c r="B750" s="172" t="s">
        <v>236</v>
      </c>
      <c r="C750" s="172" t="s">
        <v>977</v>
      </c>
      <c r="D750" s="172" t="s">
        <v>978</v>
      </c>
      <c r="E750" s="172" t="s">
        <v>2398</v>
      </c>
      <c r="F750" s="172">
        <v>177</v>
      </c>
      <c r="G750" s="172" t="s">
        <v>250</v>
      </c>
      <c r="H750" s="172" t="s">
        <v>241</v>
      </c>
    </row>
    <row r="751" spans="1:8" hidden="1">
      <c r="A751" s="172" t="s">
        <v>66</v>
      </c>
      <c r="B751" s="172" t="s">
        <v>236</v>
      </c>
      <c r="C751" s="172" t="s">
        <v>977</v>
      </c>
      <c r="D751" s="172" t="s">
        <v>978</v>
      </c>
      <c r="E751" s="172" t="s">
        <v>2399</v>
      </c>
      <c r="F751" s="172">
        <v>178</v>
      </c>
      <c r="G751" s="172" t="s">
        <v>250</v>
      </c>
      <c r="H751" s="172" t="s">
        <v>241</v>
      </c>
    </row>
    <row r="752" spans="1:8" hidden="1">
      <c r="A752" s="172" t="s">
        <v>66</v>
      </c>
      <c r="B752" s="172" t="s">
        <v>236</v>
      </c>
      <c r="C752" s="172" t="s">
        <v>977</v>
      </c>
      <c r="D752" s="172" t="s">
        <v>978</v>
      </c>
      <c r="E752" s="172" t="s">
        <v>2584</v>
      </c>
      <c r="F752" s="172">
        <v>1000054</v>
      </c>
      <c r="G752" s="172" t="s">
        <v>250</v>
      </c>
      <c r="H752" s="172" t="s">
        <v>241</v>
      </c>
    </row>
    <row r="753" spans="1:8" hidden="1">
      <c r="A753" s="172" t="s">
        <v>66</v>
      </c>
      <c r="B753" s="172" t="s">
        <v>236</v>
      </c>
      <c r="C753" s="172" t="s">
        <v>977</v>
      </c>
      <c r="D753" s="172" t="s">
        <v>978</v>
      </c>
      <c r="E753" s="172" t="s">
        <v>2401</v>
      </c>
      <c r="F753" s="172">
        <v>179</v>
      </c>
      <c r="G753" s="172" t="s">
        <v>250</v>
      </c>
      <c r="H753" s="172" t="s">
        <v>241</v>
      </c>
    </row>
    <row r="754" spans="1:8" hidden="1">
      <c r="A754" s="172" t="s">
        <v>66</v>
      </c>
      <c r="B754" s="172" t="s">
        <v>236</v>
      </c>
      <c r="C754" s="172" t="s">
        <v>977</v>
      </c>
      <c r="D754" s="172" t="s">
        <v>978</v>
      </c>
      <c r="E754" s="172" t="s">
        <v>2402</v>
      </c>
      <c r="F754" s="172">
        <v>180</v>
      </c>
      <c r="G754" s="172" t="s">
        <v>250</v>
      </c>
      <c r="H754" s="172" t="s">
        <v>241</v>
      </c>
    </row>
    <row r="755" spans="1:8" hidden="1">
      <c r="A755" s="172" t="s">
        <v>66</v>
      </c>
      <c r="B755" s="172" t="s">
        <v>236</v>
      </c>
      <c r="C755" s="172" t="s">
        <v>977</v>
      </c>
      <c r="D755" s="172" t="s">
        <v>978</v>
      </c>
      <c r="E755" s="172" t="s">
        <v>2403</v>
      </c>
      <c r="F755" s="172">
        <v>181</v>
      </c>
      <c r="G755" s="172" t="s">
        <v>250</v>
      </c>
      <c r="H755" s="172" t="s">
        <v>241</v>
      </c>
    </row>
    <row r="756" spans="1:8" hidden="1">
      <c r="A756" s="172" t="s">
        <v>66</v>
      </c>
      <c r="B756" s="172" t="s">
        <v>236</v>
      </c>
      <c r="C756" s="172" t="s">
        <v>977</v>
      </c>
      <c r="D756" s="172" t="s">
        <v>978</v>
      </c>
      <c r="E756" s="172" t="s">
        <v>2404</v>
      </c>
      <c r="F756" s="172">
        <v>182</v>
      </c>
      <c r="G756" s="172" t="s">
        <v>250</v>
      </c>
      <c r="H756" s="172" t="s">
        <v>241</v>
      </c>
    </row>
    <row r="757" spans="1:8" hidden="1">
      <c r="A757" s="172" t="s">
        <v>66</v>
      </c>
      <c r="B757" s="172" t="s">
        <v>236</v>
      </c>
      <c r="C757" s="172" t="s">
        <v>977</v>
      </c>
      <c r="D757" s="172" t="s">
        <v>978</v>
      </c>
      <c r="E757" s="172" t="s">
        <v>2405</v>
      </c>
      <c r="F757" s="172">
        <v>1000055</v>
      </c>
      <c r="G757" s="172" t="s">
        <v>250</v>
      </c>
      <c r="H757" s="172" t="s">
        <v>241</v>
      </c>
    </row>
    <row r="758" spans="1:8" hidden="1">
      <c r="A758" s="172" t="s">
        <v>66</v>
      </c>
      <c r="B758" s="172" t="s">
        <v>236</v>
      </c>
      <c r="C758" s="172" t="s">
        <v>977</v>
      </c>
      <c r="D758" s="172" t="s">
        <v>978</v>
      </c>
      <c r="E758" s="172" t="s">
        <v>2585</v>
      </c>
      <c r="F758" s="172">
        <v>1000062</v>
      </c>
      <c r="G758" s="172" t="s">
        <v>250</v>
      </c>
      <c r="H758" s="172" t="s">
        <v>241</v>
      </c>
    </row>
    <row r="759" spans="1:8" hidden="1">
      <c r="A759" s="172" t="s">
        <v>66</v>
      </c>
      <c r="B759" s="172" t="s">
        <v>236</v>
      </c>
      <c r="C759" s="172" t="s">
        <v>977</v>
      </c>
      <c r="D759" s="172" t="s">
        <v>978</v>
      </c>
      <c r="E759" s="172" t="s">
        <v>2586</v>
      </c>
      <c r="F759" s="172">
        <v>1000056</v>
      </c>
      <c r="G759" s="172" t="s">
        <v>250</v>
      </c>
      <c r="H759" s="172" t="s">
        <v>241</v>
      </c>
    </row>
    <row r="760" spans="1:8" hidden="1">
      <c r="A760" s="172" t="s">
        <v>66</v>
      </c>
      <c r="B760" s="172" t="s">
        <v>236</v>
      </c>
      <c r="C760" s="172" t="s">
        <v>977</v>
      </c>
      <c r="D760" s="172" t="s">
        <v>978</v>
      </c>
      <c r="E760" s="172" t="s">
        <v>2587</v>
      </c>
      <c r="F760" s="172">
        <v>185</v>
      </c>
      <c r="G760" s="172" t="s">
        <v>250</v>
      </c>
      <c r="H760" s="172" t="s">
        <v>241</v>
      </c>
    </row>
    <row r="761" spans="1:8" hidden="1">
      <c r="A761" s="172" t="s">
        <v>66</v>
      </c>
      <c r="B761" s="172" t="s">
        <v>236</v>
      </c>
      <c r="C761" s="172" t="s">
        <v>977</v>
      </c>
      <c r="D761" s="172" t="s">
        <v>978</v>
      </c>
      <c r="E761" s="172" t="s">
        <v>2407</v>
      </c>
      <c r="F761" s="172">
        <v>186</v>
      </c>
      <c r="G761" s="172" t="s">
        <v>250</v>
      </c>
      <c r="H761" s="172" t="s">
        <v>241</v>
      </c>
    </row>
    <row r="762" spans="1:8" hidden="1">
      <c r="A762" s="172" t="s">
        <v>66</v>
      </c>
      <c r="B762" s="172" t="s">
        <v>236</v>
      </c>
      <c r="C762" s="172" t="s">
        <v>977</v>
      </c>
      <c r="D762" s="172" t="s">
        <v>978</v>
      </c>
      <c r="E762" s="172" t="s">
        <v>2408</v>
      </c>
      <c r="F762" s="172">
        <v>187</v>
      </c>
      <c r="G762" s="172" t="s">
        <v>250</v>
      </c>
      <c r="H762" s="172" t="s">
        <v>241</v>
      </c>
    </row>
    <row r="763" spans="1:8" hidden="1">
      <c r="A763" s="172" t="s">
        <v>66</v>
      </c>
      <c r="B763" s="172" t="s">
        <v>236</v>
      </c>
      <c r="C763" s="172" t="s">
        <v>977</v>
      </c>
      <c r="D763" s="172" t="s">
        <v>978</v>
      </c>
      <c r="E763" s="172" t="s">
        <v>2409</v>
      </c>
      <c r="F763" s="172">
        <v>188</v>
      </c>
      <c r="G763" s="172" t="s">
        <v>250</v>
      </c>
      <c r="H763" s="172" t="s">
        <v>241</v>
      </c>
    </row>
    <row r="764" spans="1:8" hidden="1">
      <c r="A764" s="172" t="s">
        <v>66</v>
      </c>
      <c r="B764" s="172" t="s">
        <v>236</v>
      </c>
      <c r="C764" s="172" t="s">
        <v>977</v>
      </c>
      <c r="D764" s="172" t="s">
        <v>978</v>
      </c>
      <c r="E764" s="172" t="s">
        <v>2588</v>
      </c>
      <c r="F764" s="172">
        <v>189</v>
      </c>
      <c r="G764" s="172" t="s">
        <v>250</v>
      </c>
      <c r="H764" s="172" t="s">
        <v>241</v>
      </c>
    </row>
    <row r="765" spans="1:8" hidden="1">
      <c r="A765" s="172" t="s">
        <v>66</v>
      </c>
      <c r="B765" s="172" t="s">
        <v>236</v>
      </c>
      <c r="C765" s="172" t="s">
        <v>977</v>
      </c>
      <c r="D765" s="172" t="s">
        <v>978</v>
      </c>
      <c r="E765" s="172" t="s">
        <v>2589</v>
      </c>
      <c r="F765" s="172">
        <v>190</v>
      </c>
      <c r="G765" s="172" t="s">
        <v>250</v>
      </c>
      <c r="H765" s="172" t="s">
        <v>241</v>
      </c>
    </row>
    <row r="766" spans="1:8" hidden="1">
      <c r="A766" s="172" t="s">
        <v>66</v>
      </c>
      <c r="B766" s="172" t="s">
        <v>236</v>
      </c>
      <c r="C766" s="172" t="s">
        <v>977</v>
      </c>
      <c r="D766" s="172" t="s">
        <v>978</v>
      </c>
      <c r="E766" s="172" t="s">
        <v>2590</v>
      </c>
      <c r="F766" s="172">
        <v>1000008</v>
      </c>
      <c r="G766" s="172" t="s">
        <v>250</v>
      </c>
      <c r="H766" s="172" t="s">
        <v>241</v>
      </c>
    </row>
    <row r="767" spans="1:8" hidden="1">
      <c r="A767" s="172" t="s">
        <v>66</v>
      </c>
      <c r="B767" s="172" t="s">
        <v>236</v>
      </c>
      <c r="C767" s="172" t="s">
        <v>977</v>
      </c>
      <c r="D767" s="172" t="s">
        <v>978</v>
      </c>
      <c r="E767" s="172" t="s">
        <v>2591</v>
      </c>
      <c r="F767" s="172">
        <v>1000057</v>
      </c>
      <c r="G767" s="172" t="s">
        <v>250</v>
      </c>
      <c r="H767" s="172" t="s">
        <v>241</v>
      </c>
    </row>
    <row r="768" spans="1:8" hidden="1">
      <c r="A768" s="172" t="s">
        <v>66</v>
      </c>
      <c r="B768" s="172" t="s">
        <v>236</v>
      </c>
      <c r="C768" s="172" t="s">
        <v>977</v>
      </c>
      <c r="D768" s="172" t="s">
        <v>978</v>
      </c>
      <c r="E768" s="172" t="s">
        <v>2592</v>
      </c>
      <c r="F768" s="172">
        <v>1000065</v>
      </c>
      <c r="G768" s="172" t="s">
        <v>250</v>
      </c>
      <c r="H768" s="172" t="s">
        <v>241</v>
      </c>
    </row>
    <row r="769" spans="1:8" hidden="1">
      <c r="A769" s="172" t="s">
        <v>66</v>
      </c>
      <c r="B769" s="172" t="s">
        <v>236</v>
      </c>
      <c r="C769" s="172" t="s">
        <v>977</v>
      </c>
      <c r="D769" s="172" t="s">
        <v>978</v>
      </c>
      <c r="E769" s="172" t="s">
        <v>2593</v>
      </c>
      <c r="F769" s="172">
        <v>1000058</v>
      </c>
      <c r="G769" s="172" t="s">
        <v>250</v>
      </c>
      <c r="H769" s="172" t="s">
        <v>241</v>
      </c>
    </row>
    <row r="770" spans="1:8" hidden="1">
      <c r="A770" s="172" t="s">
        <v>66</v>
      </c>
      <c r="B770" s="172" t="s">
        <v>236</v>
      </c>
      <c r="C770" s="172" t="s">
        <v>977</v>
      </c>
      <c r="D770" s="172" t="s">
        <v>978</v>
      </c>
      <c r="E770" s="172" t="s">
        <v>2414</v>
      </c>
      <c r="F770" s="172">
        <v>1000059</v>
      </c>
      <c r="G770" s="172" t="s">
        <v>250</v>
      </c>
      <c r="H770" s="172" t="s">
        <v>241</v>
      </c>
    </row>
    <row r="771" spans="1:8" hidden="1">
      <c r="A771" s="172" t="s">
        <v>66</v>
      </c>
      <c r="B771" s="172" t="s">
        <v>236</v>
      </c>
      <c r="C771" s="172" t="s">
        <v>977</v>
      </c>
      <c r="D771" s="172" t="s">
        <v>978</v>
      </c>
      <c r="E771" s="172" t="s">
        <v>2415</v>
      </c>
      <c r="F771" s="172">
        <v>1000060</v>
      </c>
      <c r="G771" s="172" t="s">
        <v>250</v>
      </c>
      <c r="H771" s="172" t="s">
        <v>241</v>
      </c>
    </row>
    <row r="772" spans="1:8" hidden="1">
      <c r="A772" s="172" t="s">
        <v>66</v>
      </c>
      <c r="B772" s="172" t="s">
        <v>236</v>
      </c>
      <c r="C772" s="172" t="s">
        <v>977</v>
      </c>
      <c r="D772" s="172" t="s">
        <v>978</v>
      </c>
      <c r="E772" s="172" t="s">
        <v>2416</v>
      </c>
      <c r="F772" s="172">
        <v>191</v>
      </c>
      <c r="G772" s="172" t="s">
        <v>250</v>
      </c>
      <c r="H772" s="172" t="s">
        <v>241</v>
      </c>
    </row>
    <row r="773" spans="1:8" hidden="1">
      <c r="A773" s="172" t="s">
        <v>66</v>
      </c>
      <c r="B773" s="172" t="s">
        <v>236</v>
      </c>
      <c r="C773" s="172" t="s">
        <v>977</v>
      </c>
      <c r="D773" s="172" t="s">
        <v>978</v>
      </c>
      <c r="E773" s="172" t="s">
        <v>2417</v>
      </c>
      <c r="F773" s="172">
        <v>193</v>
      </c>
      <c r="G773" s="172" t="s">
        <v>250</v>
      </c>
      <c r="H773" s="172" t="s">
        <v>241</v>
      </c>
    </row>
    <row r="774" spans="1:8" hidden="1">
      <c r="A774" s="172" t="s">
        <v>66</v>
      </c>
      <c r="B774" s="172" t="s">
        <v>236</v>
      </c>
      <c r="C774" s="172" t="s">
        <v>977</v>
      </c>
      <c r="D774" s="172" t="s">
        <v>978</v>
      </c>
      <c r="E774" s="172" t="s">
        <v>2418</v>
      </c>
      <c r="F774" s="172">
        <v>194</v>
      </c>
      <c r="G774" s="172" t="s">
        <v>250</v>
      </c>
      <c r="H774" s="172" t="s">
        <v>241</v>
      </c>
    </row>
    <row r="775" spans="1:8" hidden="1">
      <c r="A775" s="172" t="s">
        <v>66</v>
      </c>
      <c r="B775" s="172" t="s">
        <v>236</v>
      </c>
      <c r="C775" s="172" t="s">
        <v>1001</v>
      </c>
      <c r="D775" s="172" t="s">
        <v>1002</v>
      </c>
      <c r="E775" s="172" t="s">
        <v>2039</v>
      </c>
      <c r="F775" s="172" t="s">
        <v>2039</v>
      </c>
      <c r="G775" s="172" t="s">
        <v>250</v>
      </c>
      <c r="H775" s="172" t="s">
        <v>250</v>
      </c>
    </row>
    <row r="776" spans="1:8" hidden="1">
      <c r="A776" s="172" t="s">
        <v>66</v>
      </c>
      <c r="B776" s="172" t="s">
        <v>236</v>
      </c>
      <c r="C776" s="172" t="s">
        <v>1001</v>
      </c>
      <c r="D776" s="172" t="s">
        <v>1002</v>
      </c>
      <c r="E776" s="172" t="s">
        <v>2594</v>
      </c>
      <c r="F776" s="172" t="s">
        <v>2594</v>
      </c>
      <c r="G776" s="172" t="s">
        <v>250</v>
      </c>
      <c r="H776" s="172" t="s">
        <v>241</v>
      </c>
    </row>
    <row r="777" spans="1:8" hidden="1">
      <c r="A777" s="172" t="s">
        <v>66</v>
      </c>
      <c r="B777" s="172" t="s">
        <v>236</v>
      </c>
      <c r="C777" s="172" t="s">
        <v>1004</v>
      </c>
      <c r="D777" s="172" t="s">
        <v>1005</v>
      </c>
      <c r="E777" s="172" t="s">
        <v>2595</v>
      </c>
      <c r="F777" s="172" t="s">
        <v>2595</v>
      </c>
      <c r="G777" s="172" t="s">
        <v>250</v>
      </c>
      <c r="H777" s="172" t="s">
        <v>241</v>
      </c>
    </row>
    <row r="778" spans="1:8" hidden="1">
      <c r="A778" s="172" t="s">
        <v>66</v>
      </c>
      <c r="B778" s="172" t="s">
        <v>236</v>
      </c>
      <c r="C778" s="172" t="s">
        <v>1048</v>
      </c>
      <c r="D778" s="172" t="s">
        <v>1049</v>
      </c>
      <c r="E778" s="172" t="s">
        <v>2596</v>
      </c>
      <c r="F778" s="172" t="s">
        <v>2596</v>
      </c>
      <c r="G778" s="172" t="s">
        <v>250</v>
      </c>
      <c r="H778" s="172" t="s">
        <v>241</v>
      </c>
    </row>
    <row r="779" spans="1:8" hidden="1">
      <c r="A779" s="172" t="s">
        <v>66</v>
      </c>
      <c r="B779" s="172" t="s">
        <v>236</v>
      </c>
      <c r="C779" s="172" t="s">
        <v>1048</v>
      </c>
      <c r="D779" s="172" t="s">
        <v>1049</v>
      </c>
      <c r="E779" s="172" t="s">
        <v>2597</v>
      </c>
      <c r="F779" s="172" t="s">
        <v>2597</v>
      </c>
      <c r="G779" s="172" t="s">
        <v>250</v>
      </c>
      <c r="H779" s="172" t="s">
        <v>241</v>
      </c>
    </row>
    <row r="780" spans="1:8" hidden="1">
      <c r="A780" s="172" t="s">
        <v>66</v>
      </c>
      <c r="B780" s="172" t="s">
        <v>236</v>
      </c>
      <c r="C780" s="172" t="s">
        <v>1054</v>
      </c>
      <c r="D780" s="172" t="s">
        <v>1055</v>
      </c>
      <c r="E780" s="172" t="s">
        <v>2598</v>
      </c>
      <c r="F780" s="172" t="s">
        <v>2598</v>
      </c>
      <c r="G780" s="172" t="s">
        <v>250</v>
      </c>
      <c r="H780" s="172" t="s">
        <v>241</v>
      </c>
    </row>
    <row r="781" spans="1:8" hidden="1">
      <c r="A781" s="172" t="s">
        <v>66</v>
      </c>
      <c r="B781" s="172" t="s">
        <v>236</v>
      </c>
      <c r="C781" s="172" t="s">
        <v>1054</v>
      </c>
      <c r="D781" s="172" t="s">
        <v>1055</v>
      </c>
      <c r="E781" s="172" t="s">
        <v>2599</v>
      </c>
      <c r="F781" s="172" t="s">
        <v>2599</v>
      </c>
      <c r="G781" s="172" t="s">
        <v>250</v>
      </c>
      <c r="H781" s="172" t="s">
        <v>241</v>
      </c>
    </row>
    <row r="782" spans="1:8" hidden="1">
      <c r="A782" s="172" t="s">
        <v>66</v>
      </c>
      <c r="B782" s="172" t="s">
        <v>236</v>
      </c>
      <c r="C782" s="172" t="s">
        <v>1054</v>
      </c>
      <c r="D782" s="172" t="s">
        <v>1055</v>
      </c>
      <c r="E782" s="172" t="s">
        <v>2600</v>
      </c>
      <c r="F782" s="172" t="s">
        <v>2600</v>
      </c>
      <c r="G782" s="172" t="s">
        <v>250</v>
      </c>
      <c r="H782" s="172" t="s">
        <v>241</v>
      </c>
    </row>
    <row r="783" spans="1:8" hidden="1">
      <c r="A783" s="172" t="s">
        <v>66</v>
      </c>
      <c r="B783" s="172" t="s">
        <v>236</v>
      </c>
      <c r="C783" s="172" t="s">
        <v>1054</v>
      </c>
      <c r="D783" s="172" t="s">
        <v>1055</v>
      </c>
      <c r="E783" s="172" t="s">
        <v>2601</v>
      </c>
      <c r="F783" s="172" t="s">
        <v>2601</v>
      </c>
      <c r="G783" s="172" t="s">
        <v>250</v>
      </c>
      <c r="H783" s="172" t="s">
        <v>241</v>
      </c>
    </row>
    <row r="784" spans="1:8" hidden="1">
      <c r="A784" s="172" t="s">
        <v>66</v>
      </c>
      <c r="B784" s="172" t="s">
        <v>236</v>
      </c>
      <c r="C784" s="172" t="s">
        <v>1054</v>
      </c>
      <c r="D784" s="172" t="s">
        <v>1055</v>
      </c>
      <c r="E784" s="172" t="s">
        <v>2602</v>
      </c>
      <c r="F784" s="172" t="s">
        <v>2602</v>
      </c>
      <c r="G784" s="172" t="s">
        <v>250</v>
      </c>
      <c r="H784" s="172" t="s">
        <v>241</v>
      </c>
    </row>
    <row r="785" spans="1:9" hidden="1">
      <c r="A785" s="172" t="s">
        <v>66</v>
      </c>
      <c r="B785" s="172" t="s">
        <v>236</v>
      </c>
      <c r="C785" s="172" t="s">
        <v>1054</v>
      </c>
      <c r="D785" s="172" t="s">
        <v>1055</v>
      </c>
      <c r="E785" s="172" t="s">
        <v>2603</v>
      </c>
      <c r="F785" s="172" t="s">
        <v>2603</v>
      </c>
      <c r="G785" s="172" t="s">
        <v>250</v>
      </c>
      <c r="H785" s="172" t="s">
        <v>241</v>
      </c>
    </row>
    <row r="786" spans="1:9" hidden="1">
      <c r="A786" s="172" t="s">
        <v>66</v>
      </c>
      <c r="B786" s="172" t="s">
        <v>236</v>
      </c>
      <c r="C786" s="172" t="s">
        <v>1054</v>
      </c>
      <c r="D786" s="172" t="s">
        <v>1055</v>
      </c>
      <c r="E786" s="172" t="s">
        <v>2604</v>
      </c>
      <c r="F786" s="172" t="s">
        <v>2604</v>
      </c>
      <c r="G786" s="172" t="s">
        <v>250</v>
      </c>
      <c r="H786" s="172" t="s">
        <v>241</v>
      </c>
    </row>
    <row r="787" spans="1:9" hidden="1">
      <c r="A787" s="172" t="s">
        <v>66</v>
      </c>
      <c r="B787" s="172" t="s">
        <v>236</v>
      </c>
      <c r="C787" s="172" t="s">
        <v>1054</v>
      </c>
      <c r="D787" s="172" t="s">
        <v>1055</v>
      </c>
      <c r="E787" s="172" t="s">
        <v>2605</v>
      </c>
      <c r="F787" s="172" t="s">
        <v>2605</v>
      </c>
      <c r="G787" s="172" t="s">
        <v>250</v>
      </c>
      <c r="H787" s="172" t="s">
        <v>241</v>
      </c>
    </row>
    <row r="788" spans="1:9" hidden="1">
      <c r="A788" s="172" t="s">
        <v>66</v>
      </c>
      <c r="B788" s="172" t="s">
        <v>236</v>
      </c>
      <c r="C788" s="172" t="s">
        <v>1054</v>
      </c>
      <c r="D788" s="172" t="s">
        <v>1055</v>
      </c>
      <c r="E788" s="172" t="s">
        <v>2606</v>
      </c>
      <c r="F788" s="172" t="s">
        <v>2606</v>
      </c>
      <c r="G788" s="172" t="s">
        <v>250</v>
      </c>
      <c r="H788" s="172" t="s">
        <v>241</v>
      </c>
    </row>
    <row r="789" spans="1:9" hidden="1">
      <c r="A789" s="172" t="s">
        <v>66</v>
      </c>
      <c r="B789" s="172" t="s">
        <v>236</v>
      </c>
      <c r="C789" s="172" t="s">
        <v>1054</v>
      </c>
      <c r="D789" s="172" t="s">
        <v>1055</v>
      </c>
      <c r="E789" s="172" t="s">
        <v>2607</v>
      </c>
      <c r="F789" s="172" t="s">
        <v>2607</v>
      </c>
      <c r="G789" s="172" t="s">
        <v>250</v>
      </c>
      <c r="H789" s="172" t="s">
        <v>241</v>
      </c>
    </row>
    <row r="790" spans="1:9" hidden="1">
      <c r="A790" s="172" t="s">
        <v>66</v>
      </c>
      <c r="B790" s="172" t="s">
        <v>236</v>
      </c>
      <c r="C790" s="172" t="s">
        <v>1054</v>
      </c>
      <c r="D790" s="172" t="s">
        <v>1055</v>
      </c>
      <c r="E790" s="172" t="s">
        <v>2608</v>
      </c>
      <c r="F790" s="172" t="s">
        <v>2608</v>
      </c>
      <c r="G790" s="172" t="s">
        <v>250</v>
      </c>
      <c r="H790" s="172" t="s">
        <v>241</v>
      </c>
    </row>
    <row r="791" spans="1:9" hidden="1">
      <c r="A791" s="172" t="s">
        <v>66</v>
      </c>
      <c r="B791" s="172" t="s">
        <v>236</v>
      </c>
      <c r="C791" s="172" t="s">
        <v>1054</v>
      </c>
      <c r="D791" s="172" t="s">
        <v>1055</v>
      </c>
      <c r="E791" s="172" t="s">
        <v>2609</v>
      </c>
      <c r="F791" s="172" t="s">
        <v>2609</v>
      </c>
      <c r="G791" s="172" t="s">
        <v>250</v>
      </c>
      <c r="H791" s="172" t="s">
        <v>241</v>
      </c>
    </row>
    <row r="792" spans="1:9" hidden="1">
      <c r="A792" s="172" t="s">
        <v>66</v>
      </c>
      <c r="B792" s="172" t="s">
        <v>236</v>
      </c>
      <c r="C792" s="172" t="s">
        <v>1054</v>
      </c>
      <c r="D792" s="172" t="s">
        <v>1055</v>
      </c>
      <c r="E792" s="172" t="s">
        <v>2610</v>
      </c>
      <c r="F792" s="172" t="s">
        <v>2610</v>
      </c>
      <c r="G792" s="172" t="s">
        <v>250</v>
      </c>
      <c r="H792" s="172" t="s">
        <v>241</v>
      </c>
    </row>
    <row r="793" spans="1:9" hidden="1">
      <c r="A793" s="172" t="s">
        <v>66</v>
      </c>
      <c r="B793" s="172" t="s">
        <v>236</v>
      </c>
      <c r="C793" s="172" t="s">
        <v>1054</v>
      </c>
      <c r="D793" s="172" t="s">
        <v>1055</v>
      </c>
      <c r="E793" s="172" t="s">
        <v>2611</v>
      </c>
      <c r="F793" s="172" t="s">
        <v>2611</v>
      </c>
      <c r="G793" s="172" t="s">
        <v>250</v>
      </c>
      <c r="H793" s="172" t="s">
        <v>241</v>
      </c>
    </row>
    <row r="794" spans="1:9" hidden="1">
      <c r="A794" s="172" t="s">
        <v>66</v>
      </c>
      <c r="B794" s="172" t="s">
        <v>236</v>
      </c>
      <c r="C794" s="172" t="s">
        <v>1054</v>
      </c>
      <c r="D794" s="172" t="s">
        <v>1055</v>
      </c>
      <c r="E794" s="172" t="s">
        <v>2612</v>
      </c>
      <c r="F794" s="172" t="s">
        <v>2612</v>
      </c>
      <c r="G794" s="172" t="s">
        <v>250</v>
      </c>
      <c r="H794" s="172" t="s">
        <v>241</v>
      </c>
    </row>
    <row r="795" spans="1:9" hidden="1">
      <c r="A795" s="172" t="s">
        <v>66</v>
      </c>
      <c r="B795" s="172" t="s">
        <v>236</v>
      </c>
      <c r="C795" s="172" t="s">
        <v>1054</v>
      </c>
      <c r="D795" s="172" t="s">
        <v>1055</v>
      </c>
      <c r="E795" s="172" t="s">
        <v>2613</v>
      </c>
      <c r="F795" s="172" t="s">
        <v>2613</v>
      </c>
      <c r="G795" s="172" t="s">
        <v>250</v>
      </c>
      <c r="H795" s="172" t="s">
        <v>241</v>
      </c>
    </row>
    <row r="796" spans="1:9" hidden="1">
      <c r="A796" s="172" t="s">
        <v>66</v>
      </c>
      <c r="B796" s="172" t="s">
        <v>236</v>
      </c>
      <c r="C796" s="172" t="s">
        <v>1054</v>
      </c>
      <c r="D796" s="172" t="s">
        <v>1055</v>
      </c>
      <c r="E796" s="172" t="s">
        <v>2614</v>
      </c>
      <c r="F796" s="172" t="s">
        <v>2614</v>
      </c>
      <c r="G796" s="172" t="s">
        <v>250</v>
      </c>
      <c r="H796" s="172" t="s">
        <v>241</v>
      </c>
    </row>
    <row r="797" spans="1:9" hidden="1">
      <c r="A797" s="172" t="s">
        <v>66</v>
      </c>
      <c r="B797" s="172" t="s">
        <v>236</v>
      </c>
      <c r="C797" s="172" t="s">
        <v>1078</v>
      </c>
      <c r="D797" s="172" t="s">
        <v>1079</v>
      </c>
      <c r="E797" s="172" t="s">
        <v>2615</v>
      </c>
      <c r="F797" s="172">
        <v>1000013</v>
      </c>
      <c r="G797" s="172" t="s">
        <v>250</v>
      </c>
      <c r="H797" s="172" t="s">
        <v>241</v>
      </c>
    </row>
    <row r="798" spans="1:9" hidden="1">
      <c r="A798" s="172" t="s">
        <v>66</v>
      </c>
      <c r="B798" s="172" t="s">
        <v>236</v>
      </c>
      <c r="C798" s="172" t="s">
        <v>1078</v>
      </c>
      <c r="D798" s="172" t="s">
        <v>1079</v>
      </c>
      <c r="E798" s="172" t="s">
        <v>2616</v>
      </c>
      <c r="F798" s="172">
        <v>1000024</v>
      </c>
      <c r="G798" s="172" t="s">
        <v>250</v>
      </c>
      <c r="H798" s="172" t="s">
        <v>241</v>
      </c>
    </row>
    <row r="799" spans="1:9" hidden="1">
      <c r="A799" s="172" t="s">
        <v>66</v>
      </c>
      <c r="B799" s="172" t="s">
        <v>236</v>
      </c>
      <c r="C799" s="172" t="s">
        <v>1078</v>
      </c>
      <c r="D799" s="172" t="s">
        <v>1079</v>
      </c>
      <c r="E799" s="172" t="s">
        <v>2617</v>
      </c>
      <c r="F799" s="172">
        <v>137</v>
      </c>
      <c r="G799" s="172" t="s">
        <v>250</v>
      </c>
      <c r="H799" s="172" t="s">
        <v>241</v>
      </c>
      <c r="I799" s="172" t="s">
        <v>2618</v>
      </c>
    </row>
    <row r="800" spans="1:9" hidden="1">
      <c r="A800" s="172" t="s">
        <v>66</v>
      </c>
      <c r="B800" s="172" t="s">
        <v>236</v>
      </c>
      <c r="C800" s="172" t="s">
        <v>1078</v>
      </c>
      <c r="D800" s="172" t="s">
        <v>1079</v>
      </c>
      <c r="E800" s="172" t="s">
        <v>2619</v>
      </c>
      <c r="F800" s="172">
        <v>2</v>
      </c>
      <c r="G800" s="172" t="s">
        <v>250</v>
      </c>
      <c r="H800" s="172" t="s">
        <v>241</v>
      </c>
      <c r="I800" s="172" t="s">
        <v>2620</v>
      </c>
    </row>
    <row r="801" spans="1:9" hidden="1">
      <c r="A801" s="172" t="s">
        <v>66</v>
      </c>
      <c r="B801" s="172" t="s">
        <v>236</v>
      </c>
      <c r="C801" s="172" t="s">
        <v>1078</v>
      </c>
      <c r="D801" s="172" t="s">
        <v>1079</v>
      </c>
      <c r="E801" s="172" t="s">
        <v>2621</v>
      </c>
      <c r="F801" s="172">
        <v>253</v>
      </c>
      <c r="G801" s="172" t="s">
        <v>250</v>
      </c>
      <c r="H801" s="172" t="s">
        <v>241</v>
      </c>
      <c r="I801" s="172" t="s">
        <v>2622</v>
      </c>
    </row>
    <row r="802" spans="1:9" hidden="1">
      <c r="A802" s="172" t="s">
        <v>66</v>
      </c>
      <c r="B802" s="172" t="s">
        <v>236</v>
      </c>
      <c r="C802" s="172" t="s">
        <v>1078</v>
      </c>
      <c r="D802" s="172" t="s">
        <v>1079</v>
      </c>
      <c r="E802" s="172" t="s">
        <v>2623</v>
      </c>
      <c r="F802" s="172">
        <v>231</v>
      </c>
      <c r="G802" s="172" t="s">
        <v>250</v>
      </c>
      <c r="H802" s="172" t="s">
        <v>241</v>
      </c>
      <c r="I802" s="172" t="s">
        <v>2624</v>
      </c>
    </row>
    <row r="803" spans="1:9" hidden="1">
      <c r="A803" s="172" t="s">
        <v>66</v>
      </c>
      <c r="B803" s="172" t="s">
        <v>236</v>
      </c>
      <c r="C803" s="172" t="s">
        <v>1078</v>
      </c>
      <c r="D803" s="172" t="s">
        <v>1079</v>
      </c>
      <c r="E803" s="172" t="s">
        <v>2625</v>
      </c>
      <c r="F803" s="172">
        <v>233</v>
      </c>
      <c r="G803" s="172" t="s">
        <v>250</v>
      </c>
      <c r="H803" s="172" t="s">
        <v>241</v>
      </c>
      <c r="I803" s="172" t="s">
        <v>2626</v>
      </c>
    </row>
    <row r="804" spans="1:9" hidden="1">
      <c r="A804" s="172" t="s">
        <v>66</v>
      </c>
      <c r="B804" s="172" t="s">
        <v>236</v>
      </c>
      <c r="C804" s="172" t="s">
        <v>1078</v>
      </c>
      <c r="D804" s="172" t="s">
        <v>1079</v>
      </c>
      <c r="E804" s="172" t="s">
        <v>2627</v>
      </c>
      <c r="F804" s="172">
        <v>232</v>
      </c>
      <c r="G804" s="172" t="s">
        <v>250</v>
      </c>
      <c r="H804" s="172" t="s">
        <v>241</v>
      </c>
      <c r="I804" s="172" t="s">
        <v>2628</v>
      </c>
    </row>
    <row r="805" spans="1:9" hidden="1">
      <c r="A805" s="172" t="s">
        <v>66</v>
      </c>
      <c r="B805" s="172" t="s">
        <v>236</v>
      </c>
      <c r="C805" s="172" t="s">
        <v>1078</v>
      </c>
      <c r="D805" s="172" t="s">
        <v>1079</v>
      </c>
      <c r="E805" s="172" t="s">
        <v>2629</v>
      </c>
      <c r="F805" s="172">
        <v>156</v>
      </c>
      <c r="G805" s="172" t="s">
        <v>250</v>
      </c>
      <c r="H805" s="172" t="s">
        <v>241</v>
      </c>
      <c r="I805" s="172" t="s">
        <v>2630</v>
      </c>
    </row>
    <row r="806" spans="1:9" hidden="1">
      <c r="A806" s="172" t="s">
        <v>66</v>
      </c>
      <c r="B806" s="172" t="s">
        <v>236</v>
      </c>
      <c r="C806" s="172" t="s">
        <v>1078</v>
      </c>
      <c r="D806" s="172" t="s">
        <v>1079</v>
      </c>
      <c r="E806" s="172" t="s">
        <v>2631</v>
      </c>
      <c r="F806" s="172">
        <v>155</v>
      </c>
      <c r="G806" s="172" t="s">
        <v>250</v>
      </c>
      <c r="H806" s="172" t="s">
        <v>241</v>
      </c>
      <c r="I806" s="172" t="s">
        <v>2630</v>
      </c>
    </row>
    <row r="807" spans="1:9" hidden="1">
      <c r="A807" s="172" t="s">
        <v>66</v>
      </c>
      <c r="B807" s="172" t="s">
        <v>236</v>
      </c>
      <c r="C807" s="172" t="s">
        <v>1078</v>
      </c>
      <c r="D807" s="172" t="s">
        <v>1079</v>
      </c>
      <c r="E807" s="172" t="s">
        <v>2632</v>
      </c>
      <c r="F807" s="172">
        <v>150</v>
      </c>
      <c r="G807" s="172" t="s">
        <v>250</v>
      </c>
      <c r="H807" s="172" t="s">
        <v>241</v>
      </c>
      <c r="I807" s="172" t="s">
        <v>2630</v>
      </c>
    </row>
    <row r="808" spans="1:9" hidden="1">
      <c r="A808" s="172" t="s">
        <v>66</v>
      </c>
      <c r="B808" s="172" t="s">
        <v>236</v>
      </c>
      <c r="C808" s="172" t="s">
        <v>1078</v>
      </c>
      <c r="D808" s="172" t="s">
        <v>1079</v>
      </c>
      <c r="E808" s="172" t="s">
        <v>2633</v>
      </c>
      <c r="F808" s="172">
        <v>151</v>
      </c>
      <c r="G808" s="172" t="s">
        <v>250</v>
      </c>
      <c r="H808" s="172" t="s">
        <v>241</v>
      </c>
      <c r="I808" s="172" t="s">
        <v>2630</v>
      </c>
    </row>
    <row r="809" spans="1:9" hidden="1">
      <c r="A809" s="172" t="s">
        <v>66</v>
      </c>
      <c r="B809" s="172" t="s">
        <v>236</v>
      </c>
      <c r="C809" s="172" t="s">
        <v>1078</v>
      </c>
      <c r="D809" s="172" t="s">
        <v>1079</v>
      </c>
      <c r="E809" s="172" t="s">
        <v>2634</v>
      </c>
      <c r="F809" s="172">
        <v>153</v>
      </c>
      <c r="G809" s="172" t="s">
        <v>250</v>
      </c>
      <c r="H809" s="172" t="s">
        <v>241</v>
      </c>
      <c r="I809" s="172" t="s">
        <v>2630</v>
      </c>
    </row>
    <row r="810" spans="1:9" hidden="1">
      <c r="A810" s="172" t="s">
        <v>66</v>
      </c>
      <c r="B810" s="172" t="s">
        <v>236</v>
      </c>
      <c r="C810" s="172" t="s">
        <v>1078</v>
      </c>
      <c r="D810" s="172" t="s">
        <v>1079</v>
      </c>
      <c r="E810" s="172" t="s">
        <v>2635</v>
      </c>
      <c r="F810" s="172">
        <v>148</v>
      </c>
      <c r="G810" s="172" t="s">
        <v>250</v>
      </c>
      <c r="H810" s="172" t="s">
        <v>241</v>
      </c>
      <c r="I810" s="172" t="s">
        <v>2630</v>
      </c>
    </row>
    <row r="811" spans="1:9" hidden="1">
      <c r="A811" s="172" t="s">
        <v>66</v>
      </c>
      <c r="B811" s="172" t="s">
        <v>236</v>
      </c>
      <c r="C811" s="172" t="s">
        <v>1078</v>
      </c>
      <c r="D811" s="172" t="s">
        <v>1079</v>
      </c>
      <c r="E811" s="172" t="s">
        <v>2636</v>
      </c>
      <c r="F811" s="172">
        <v>203</v>
      </c>
      <c r="G811" s="172" t="s">
        <v>250</v>
      </c>
      <c r="H811" s="172" t="s">
        <v>241</v>
      </c>
      <c r="I811" s="172" t="s">
        <v>2630</v>
      </c>
    </row>
    <row r="812" spans="1:9" hidden="1">
      <c r="A812" s="172" t="s">
        <v>66</v>
      </c>
      <c r="B812" s="172" t="s">
        <v>236</v>
      </c>
      <c r="C812" s="172" t="s">
        <v>1078</v>
      </c>
      <c r="D812" s="172" t="s">
        <v>1079</v>
      </c>
      <c r="E812" s="172" t="s">
        <v>2637</v>
      </c>
      <c r="F812" s="172">
        <v>204</v>
      </c>
      <c r="G812" s="172" t="s">
        <v>250</v>
      </c>
      <c r="H812" s="172" t="s">
        <v>241</v>
      </c>
      <c r="I812" s="172" t="s">
        <v>2630</v>
      </c>
    </row>
    <row r="813" spans="1:9" hidden="1">
      <c r="A813" s="172" t="s">
        <v>66</v>
      </c>
      <c r="B813" s="172" t="s">
        <v>236</v>
      </c>
      <c r="C813" s="172" t="s">
        <v>1078</v>
      </c>
      <c r="D813" s="172" t="s">
        <v>1079</v>
      </c>
      <c r="E813" s="172" t="s">
        <v>2638</v>
      </c>
      <c r="F813" s="172">
        <v>152</v>
      </c>
      <c r="G813" s="172" t="s">
        <v>250</v>
      </c>
      <c r="H813" s="172" t="s">
        <v>241</v>
      </c>
      <c r="I813" s="172" t="s">
        <v>2630</v>
      </c>
    </row>
    <row r="814" spans="1:9" hidden="1">
      <c r="A814" s="172" t="s">
        <v>66</v>
      </c>
      <c r="B814" s="172" t="s">
        <v>236</v>
      </c>
      <c r="C814" s="172" t="s">
        <v>1078</v>
      </c>
      <c r="D814" s="172" t="s">
        <v>1079</v>
      </c>
      <c r="E814" s="172" t="s">
        <v>2639</v>
      </c>
      <c r="F814" s="172">
        <v>154</v>
      </c>
      <c r="G814" s="172" t="s">
        <v>250</v>
      </c>
      <c r="H814" s="172" t="s">
        <v>241</v>
      </c>
      <c r="I814" s="172" t="s">
        <v>2630</v>
      </c>
    </row>
    <row r="815" spans="1:9" hidden="1">
      <c r="A815" s="172" t="s">
        <v>66</v>
      </c>
      <c r="B815" s="172" t="s">
        <v>236</v>
      </c>
      <c r="C815" s="172" t="s">
        <v>1078</v>
      </c>
      <c r="D815" s="172" t="s">
        <v>1079</v>
      </c>
      <c r="E815" s="172" t="s">
        <v>2640</v>
      </c>
      <c r="F815" s="172">
        <v>149</v>
      </c>
      <c r="G815" s="172" t="s">
        <v>250</v>
      </c>
      <c r="H815" s="172" t="s">
        <v>241</v>
      </c>
      <c r="I815" s="172" t="s">
        <v>2630</v>
      </c>
    </row>
    <row r="816" spans="1:9" hidden="1">
      <c r="A816" s="172" t="s">
        <v>66</v>
      </c>
      <c r="B816" s="172" t="s">
        <v>236</v>
      </c>
      <c r="C816" s="172" t="s">
        <v>1078</v>
      </c>
      <c r="D816" s="172" t="s">
        <v>1079</v>
      </c>
      <c r="E816" s="172" t="s">
        <v>2641</v>
      </c>
      <c r="F816" s="172">
        <v>42</v>
      </c>
      <c r="G816" s="172" t="s">
        <v>250</v>
      </c>
      <c r="H816" s="172" t="s">
        <v>241</v>
      </c>
      <c r="I816" s="172" t="s">
        <v>2642</v>
      </c>
    </row>
    <row r="817" spans="1:9" hidden="1">
      <c r="A817" s="172" t="s">
        <v>66</v>
      </c>
      <c r="B817" s="172" t="s">
        <v>236</v>
      </c>
      <c r="C817" s="172" t="s">
        <v>1078</v>
      </c>
      <c r="D817" s="172" t="s">
        <v>1079</v>
      </c>
      <c r="E817" s="172" t="s">
        <v>2643</v>
      </c>
      <c r="F817" s="172">
        <v>51</v>
      </c>
      <c r="G817" s="172" t="s">
        <v>250</v>
      </c>
      <c r="H817" s="172" t="s">
        <v>241</v>
      </c>
      <c r="I817" s="172" t="s">
        <v>2642</v>
      </c>
    </row>
    <row r="818" spans="1:9" hidden="1">
      <c r="A818" s="172" t="s">
        <v>66</v>
      </c>
      <c r="B818" s="172" t="s">
        <v>236</v>
      </c>
      <c r="C818" s="172" t="s">
        <v>1078</v>
      </c>
      <c r="D818" s="172" t="s">
        <v>1079</v>
      </c>
      <c r="E818" s="172" t="s">
        <v>2644</v>
      </c>
      <c r="F818" s="172">
        <v>194</v>
      </c>
      <c r="G818" s="172" t="s">
        <v>250</v>
      </c>
      <c r="H818" s="172" t="s">
        <v>241</v>
      </c>
      <c r="I818" s="172" t="s">
        <v>2645</v>
      </c>
    </row>
    <row r="819" spans="1:9" hidden="1">
      <c r="A819" s="172" t="s">
        <v>66</v>
      </c>
      <c r="B819" s="172" t="s">
        <v>236</v>
      </c>
      <c r="C819" s="172" t="s">
        <v>1078</v>
      </c>
      <c r="D819" s="172" t="s">
        <v>1079</v>
      </c>
      <c r="E819" s="172" t="s">
        <v>2646</v>
      </c>
      <c r="F819" s="172">
        <v>193</v>
      </c>
      <c r="G819" s="172" t="s">
        <v>250</v>
      </c>
      <c r="H819" s="172" t="s">
        <v>241</v>
      </c>
      <c r="I819" s="172" t="s">
        <v>2645</v>
      </c>
    </row>
    <row r="820" spans="1:9" hidden="1">
      <c r="A820" s="172" t="s">
        <v>66</v>
      </c>
      <c r="B820" s="172" t="s">
        <v>236</v>
      </c>
      <c r="C820" s="172" t="s">
        <v>1078</v>
      </c>
      <c r="D820" s="172" t="s">
        <v>1079</v>
      </c>
      <c r="E820" s="172" t="s">
        <v>2647</v>
      </c>
      <c r="F820" s="172">
        <v>261</v>
      </c>
      <c r="G820" s="172" t="s">
        <v>250</v>
      </c>
      <c r="H820" s="172" t="s">
        <v>241</v>
      </c>
      <c r="I820" s="172" t="s">
        <v>2648</v>
      </c>
    </row>
    <row r="821" spans="1:9" hidden="1">
      <c r="A821" s="172" t="s">
        <v>66</v>
      </c>
      <c r="B821" s="172" t="s">
        <v>236</v>
      </c>
      <c r="C821" s="172" t="s">
        <v>1078</v>
      </c>
      <c r="D821" s="172" t="s">
        <v>1079</v>
      </c>
      <c r="E821" s="172" t="s">
        <v>2649</v>
      </c>
      <c r="F821" s="172">
        <v>1000014</v>
      </c>
      <c r="G821" s="172" t="s">
        <v>250</v>
      </c>
      <c r="H821" s="172" t="s">
        <v>241</v>
      </c>
    </row>
    <row r="822" spans="1:9" hidden="1">
      <c r="A822" s="172" t="s">
        <v>66</v>
      </c>
      <c r="B822" s="172" t="s">
        <v>236</v>
      </c>
      <c r="C822" s="172" t="s">
        <v>1078</v>
      </c>
      <c r="D822" s="172" t="s">
        <v>1079</v>
      </c>
      <c r="E822" s="172" t="s">
        <v>2650</v>
      </c>
      <c r="F822" s="172">
        <v>1000021</v>
      </c>
      <c r="G822" s="172" t="s">
        <v>250</v>
      </c>
      <c r="H822" s="172" t="s">
        <v>241</v>
      </c>
    </row>
    <row r="823" spans="1:9" hidden="1">
      <c r="A823" s="172" t="s">
        <v>66</v>
      </c>
      <c r="B823" s="172" t="s">
        <v>236</v>
      </c>
      <c r="C823" s="172" t="s">
        <v>1078</v>
      </c>
      <c r="D823" s="172" t="s">
        <v>1079</v>
      </c>
      <c r="E823" s="172" t="s">
        <v>2651</v>
      </c>
      <c r="F823" s="172">
        <v>45</v>
      </c>
      <c r="G823" s="172" t="s">
        <v>250</v>
      </c>
      <c r="H823" s="172" t="s">
        <v>241</v>
      </c>
      <c r="I823" s="172" t="s">
        <v>2642</v>
      </c>
    </row>
    <row r="824" spans="1:9" hidden="1">
      <c r="A824" s="172" t="s">
        <v>66</v>
      </c>
      <c r="B824" s="172" t="s">
        <v>236</v>
      </c>
      <c r="C824" s="172" t="s">
        <v>1078</v>
      </c>
      <c r="D824" s="172" t="s">
        <v>1079</v>
      </c>
      <c r="E824" s="172" t="s">
        <v>2652</v>
      </c>
      <c r="F824" s="172">
        <v>52</v>
      </c>
      <c r="G824" s="172" t="s">
        <v>250</v>
      </c>
      <c r="H824" s="172" t="s">
        <v>241</v>
      </c>
      <c r="I824" s="172" t="s">
        <v>2642</v>
      </c>
    </row>
    <row r="825" spans="1:9" hidden="1">
      <c r="A825" s="172" t="s">
        <v>66</v>
      </c>
      <c r="B825" s="172" t="s">
        <v>236</v>
      </c>
      <c r="C825" s="172" t="s">
        <v>1078</v>
      </c>
      <c r="D825" s="172" t="s">
        <v>1079</v>
      </c>
      <c r="E825" s="172" t="s">
        <v>2653</v>
      </c>
      <c r="F825" s="172">
        <v>39</v>
      </c>
      <c r="G825" s="172" t="s">
        <v>250</v>
      </c>
      <c r="H825" s="172" t="s">
        <v>241</v>
      </c>
    </row>
    <row r="826" spans="1:9" hidden="1">
      <c r="A826" s="172" t="s">
        <v>66</v>
      </c>
      <c r="B826" s="172" t="s">
        <v>236</v>
      </c>
      <c r="C826" s="172" t="s">
        <v>1078</v>
      </c>
      <c r="D826" s="172" t="s">
        <v>1079</v>
      </c>
      <c r="E826" s="172" t="s">
        <v>2654</v>
      </c>
      <c r="F826" s="172">
        <v>1000001</v>
      </c>
      <c r="G826" s="172" t="s">
        <v>250</v>
      </c>
      <c r="H826" s="172" t="s">
        <v>241</v>
      </c>
    </row>
    <row r="827" spans="1:9" hidden="1">
      <c r="A827" s="172" t="s">
        <v>66</v>
      </c>
      <c r="B827" s="172" t="s">
        <v>236</v>
      </c>
      <c r="C827" s="172" t="s">
        <v>1078</v>
      </c>
      <c r="D827" s="172" t="s">
        <v>1079</v>
      </c>
      <c r="E827" s="172" t="s">
        <v>2655</v>
      </c>
      <c r="F827" s="172">
        <v>252</v>
      </c>
      <c r="G827" s="172" t="s">
        <v>250</v>
      </c>
      <c r="H827" s="172" t="s">
        <v>241</v>
      </c>
      <c r="I827" s="172" t="s">
        <v>2656</v>
      </c>
    </row>
    <row r="828" spans="1:9" hidden="1">
      <c r="A828" s="172" t="s">
        <v>66</v>
      </c>
      <c r="B828" s="172" t="s">
        <v>236</v>
      </c>
      <c r="C828" s="172" t="s">
        <v>1078</v>
      </c>
      <c r="D828" s="172" t="s">
        <v>1079</v>
      </c>
      <c r="E828" s="172" t="s">
        <v>2657</v>
      </c>
      <c r="F828" s="172">
        <v>177</v>
      </c>
      <c r="G828" s="172" t="s">
        <v>250</v>
      </c>
      <c r="H828" s="172" t="s">
        <v>241</v>
      </c>
      <c r="I828" s="172" t="s">
        <v>2658</v>
      </c>
    </row>
    <row r="829" spans="1:9" hidden="1">
      <c r="A829" s="172" t="s">
        <v>66</v>
      </c>
      <c r="B829" s="172" t="s">
        <v>236</v>
      </c>
      <c r="C829" s="172" t="s">
        <v>1078</v>
      </c>
      <c r="D829" s="172" t="s">
        <v>1079</v>
      </c>
      <c r="E829" s="172" t="s">
        <v>2659</v>
      </c>
      <c r="F829" s="172">
        <v>178</v>
      </c>
      <c r="G829" s="172" t="s">
        <v>250</v>
      </c>
      <c r="H829" s="172" t="s">
        <v>241</v>
      </c>
      <c r="I829" s="172" t="s">
        <v>2658</v>
      </c>
    </row>
    <row r="830" spans="1:9" hidden="1">
      <c r="A830" s="172" t="s">
        <v>66</v>
      </c>
      <c r="B830" s="172" t="s">
        <v>236</v>
      </c>
      <c r="C830" s="172" t="s">
        <v>1078</v>
      </c>
      <c r="D830" s="172" t="s">
        <v>1079</v>
      </c>
      <c r="E830" s="172" t="s">
        <v>2660</v>
      </c>
      <c r="F830" s="172">
        <v>1000009</v>
      </c>
      <c r="G830" s="172" t="s">
        <v>250</v>
      </c>
      <c r="H830" s="172" t="s">
        <v>241</v>
      </c>
    </row>
    <row r="831" spans="1:9" hidden="1">
      <c r="A831" s="172" t="s">
        <v>66</v>
      </c>
      <c r="B831" s="172" t="s">
        <v>236</v>
      </c>
      <c r="C831" s="172" t="s">
        <v>1078</v>
      </c>
      <c r="D831" s="172" t="s">
        <v>1079</v>
      </c>
      <c r="E831" s="172" t="s">
        <v>2661</v>
      </c>
      <c r="F831" s="172">
        <v>228</v>
      </c>
      <c r="G831" s="172" t="s">
        <v>250</v>
      </c>
      <c r="H831" s="172" t="s">
        <v>241</v>
      </c>
      <c r="I831" s="172" t="s">
        <v>2662</v>
      </c>
    </row>
    <row r="832" spans="1:9" hidden="1">
      <c r="A832" s="172" t="s">
        <v>66</v>
      </c>
      <c r="B832" s="172" t="s">
        <v>236</v>
      </c>
      <c r="C832" s="172" t="s">
        <v>1078</v>
      </c>
      <c r="D832" s="172" t="s">
        <v>1079</v>
      </c>
      <c r="E832" s="172" t="s">
        <v>2663</v>
      </c>
      <c r="F832" s="172">
        <v>22</v>
      </c>
      <c r="G832" s="172" t="s">
        <v>250</v>
      </c>
      <c r="H832" s="172" t="s">
        <v>241</v>
      </c>
      <c r="I832" s="172" t="s">
        <v>2664</v>
      </c>
    </row>
    <row r="833" spans="1:9" hidden="1">
      <c r="A833" s="172" t="s">
        <v>66</v>
      </c>
      <c r="B833" s="172" t="s">
        <v>236</v>
      </c>
      <c r="C833" s="172" t="s">
        <v>1078</v>
      </c>
      <c r="D833" s="172" t="s">
        <v>1079</v>
      </c>
      <c r="E833" s="172" t="s">
        <v>2665</v>
      </c>
      <c r="F833" s="172">
        <v>161</v>
      </c>
      <c r="G833" s="172" t="s">
        <v>250</v>
      </c>
      <c r="H833" s="172" t="s">
        <v>241</v>
      </c>
      <c r="I833" s="172" t="s">
        <v>2666</v>
      </c>
    </row>
    <row r="834" spans="1:9" hidden="1">
      <c r="A834" s="172" t="s">
        <v>66</v>
      </c>
      <c r="B834" s="172" t="s">
        <v>236</v>
      </c>
      <c r="C834" s="172" t="s">
        <v>1078</v>
      </c>
      <c r="D834" s="172" t="s">
        <v>1079</v>
      </c>
      <c r="E834" s="172" t="s">
        <v>2667</v>
      </c>
      <c r="F834" s="172">
        <v>234</v>
      </c>
      <c r="G834" s="172" t="s">
        <v>250</v>
      </c>
      <c r="H834" s="172" t="s">
        <v>241</v>
      </c>
      <c r="I834" s="172" t="s">
        <v>2624</v>
      </c>
    </row>
    <row r="835" spans="1:9" hidden="1">
      <c r="A835" s="172" t="s">
        <v>66</v>
      </c>
      <c r="B835" s="172" t="s">
        <v>236</v>
      </c>
      <c r="C835" s="172" t="s">
        <v>1078</v>
      </c>
      <c r="D835" s="172" t="s">
        <v>1079</v>
      </c>
      <c r="E835" s="172" t="s">
        <v>2668</v>
      </c>
      <c r="F835" s="172">
        <v>235</v>
      </c>
      <c r="G835" s="172" t="s">
        <v>250</v>
      </c>
      <c r="H835" s="172" t="s">
        <v>241</v>
      </c>
      <c r="I835" s="172" t="s">
        <v>2628</v>
      </c>
    </row>
    <row r="836" spans="1:9" hidden="1">
      <c r="A836" s="172" t="s">
        <v>66</v>
      </c>
      <c r="B836" s="172" t="s">
        <v>236</v>
      </c>
      <c r="C836" s="172" t="s">
        <v>1078</v>
      </c>
      <c r="D836" s="172" t="s">
        <v>1079</v>
      </c>
      <c r="E836" s="172" t="s">
        <v>2669</v>
      </c>
      <c r="F836" s="172">
        <v>25</v>
      </c>
      <c r="G836" s="172" t="s">
        <v>250</v>
      </c>
      <c r="H836" s="172" t="s">
        <v>241</v>
      </c>
      <c r="I836" s="172" t="s">
        <v>2622</v>
      </c>
    </row>
    <row r="837" spans="1:9" hidden="1">
      <c r="A837" s="172" t="s">
        <v>66</v>
      </c>
      <c r="B837" s="172" t="s">
        <v>236</v>
      </c>
      <c r="C837" s="172" t="s">
        <v>1078</v>
      </c>
      <c r="D837" s="172" t="s">
        <v>1079</v>
      </c>
      <c r="E837" s="172" t="s">
        <v>2670</v>
      </c>
      <c r="F837" s="172">
        <v>227</v>
      </c>
      <c r="G837" s="172" t="s">
        <v>250</v>
      </c>
      <c r="H837" s="172" t="s">
        <v>241</v>
      </c>
      <c r="I837" s="172" t="s">
        <v>2656</v>
      </c>
    </row>
    <row r="838" spans="1:9" hidden="1">
      <c r="A838" s="172" t="s">
        <v>66</v>
      </c>
      <c r="B838" s="172" t="s">
        <v>236</v>
      </c>
      <c r="C838" s="172" t="s">
        <v>1078</v>
      </c>
      <c r="D838" s="172" t="s">
        <v>1079</v>
      </c>
      <c r="E838" s="172" t="s">
        <v>2671</v>
      </c>
      <c r="F838" s="172">
        <v>30</v>
      </c>
      <c r="G838" s="172" t="s">
        <v>250</v>
      </c>
      <c r="H838" s="172" t="s">
        <v>241</v>
      </c>
      <c r="I838" s="172" t="s">
        <v>2642</v>
      </c>
    </row>
    <row r="839" spans="1:9" hidden="1">
      <c r="A839" s="172" t="s">
        <v>66</v>
      </c>
      <c r="B839" s="172" t="s">
        <v>236</v>
      </c>
      <c r="C839" s="172" t="s">
        <v>1078</v>
      </c>
      <c r="D839" s="172" t="s">
        <v>1079</v>
      </c>
      <c r="E839" s="172" t="s">
        <v>2672</v>
      </c>
      <c r="F839" s="172">
        <v>139</v>
      </c>
      <c r="G839" s="172" t="s">
        <v>250</v>
      </c>
      <c r="H839" s="172" t="s">
        <v>241</v>
      </c>
      <c r="I839" s="172" t="s">
        <v>2656</v>
      </c>
    </row>
    <row r="840" spans="1:9" hidden="1">
      <c r="A840" s="172" t="s">
        <v>66</v>
      </c>
      <c r="B840" s="172" t="s">
        <v>236</v>
      </c>
      <c r="C840" s="172" t="s">
        <v>1078</v>
      </c>
      <c r="D840" s="172" t="s">
        <v>1079</v>
      </c>
      <c r="E840" s="172" t="s">
        <v>2673</v>
      </c>
      <c r="F840" s="172">
        <v>31</v>
      </c>
      <c r="G840" s="172" t="s">
        <v>250</v>
      </c>
      <c r="H840" s="172" t="s">
        <v>241</v>
      </c>
      <c r="I840" s="172" t="s">
        <v>2656</v>
      </c>
    </row>
    <row r="841" spans="1:9" hidden="1">
      <c r="A841" s="172" t="s">
        <v>66</v>
      </c>
      <c r="B841" s="172" t="s">
        <v>236</v>
      </c>
      <c r="C841" s="172" t="s">
        <v>1078</v>
      </c>
      <c r="D841" s="172" t="s">
        <v>1079</v>
      </c>
      <c r="E841" s="172" t="s">
        <v>2674</v>
      </c>
      <c r="F841" s="172">
        <v>1000015</v>
      </c>
      <c r="G841" s="172" t="s">
        <v>250</v>
      </c>
      <c r="H841" s="172" t="s">
        <v>241</v>
      </c>
    </row>
    <row r="842" spans="1:9" hidden="1">
      <c r="A842" s="172" t="s">
        <v>66</v>
      </c>
      <c r="B842" s="172" t="s">
        <v>236</v>
      </c>
      <c r="C842" s="172" t="s">
        <v>1078</v>
      </c>
      <c r="D842" s="172" t="s">
        <v>1079</v>
      </c>
      <c r="E842" s="172" t="s">
        <v>2675</v>
      </c>
      <c r="F842" s="172">
        <v>14</v>
      </c>
      <c r="G842" s="172" t="s">
        <v>250</v>
      </c>
      <c r="H842" s="172" t="s">
        <v>241</v>
      </c>
    </row>
    <row r="843" spans="1:9" hidden="1">
      <c r="A843" s="172" t="s">
        <v>66</v>
      </c>
      <c r="B843" s="172" t="s">
        <v>236</v>
      </c>
      <c r="C843" s="172" t="s">
        <v>1078</v>
      </c>
      <c r="D843" s="172" t="s">
        <v>1079</v>
      </c>
      <c r="E843" s="172" t="s">
        <v>2676</v>
      </c>
      <c r="F843" s="172">
        <v>262</v>
      </c>
      <c r="G843" s="172" t="s">
        <v>250</v>
      </c>
      <c r="H843" s="172" t="s">
        <v>241</v>
      </c>
      <c r="I843" s="172" t="s">
        <v>2648</v>
      </c>
    </row>
    <row r="844" spans="1:9" hidden="1">
      <c r="A844" s="172" t="s">
        <v>66</v>
      </c>
      <c r="B844" s="172" t="s">
        <v>236</v>
      </c>
      <c r="C844" s="172" t="s">
        <v>1078</v>
      </c>
      <c r="D844" s="172" t="s">
        <v>1079</v>
      </c>
      <c r="E844" s="172" t="s">
        <v>2677</v>
      </c>
      <c r="F844" s="172">
        <v>162</v>
      </c>
      <c r="G844" s="172" t="s">
        <v>250</v>
      </c>
      <c r="H844" s="172" t="s">
        <v>241</v>
      </c>
      <c r="I844" s="172" t="s">
        <v>2678</v>
      </c>
    </row>
    <row r="845" spans="1:9" hidden="1">
      <c r="A845" s="172" t="s">
        <v>66</v>
      </c>
      <c r="B845" s="172" t="s">
        <v>236</v>
      </c>
      <c r="C845" s="172" t="s">
        <v>1078</v>
      </c>
      <c r="D845" s="172" t="s">
        <v>1079</v>
      </c>
      <c r="E845" s="172" t="s">
        <v>2679</v>
      </c>
      <c r="F845" s="172">
        <v>163</v>
      </c>
      <c r="G845" s="172" t="s">
        <v>250</v>
      </c>
      <c r="H845" s="172" t="s">
        <v>241</v>
      </c>
      <c r="I845" s="172" t="s">
        <v>2628</v>
      </c>
    </row>
    <row r="846" spans="1:9" hidden="1">
      <c r="A846" s="172" t="s">
        <v>66</v>
      </c>
      <c r="B846" s="172" t="s">
        <v>236</v>
      </c>
      <c r="C846" s="172" t="s">
        <v>1078</v>
      </c>
      <c r="D846" s="172" t="s">
        <v>1079</v>
      </c>
      <c r="E846" s="172" t="s">
        <v>2680</v>
      </c>
      <c r="F846" s="172">
        <v>71</v>
      </c>
      <c r="G846" s="172" t="s">
        <v>250</v>
      </c>
      <c r="H846" s="172" t="s">
        <v>241</v>
      </c>
    </row>
    <row r="847" spans="1:9" hidden="1">
      <c r="A847" s="172" t="s">
        <v>66</v>
      </c>
      <c r="B847" s="172" t="s">
        <v>236</v>
      </c>
      <c r="C847" s="172" t="s">
        <v>1078</v>
      </c>
      <c r="D847" s="172" t="s">
        <v>1079</v>
      </c>
      <c r="E847" s="172" t="s">
        <v>2681</v>
      </c>
      <c r="F847" s="172">
        <v>72</v>
      </c>
      <c r="G847" s="172" t="s">
        <v>250</v>
      </c>
      <c r="H847" s="172" t="s">
        <v>241</v>
      </c>
      <c r="I847" s="172" t="s">
        <v>2682</v>
      </c>
    </row>
    <row r="848" spans="1:9" hidden="1">
      <c r="A848" s="172" t="s">
        <v>66</v>
      </c>
      <c r="B848" s="172" t="s">
        <v>236</v>
      </c>
      <c r="C848" s="172" t="s">
        <v>1078</v>
      </c>
      <c r="D848" s="172" t="s">
        <v>1079</v>
      </c>
      <c r="E848" s="172" t="s">
        <v>2683</v>
      </c>
      <c r="F848" s="172">
        <v>75</v>
      </c>
      <c r="G848" s="172" t="s">
        <v>250</v>
      </c>
      <c r="H848" s="172" t="s">
        <v>241</v>
      </c>
      <c r="I848" s="172" t="s">
        <v>2626</v>
      </c>
    </row>
    <row r="849" spans="1:9" hidden="1">
      <c r="A849" s="172" t="s">
        <v>66</v>
      </c>
      <c r="B849" s="172" t="s">
        <v>236</v>
      </c>
      <c r="C849" s="172" t="s">
        <v>1078</v>
      </c>
      <c r="D849" s="172" t="s">
        <v>1079</v>
      </c>
      <c r="E849" s="172" t="s">
        <v>2684</v>
      </c>
      <c r="F849" s="172">
        <v>74</v>
      </c>
      <c r="G849" s="172" t="s">
        <v>250</v>
      </c>
      <c r="H849" s="172" t="s">
        <v>241</v>
      </c>
      <c r="I849" s="172" t="s">
        <v>2628</v>
      </c>
    </row>
    <row r="850" spans="1:9" hidden="1">
      <c r="A850" s="172" t="s">
        <v>66</v>
      </c>
      <c r="B850" s="172" t="s">
        <v>236</v>
      </c>
      <c r="C850" s="172" t="s">
        <v>1078</v>
      </c>
      <c r="D850" s="172" t="s">
        <v>1079</v>
      </c>
      <c r="E850" s="172" t="s">
        <v>2685</v>
      </c>
      <c r="F850" s="172">
        <v>73</v>
      </c>
      <c r="G850" s="172" t="s">
        <v>250</v>
      </c>
      <c r="H850" s="172" t="s">
        <v>241</v>
      </c>
      <c r="I850" s="172" t="s">
        <v>2686</v>
      </c>
    </row>
    <row r="851" spans="1:9" hidden="1">
      <c r="A851" s="172" t="s">
        <v>66</v>
      </c>
      <c r="B851" s="172" t="s">
        <v>236</v>
      </c>
      <c r="C851" s="172" t="s">
        <v>1078</v>
      </c>
      <c r="D851" s="172" t="s">
        <v>1079</v>
      </c>
      <c r="E851" s="172" t="s">
        <v>2687</v>
      </c>
      <c r="F851" s="172">
        <v>263</v>
      </c>
      <c r="G851" s="172" t="s">
        <v>250</v>
      </c>
      <c r="H851" s="172" t="s">
        <v>241</v>
      </c>
      <c r="I851" s="172" t="s">
        <v>2648</v>
      </c>
    </row>
    <row r="852" spans="1:9" hidden="1">
      <c r="A852" s="172" t="s">
        <v>66</v>
      </c>
      <c r="B852" s="172" t="s">
        <v>236</v>
      </c>
      <c r="C852" s="172" t="s">
        <v>1078</v>
      </c>
      <c r="D852" s="172" t="s">
        <v>1079</v>
      </c>
      <c r="E852" s="172" t="s">
        <v>2688</v>
      </c>
      <c r="F852" s="172">
        <v>43</v>
      </c>
      <c r="G852" s="172" t="s">
        <v>250</v>
      </c>
      <c r="H852" s="172" t="s">
        <v>241</v>
      </c>
      <c r="I852" s="172" t="s">
        <v>2642</v>
      </c>
    </row>
    <row r="853" spans="1:9" hidden="1">
      <c r="A853" s="172" t="s">
        <v>66</v>
      </c>
      <c r="B853" s="172" t="s">
        <v>236</v>
      </c>
      <c r="C853" s="172" t="s">
        <v>1078</v>
      </c>
      <c r="D853" s="172" t="s">
        <v>1079</v>
      </c>
      <c r="E853" s="172" t="s">
        <v>2689</v>
      </c>
      <c r="F853" s="172">
        <v>20</v>
      </c>
      <c r="G853" s="172" t="s">
        <v>250</v>
      </c>
      <c r="H853" s="172" t="s">
        <v>241</v>
      </c>
      <c r="I853" s="172" t="s">
        <v>2690</v>
      </c>
    </row>
    <row r="854" spans="1:9" hidden="1">
      <c r="A854" s="172" t="s">
        <v>66</v>
      </c>
      <c r="B854" s="172" t="s">
        <v>236</v>
      </c>
      <c r="C854" s="172" t="s">
        <v>1078</v>
      </c>
      <c r="D854" s="172" t="s">
        <v>1079</v>
      </c>
      <c r="E854" s="172" t="s">
        <v>2691</v>
      </c>
      <c r="F854" s="172">
        <v>211</v>
      </c>
      <c r="G854" s="172" t="s">
        <v>250</v>
      </c>
      <c r="H854" s="172" t="s">
        <v>241</v>
      </c>
      <c r="I854" s="172" t="s">
        <v>2692</v>
      </c>
    </row>
    <row r="855" spans="1:9" hidden="1">
      <c r="A855" s="172" t="s">
        <v>66</v>
      </c>
      <c r="B855" s="172" t="s">
        <v>236</v>
      </c>
      <c r="C855" s="172" t="s">
        <v>1078</v>
      </c>
      <c r="D855" s="172" t="s">
        <v>1079</v>
      </c>
      <c r="E855" s="172" t="s">
        <v>2693</v>
      </c>
      <c r="F855" s="172">
        <v>236</v>
      </c>
      <c r="G855" s="172" t="s">
        <v>250</v>
      </c>
      <c r="H855" s="172" t="s">
        <v>241</v>
      </c>
      <c r="I855" s="172" t="s">
        <v>2624</v>
      </c>
    </row>
    <row r="856" spans="1:9" hidden="1">
      <c r="A856" s="172" t="s">
        <v>66</v>
      </c>
      <c r="B856" s="172" t="s">
        <v>236</v>
      </c>
      <c r="C856" s="172" t="s">
        <v>1078</v>
      </c>
      <c r="D856" s="172" t="s">
        <v>1079</v>
      </c>
      <c r="E856" s="172" t="s">
        <v>2694</v>
      </c>
      <c r="F856" s="172">
        <v>238</v>
      </c>
      <c r="G856" s="172" t="s">
        <v>250</v>
      </c>
      <c r="H856" s="172" t="s">
        <v>241</v>
      </c>
      <c r="I856" s="172" t="s">
        <v>2626</v>
      </c>
    </row>
    <row r="857" spans="1:9" hidden="1">
      <c r="A857" s="172" t="s">
        <v>66</v>
      </c>
      <c r="B857" s="172" t="s">
        <v>236</v>
      </c>
      <c r="C857" s="172" t="s">
        <v>1078</v>
      </c>
      <c r="D857" s="172" t="s">
        <v>1079</v>
      </c>
      <c r="E857" s="172" t="s">
        <v>2695</v>
      </c>
      <c r="F857" s="172">
        <v>237</v>
      </c>
      <c r="G857" s="172" t="s">
        <v>250</v>
      </c>
      <c r="H857" s="172" t="s">
        <v>241</v>
      </c>
      <c r="I857" s="172" t="s">
        <v>2628</v>
      </c>
    </row>
    <row r="858" spans="1:9" hidden="1">
      <c r="A858" s="172" t="s">
        <v>66</v>
      </c>
      <c r="B858" s="172" t="s">
        <v>236</v>
      </c>
      <c r="C858" s="172" t="s">
        <v>1078</v>
      </c>
      <c r="D858" s="172" t="s">
        <v>1079</v>
      </c>
      <c r="E858" s="172" t="s">
        <v>2696</v>
      </c>
      <c r="F858" s="172">
        <v>258</v>
      </c>
      <c r="G858" s="172" t="s">
        <v>250</v>
      </c>
      <c r="H858" s="172" t="s">
        <v>241</v>
      </c>
      <c r="I858" s="172" t="s">
        <v>2656</v>
      </c>
    </row>
    <row r="859" spans="1:9" hidden="1">
      <c r="A859" s="172" t="s">
        <v>66</v>
      </c>
      <c r="B859" s="172" t="s">
        <v>236</v>
      </c>
      <c r="C859" s="172" t="s">
        <v>1078</v>
      </c>
      <c r="D859" s="172" t="s">
        <v>1079</v>
      </c>
      <c r="E859" s="172" t="s">
        <v>2697</v>
      </c>
      <c r="F859" s="172">
        <v>210</v>
      </c>
      <c r="G859" s="172" t="s">
        <v>250</v>
      </c>
      <c r="H859" s="172" t="s">
        <v>241</v>
      </c>
      <c r="I859" s="172" t="s">
        <v>2698</v>
      </c>
    </row>
    <row r="860" spans="1:9" hidden="1">
      <c r="A860" s="172" t="s">
        <v>66</v>
      </c>
      <c r="B860" s="172" t="s">
        <v>236</v>
      </c>
      <c r="C860" s="172" t="s">
        <v>1078</v>
      </c>
      <c r="D860" s="172" t="s">
        <v>1079</v>
      </c>
      <c r="E860" s="172" t="s">
        <v>2699</v>
      </c>
      <c r="F860" s="172">
        <v>195</v>
      </c>
      <c r="G860" s="172" t="s">
        <v>250</v>
      </c>
      <c r="H860" s="172" t="s">
        <v>241</v>
      </c>
      <c r="I860" s="172" t="s">
        <v>2642</v>
      </c>
    </row>
    <row r="861" spans="1:9" hidden="1">
      <c r="A861" s="172" t="s">
        <v>66</v>
      </c>
      <c r="B861" s="172" t="s">
        <v>236</v>
      </c>
      <c r="C861" s="172" t="s">
        <v>1078</v>
      </c>
      <c r="D861" s="172" t="s">
        <v>1079</v>
      </c>
      <c r="E861" s="172" t="s">
        <v>2700</v>
      </c>
      <c r="F861" s="172">
        <v>196</v>
      </c>
      <c r="G861" s="172" t="s">
        <v>250</v>
      </c>
      <c r="H861" s="172" t="s">
        <v>241</v>
      </c>
      <c r="I861" s="172" t="s">
        <v>2642</v>
      </c>
    </row>
    <row r="862" spans="1:9" hidden="1">
      <c r="A862" s="172" t="s">
        <v>66</v>
      </c>
      <c r="B862" s="172" t="s">
        <v>236</v>
      </c>
      <c r="C862" s="172" t="s">
        <v>1078</v>
      </c>
      <c r="D862" s="172" t="s">
        <v>1079</v>
      </c>
      <c r="E862" s="172" t="s">
        <v>2701</v>
      </c>
      <c r="F862" s="172">
        <v>41</v>
      </c>
      <c r="G862" s="172" t="s">
        <v>250</v>
      </c>
      <c r="H862" s="172" t="s">
        <v>241</v>
      </c>
    </row>
    <row r="863" spans="1:9" hidden="1">
      <c r="A863" s="172" t="s">
        <v>66</v>
      </c>
      <c r="B863" s="172" t="s">
        <v>236</v>
      </c>
      <c r="C863" s="172" t="s">
        <v>1078</v>
      </c>
      <c r="D863" s="172" t="s">
        <v>1079</v>
      </c>
      <c r="E863" s="172" t="s">
        <v>2702</v>
      </c>
      <c r="F863" s="172">
        <v>40</v>
      </c>
      <c r="G863" s="172" t="s">
        <v>250</v>
      </c>
      <c r="H863" s="172" t="s">
        <v>241</v>
      </c>
    </row>
    <row r="864" spans="1:9" hidden="1">
      <c r="A864" s="172" t="s">
        <v>66</v>
      </c>
      <c r="B864" s="172" t="s">
        <v>236</v>
      </c>
      <c r="C864" s="172" t="s">
        <v>1078</v>
      </c>
      <c r="D864" s="172" t="s">
        <v>1079</v>
      </c>
      <c r="E864" s="172" t="s">
        <v>2703</v>
      </c>
      <c r="F864" s="172">
        <v>140</v>
      </c>
      <c r="G864" s="172" t="s">
        <v>250</v>
      </c>
      <c r="H864" s="172" t="s">
        <v>241</v>
      </c>
      <c r="I864" s="172" t="s">
        <v>2704</v>
      </c>
    </row>
    <row r="865" spans="1:9" hidden="1">
      <c r="A865" s="172" t="s">
        <v>66</v>
      </c>
      <c r="B865" s="172" t="s">
        <v>236</v>
      </c>
      <c r="C865" s="172" t="s">
        <v>1078</v>
      </c>
      <c r="D865" s="172" t="s">
        <v>1079</v>
      </c>
      <c r="E865" s="172" t="s">
        <v>2705</v>
      </c>
      <c r="F865" s="172">
        <v>147</v>
      </c>
      <c r="G865" s="172" t="s">
        <v>250</v>
      </c>
      <c r="H865" s="172" t="s">
        <v>241</v>
      </c>
      <c r="I865" s="172" t="s">
        <v>2704</v>
      </c>
    </row>
    <row r="866" spans="1:9" hidden="1">
      <c r="A866" s="172" t="s">
        <v>66</v>
      </c>
      <c r="B866" s="172" t="s">
        <v>236</v>
      </c>
      <c r="C866" s="172" t="s">
        <v>1078</v>
      </c>
      <c r="D866" s="172" t="s">
        <v>1079</v>
      </c>
      <c r="E866" s="172" t="s">
        <v>2706</v>
      </c>
      <c r="F866" s="172">
        <v>78</v>
      </c>
      <c r="G866" s="172" t="s">
        <v>250</v>
      </c>
      <c r="H866" s="172" t="s">
        <v>241</v>
      </c>
    </row>
    <row r="867" spans="1:9" hidden="1">
      <c r="A867" s="172" t="s">
        <v>66</v>
      </c>
      <c r="B867" s="172" t="s">
        <v>236</v>
      </c>
      <c r="C867" s="172" t="s">
        <v>1078</v>
      </c>
      <c r="D867" s="172" t="s">
        <v>1079</v>
      </c>
      <c r="E867" s="172" t="s">
        <v>2707</v>
      </c>
      <c r="F867" s="172">
        <v>80</v>
      </c>
      <c r="G867" s="172" t="s">
        <v>250</v>
      </c>
      <c r="H867" s="172" t="s">
        <v>241</v>
      </c>
      <c r="I867" s="172" t="s">
        <v>2708</v>
      </c>
    </row>
    <row r="868" spans="1:9" hidden="1">
      <c r="A868" s="172" t="s">
        <v>66</v>
      </c>
      <c r="B868" s="172" t="s">
        <v>236</v>
      </c>
      <c r="C868" s="172" t="s">
        <v>1078</v>
      </c>
      <c r="D868" s="172" t="s">
        <v>1079</v>
      </c>
      <c r="E868" s="172" t="s">
        <v>2709</v>
      </c>
      <c r="F868" s="172">
        <v>108</v>
      </c>
      <c r="G868" s="172" t="s">
        <v>250</v>
      </c>
      <c r="H868" s="172" t="s">
        <v>241</v>
      </c>
      <c r="I868" s="172" t="s">
        <v>2618</v>
      </c>
    </row>
    <row r="869" spans="1:9" hidden="1">
      <c r="A869" s="172" t="s">
        <v>66</v>
      </c>
      <c r="B869" s="172" t="s">
        <v>236</v>
      </c>
      <c r="C869" s="172" t="s">
        <v>1078</v>
      </c>
      <c r="D869" s="172" t="s">
        <v>1079</v>
      </c>
      <c r="E869" s="172" t="s">
        <v>2710</v>
      </c>
      <c r="F869" s="172">
        <v>201</v>
      </c>
      <c r="G869" s="172" t="s">
        <v>250</v>
      </c>
      <c r="H869" s="172" t="s">
        <v>241</v>
      </c>
      <c r="I869" s="172" t="s">
        <v>2711</v>
      </c>
    </row>
    <row r="870" spans="1:9" hidden="1">
      <c r="A870" s="172" t="s">
        <v>66</v>
      </c>
      <c r="B870" s="172" t="s">
        <v>236</v>
      </c>
      <c r="C870" s="172" t="s">
        <v>1078</v>
      </c>
      <c r="D870" s="172" t="s">
        <v>1079</v>
      </c>
      <c r="E870" s="172" t="s">
        <v>2712</v>
      </c>
      <c r="F870" s="172">
        <v>83</v>
      </c>
      <c r="G870" s="172" t="s">
        <v>250</v>
      </c>
      <c r="H870" s="172" t="s">
        <v>241</v>
      </c>
      <c r="I870" s="172" t="s">
        <v>2708</v>
      </c>
    </row>
    <row r="871" spans="1:9" hidden="1">
      <c r="A871" s="172" t="s">
        <v>66</v>
      </c>
      <c r="B871" s="172" t="s">
        <v>236</v>
      </c>
      <c r="C871" s="172" t="s">
        <v>1078</v>
      </c>
      <c r="D871" s="172" t="s">
        <v>1079</v>
      </c>
      <c r="E871" s="172" t="s">
        <v>2713</v>
      </c>
      <c r="F871" s="172">
        <v>19</v>
      </c>
      <c r="G871" s="172" t="s">
        <v>250</v>
      </c>
      <c r="H871" s="172" t="s">
        <v>241</v>
      </c>
    </row>
    <row r="872" spans="1:9" hidden="1">
      <c r="A872" s="172" t="s">
        <v>66</v>
      </c>
      <c r="B872" s="172" t="s">
        <v>236</v>
      </c>
      <c r="C872" s="172" t="s">
        <v>1078</v>
      </c>
      <c r="D872" s="172" t="s">
        <v>1079</v>
      </c>
      <c r="E872" s="172" t="s">
        <v>2714</v>
      </c>
      <c r="F872" s="172">
        <v>23</v>
      </c>
      <c r="G872" s="172" t="s">
        <v>250</v>
      </c>
      <c r="H872" s="172" t="s">
        <v>241</v>
      </c>
      <c r="I872" s="172" t="s">
        <v>2690</v>
      </c>
    </row>
    <row r="873" spans="1:9" hidden="1">
      <c r="A873" s="172" t="s">
        <v>66</v>
      </c>
      <c r="B873" s="172" t="s">
        <v>236</v>
      </c>
      <c r="C873" s="172" t="s">
        <v>1078</v>
      </c>
      <c r="D873" s="172" t="s">
        <v>1079</v>
      </c>
      <c r="E873" s="172" t="s">
        <v>2715</v>
      </c>
      <c r="F873" s="172">
        <v>38</v>
      </c>
      <c r="G873" s="172" t="s">
        <v>250</v>
      </c>
      <c r="H873" s="172" t="s">
        <v>241</v>
      </c>
      <c r="I873" s="172" t="s">
        <v>2690</v>
      </c>
    </row>
    <row r="874" spans="1:9" hidden="1">
      <c r="A874" s="172" t="s">
        <v>66</v>
      </c>
      <c r="B874" s="172" t="s">
        <v>236</v>
      </c>
      <c r="C874" s="172" t="s">
        <v>1078</v>
      </c>
      <c r="D874" s="172" t="s">
        <v>1079</v>
      </c>
      <c r="E874" s="172" t="s">
        <v>2716</v>
      </c>
      <c r="F874" s="172">
        <v>79</v>
      </c>
      <c r="G874" s="172" t="s">
        <v>250</v>
      </c>
      <c r="H874" s="172" t="s">
        <v>241</v>
      </c>
      <c r="I874" s="172" t="s">
        <v>2717</v>
      </c>
    </row>
    <row r="875" spans="1:9" hidden="1">
      <c r="A875" s="172" t="s">
        <v>66</v>
      </c>
      <c r="B875" s="172" t="s">
        <v>236</v>
      </c>
      <c r="C875" s="172" t="s">
        <v>1078</v>
      </c>
      <c r="D875" s="172" t="s">
        <v>1079</v>
      </c>
      <c r="E875" s="172" t="s">
        <v>2718</v>
      </c>
      <c r="F875" s="172">
        <v>21</v>
      </c>
      <c r="G875" s="172" t="s">
        <v>250</v>
      </c>
      <c r="H875" s="172" t="s">
        <v>241</v>
      </c>
      <c r="I875" s="172" t="s">
        <v>2690</v>
      </c>
    </row>
    <row r="876" spans="1:9" hidden="1">
      <c r="A876" s="172" t="s">
        <v>66</v>
      </c>
      <c r="B876" s="172" t="s">
        <v>236</v>
      </c>
      <c r="C876" s="172" t="s">
        <v>1078</v>
      </c>
      <c r="D876" s="172" t="s">
        <v>1079</v>
      </c>
      <c r="E876" s="172" t="s">
        <v>2719</v>
      </c>
      <c r="F876" s="172">
        <v>7</v>
      </c>
      <c r="G876" s="172" t="s">
        <v>250</v>
      </c>
      <c r="H876" s="172" t="s">
        <v>241</v>
      </c>
      <c r="I876" s="172" t="s">
        <v>2656</v>
      </c>
    </row>
    <row r="877" spans="1:9" hidden="1">
      <c r="A877" s="172" t="s">
        <v>66</v>
      </c>
      <c r="B877" s="172" t="s">
        <v>236</v>
      </c>
      <c r="C877" s="172" t="s">
        <v>1078</v>
      </c>
      <c r="D877" s="172" t="s">
        <v>1079</v>
      </c>
      <c r="E877" s="172" t="s">
        <v>2720</v>
      </c>
      <c r="F877" s="172">
        <v>264</v>
      </c>
      <c r="G877" s="172" t="s">
        <v>250</v>
      </c>
      <c r="H877" s="172" t="s">
        <v>241</v>
      </c>
      <c r="I877" s="172" t="s">
        <v>2648</v>
      </c>
    </row>
    <row r="878" spans="1:9" hidden="1">
      <c r="A878" s="172" t="s">
        <v>66</v>
      </c>
      <c r="B878" s="172" t="s">
        <v>236</v>
      </c>
      <c r="C878" s="172" t="s">
        <v>1078</v>
      </c>
      <c r="D878" s="172" t="s">
        <v>1079</v>
      </c>
      <c r="E878" s="172" t="s">
        <v>2721</v>
      </c>
      <c r="F878" s="172">
        <v>157</v>
      </c>
      <c r="G878" s="172" t="s">
        <v>250</v>
      </c>
      <c r="H878" s="172" t="s">
        <v>241</v>
      </c>
      <c r="I878" s="172" t="s">
        <v>2662</v>
      </c>
    </row>
    <row r="879" spans="1:9" hidden="1">
      <c r="A879" s="172" t="s">
        <v>66</v>
      </c>
      <c r="B879" s="172" t="s">
        <v>236</v>
      </c>
      <c r="C879" s="172" t="s">
        <v>1078</v>
      </c>
      <c r="D879" s="172" t="s">
        <v>1079</v>
      </c>
      <c r="E879" s="172" t="s">
        <v>2722</v>
      </c>
      <c r="F879" s="172">
        <v>229</v>
      </c>
      <c r="G879" s="172" t="s">
        <v>250</v>
      </c>
      <c r="H879" s="172" t="s">
        <v>241</v>
      </c>
      <c r="I879" s="172" t="s">
        <v>2723</v>
      </c>
    </row>
    <row r="880" spans="1:9" hidden="1">
      <c r="A880" s="172" t="s">
        <v>66</v>
      </c>
      <c r="B880" s="172" t="s">
        <v>236</v>
      </c>
      <c r="C880" s="172" t="s">
        <v>1078</v>
      </c>
      <c r="D880" s="172" t="s">
        <v>1079</v>
      </c>
      <c r="E880" s="172" t="s">
        <v>2724</v>
      </c>
      <c r="F880" s="172">
        <v>160</v>
      </c>
      <c r="G880" s="172" t="s">
        <v>250</v>
      </c>
      <c r="H880" s="172" t="s">
        <v>241</v>
      </c>
      <c r="I880" s="172" t="s">
        <v>2666</v>
      </c>
    </row>
    <row r="881" spans="1:9" hidden="1">
      <c r="A881" s="172" t="s">
        <v>66</v>
      </c>
      <c r="B881" s="172" t="s">
        <v>236</v>
      </c>
      <c r="C881" s="172" t="s">
        <v>1078</v>
      </c>
      <c r="D881" s="172" t="s">
        <v>1079</v>
      </c>
      <c r="E881" s="172" t="s">
        <v>2725</v>
      </c>
      <c r="F881" s="172">
        <v>179</v>
      </c>
      <c r="G881" s="172" t="s">
        <v>250</v>
      </c>
      <c r="H881" s="172" t="s">
        <v>241</v>
      </c>
      <c r="I881" s="172" t="s">
        <v>2726</v>
      </c>
    </row>
    <row r="882" spans="1:9" hidden="1">
      <c r="A882" s="172" t="s">
        <v>66</v>
      </c>
      <c r="B882" s="172" t="s">
        <v>236</v>
      </c>
      <c r="C882" s="172" t="s">
        <v>1078</v>
      </c>
      <c r="D882" s="172" t="s">
        <v>1079</v>
      </c>
      <c r="E882" s="172" t="s">
        <v>2727</v>
      </c>
      <c r="F882" s="172">
        <v>248</v>
      </c>
      <c r="G882" s="172" t="s">
        <v>250</v>
      </c>
      <c r="H882" s="172" t="s">
        <v>241</v>
      </c>
      <c r="I882" s="172" t="s">
        <v>2662</v>
      </c>
    </row>
    <row r="883" spans="1:9" hidden="1">
      <c r="A883" s="172" t="s">
        <v>66</v>
      </c>
      <c r="B883" s="172" t="s">
        <v>236</v>
      </c>
      <c r="C883" s="172" t="s">
        <v>1078</v>
      </c>
      <c r="D883" s="172" t="s">
        <v>1079</v>
      </c>
      <c r="E883" s="172" t="s">
        <v>2728</v>
      </c>
      <c r="F883" s="172">
        <v>249</v>
      </c>
      <c r="G883" s="172" t="s">
        <v>250</v>
      </c>
      <c r="H883" s="172" t="s">
        <v>241</v>
      </c>
      <c r="I883" s="172" t="s">
        <v>2662</v>
      </c>
    </row>
    <row r="884" spans="1:9" hidden="1">
      <c r="A884" s="172" t="s">
        <v>66</v>
      </c>
      <c r="B884" s="172" t="s">
        <v>236</v>
      </c>
      <c r="C884" s="172" t="s">
        <v>1078</v>
      </c>
      <c r="D884" s="172" t="s">
        <v>1079</v>
      </c>
      <c r="E884" s="172" t="s">
        <v>2729</v>
      </c>
      <c r="F884" s="172">
        <v>245</v>
      </c>
      <c r="G884" s="172" t="s">
        <v>250</v>
      </c>
      <c r="H884" s="172" t="s">
        <v>241</v>
      </c>
      <c r="I884" s="172" t="s">
        <v>2662</v>
      </c>
    </row>
    <row r="885" spans="1:9" hidden="1">
      <c r="A885" s="172" t="s">
        <v>66</v>
      </c>
      <c r="B885" s="172" t="s">
        <v>236</v>
      </c>
      <c r="C885" s="172" t="s">
        <v>1078</v>
      </c>
      <c r="D885" s="172" t="s">
        <v>1079</v>
      </c>
      <c r="E885" s="172" t="s">
        <v>2730</v>
      </c>
      <c r="F885" s="172">
        <v>247</v>
      </c>
      <c r="G885" s="172" t="s">
        <v>250</v>
      </c>
      <c r="H885" s="172" t="s">
        <v>241</v>
      </c>
      <c r="I885" s="172" t="s">
        <v>2662</v>
      </c>
    </row>
    <row r="886" spans="1:9" hidden="1">
      <c r="A886" s="172" t="s">
        <v>66</v>
      </c>
      <c r="B886" s="172" t="s">
        <v>236</v>
      </c>
      <c r="C886" s="172" t="s">
        <v>1078</v>
      </c>
      <c r="D886" s="172" t="s">
        <v>1079</v>
      </c>
      <c r="E886" s="172" t="s">
        <v>2731</v>
      </c>
      <c r="F886" s="172">
        <v>192</v>
      </c>
      <c r="G886" s="172" t="s">
        <v>250</v>
      </c>
      <c r="H886" s="172" t="s">
        <v>241</v>
      </c>
      <c r="I886" s="172" t="s">
        <v>2645</v>
      </c>
    </row>
    <row r="887" spans="1:9" hidden="1">
      <c r="A887" s="172" t="s">
        <v>66</v>
      </c>
      <c r="B887" s="172" t="s">
        <v>236</v>
      </c>
      <c r="C887" s="172" t="s">
        <v>1078</v>
      </c>
      <c r="D887" s="172" t="s">
        <v>1079</v>
      </c>
      <c r="E887" s="172" t="s">
        <v>2732</v>
      </c>
      <c r="F887" s="172">
        <v>159</v>
      </c>
      <c r="G887" s="172" t="s">
        <v>250</v>
      </c>
      <c r="H887" s="172" t="s">
        <v>241</v>
      </c>
      <c r="I887" s="172" t="s">
        <v>2733</v>
      </c>
    </row>
    <row r="888" spans="1:9" hidden="1">
      <c r="A888" s="172" t="s">
        <v>66</v>
      </c>
      <c r="B888" s="172" t="s">
        <v>236</v>
      </c>
      <c r="C888" s="172" t="s">
        <v>1078</v>
      </c>
      <c r="D888" s="172" t="s">
        <v>1079</v>
      </c>
      <c r="E888" s="172" t="s">
        <v>2734</v>
      </c>
      <c r="F888" s="172">
        <v>158</v>
      </c>
      <c r="G888" s="172" t="s">
        <v>250</v>
      </c>
      <c r="H888" s="172" t="s">
        <v>241</v>
      </c>
      <c r="I888" s="172" t="s">
        <v>2735</v>
      </c>
    </row>
    <row r="889" spans="1:9" hidden="1">
      <c r="A889" s="172" t="s">
        <v>66</v>
      </c>
      <c r="B889" s="172" t="s">
        <v>236</v>
      </c>
      <c r="C889" s="172" t="s">
        <v>1078</v>
      </c>
      <c r="D889" s="172" t="s">
        <v>1079</v>
      </c>
      <c r="E889" s="172" t="s">
        <v>2736</v>
      </c>
      <c r="F889" s="172">
        <v>15</v>
      </c>
      <c r="G889" s="172" t="s">
        <v>250</v>
      </c>
      <c r="H889" s="172" t="s">
        <v>241</v>
      </c>
      <c r="I889" s="172" t="s">
        <v>2737</v>
      </c>
    </row>
    <row r="890" spans="1:9" hidden="1">
      <c r="A890" s="172" t="s">
        <v>66</v>
      </c>
      <c r="B890" s="172" t="s">
        <v>236</v>
      </c>
      <c r="C890" s="172" t="s">
        <v>1078</v>
      </c>
      <c r="D890" s="172" t="s">
        <v>1079</v>
      </c>
      <c r="E890" s="172" t="s">
        <v>2738</v>
      </c>
      <c r="F890" s="172">
        <v>18</v>
      </c>
      <c r="G890" s="172" t="s">
        <v>250</v>
      </c>
      <c r="H890" s="172" t="s">
        <v>241</v>
      </c>
      <c r="I890" s="172" t="s">
        <v>2739</v>
      </c>
    </row>
    <row r="891" spans="1:9" hidden="1">
      <c r="A891" s="172" t="s">
        <v>66</v>
      </c>
      <c r="B891" s="172" t="s">
        <v>236</v>
      </c>
      <c r="C891" s="172" t="s">
        <v>1078</v>
      </c>
      <c r="D891" s="172" t="s">
        <v>1079</v>
      </c>
      <c r="E891" s="172" t="s">
        <v>2740</v>
      </c>
      <c r="F891" s="172">
        <v>17</v>
      </c>
      <c r="G891" s="172" t="s">
        <v>250</v>
      </c>
      <c r="H891" s="172" t="s">
        <v>241</v>
      </c>
      <c r="I891" s="172" t="s">
        <v>2741</v>
      </c>
    </row>
    <row r="892" spans="1:9" hidden="1">
      <c r="A892" s="172" t="s">
        <v>66</v>
      </c>
      <c r="B892" s="172" t="s">
        <v>236</v>
      </c>
      <c r="C892" s="172" t="s">
        <v>1078</v>
      </c>
      <c r="D892" s="172" t="s">
        <v>1079</v>
      </c>
      <c r="E892" s="172" t="s">
        <v>2742</v>
      </c>
      <c r="F892" s="172">
        <v>16</v>
      </c>
      <c r="G892" s="172" t="s">
        <v>250</v>
      </c>
      <c r="H892" s="172" t="s">
        <v>241</v>
      </c>
      <c r="I892" s="172" t="s">
        <v>2743</v>
      </c>
    </row>
    <row r="893" spans="1:9" hidden="1">
      <c r="A893" s="172" t="s">
        <v>66</v>
      </c>
      <c r="B893" s="172" t="s">
        <v>236</v>
      </c>
      <c r="C893" s="172" t="s">
        <v>1078</v>
      </c>
      <c r="D893" s="172" t="s">
        <v>1079</v>
      </c>
      <c r="E893" s="172" t="s">
        <v>2744</v>
      </c>
      <c r="F893" s="172">
        <v>206</v>
      </c>
      <c r="G893" s="172" t="s">
        <v>250</v>
      </c>
      <c r="H893" s="172" t="s">
        <v>241</v>
      </c>
      <c r="I893" s="172" t="s">
        <v>2745</v>
      </c>
    </row>
    <row r="894" spans="1:9" hidden="1">
      <c r="A894" s="172" t="s">
        <v>66</v>
      </c>
      <c r="B894" s="172" t="s">
        <v>236</v>
      </c>
      <c r="C894" s="172" t="s">
        <v>1078</v>
      </c>
      <c r="D894" s="172" t="s">
        <v>1079</v>
      </c>
      <c r="E894" s="172" t="s">
        <v>2746</v>
      </c>
      <c r="F894" s="172">
        <v>205</v>
      </c>
      <c r="G894" s="172" t="s">
        <v>250</v>
      </c>
      <c r="H894" s="172" t="s">
        <v>241</v>
      </c>
      <c r="I894" s="172" t="s">
        <v>2745</v>
      </c>
    </row>
    <row r="895" spans="1:9" hidden="1">
      <c r="A895" s="172" t="s">
        <v>66</v>
      </c>
      <c r="B895" s="172" t="s">
        <v>236</v>
      </c>
      <c r="C895" s="172" t="s">
        <v>1078</v>
      </c>
      <c r="D895" s="172" t="s">
        <v>1079</v>
      </c>
      <c r="E895" s="172" t="s">
        <v>2747</v>
      </c>
      <c r="F895" s="172">
        <v>207</v>
      </c>
      <c r="G895" s="172" t="s">
        <v>250</v>
      </c>
      <c r="H895" s="172" t="s">
        <v>241</v>
      </c>
      <c r="I895" s="172" t="s">
        <v>2745</v>
      </c>
    </row>
    <row r="896" spans="1:9" hidden="1">
      <c r="A896" s="172" t="s">
        <v>66</v>
      </c>
      <c r="B896" s="172" t="s">
        <v>236</v>
      </c>
      <c r="C896" s="172" t="s">
        <v>1078</v>
      </c>
      <c r="D896" s="172" t="s">
        <v>1079</v>
      </c>
      <c r="E896" s="172" t="s">
        <v>2748</v>
      </c>
      <c r="F896" s="172">
        <v>208</v>
      </c>
      <c r="G896" s="172" t="s">
        <v>250</v>
      </c>
      <c r="H896" s="172" t="s">
        <v>241</v>
      </c>
      <c r="I896" s="172" t="s">
        <v>2745</v>
      </c>
    </row>
    <row r="897" spans="1:9" hidden="1">
      <c r="A897" s="172" t="s">
        <v>66</v>
      </c>
      <c r="B897" s="172" t="s">
        <v>236</v>
      </c>
      <c r="C897" s="172" t="s">
        <v>1078</v>
      </c>
      <c r="D897" s="172" t="s">
        <v>1079</v>
      </c>
      <c r="E897" s="172" t="s">
        <v>2749</v>
      </c>
      <c r="F897" s="172">
        <v>3</v>
      </c>
      <c r="G897" s="172" t="s">
        <v>250</v>
      </c>
      <c r="H897" s="172" t="s">
        <v>241</v>
      </c>
      <c r="I897" s="172" t="s">
        <v>2656</v>
      </c>
    </row>
    <row r="898" spans="1:9" hidden="1">
      <c r="A898" s="172" t="s">
        <v>66</v>
      </c>
      <c r="B898" s="172" t="s">
        <v>236</v>
      </c>
      <c r="C898" s="172" t="s">
        <v>1078</v>
      </c>
      <c r="D898" s="172" t="s">
        <v>1079</v>
      </c>
      <c r="E898" s="172" t="s">
        <v>2750</v>
      </c>
      <c r="F898" s="172">
        <v>1</v>
      </c>
      <c r="G898" s="172" t="s">
        <v>250</v>
      </c>
      <c r="H898" s="172" t="s">
        <v>241</v>
      </c>
      <c r="I898" s="172" t="s">
        <v>2751</v>
      </c>
    </row>
    <row r="899" spans="1:9" hidden="1">
      <c r="A899" s="172" t="s">
        <v>66</v>
      </c>
      <c r="B899" s="172" t="s">
        <v>236</v>
      </c>
      <c r="C899" s="172" t="s">
        <v>1078</v>
      </c>
      <c r="D899" s="172" t="s">
        <v>1079</v>
      </c>
      <c r="E899" s="172" t="s">
        <v>2752</v>
      </c>
      <c r="F899" s="172">
        <v>225</v>
      </c>
      <c r="G899" s="172" t="s">
        <v>250</v>
      </c>
      <c r="H899" s="172" t="s">
        <v>241</v>
      </c>
      <c r="I899" s="172" t="s">
        <v>2753</v>
      </c>
    </row>
    <row r="900" spans="1:9" hidden="1">
      <c r="A900" s="172" t="s">
        <v>66</v>
      </c>
      <c r="B900" s="172" t="s">
        <v>236</v>
      </c>
      <c r="C900" s="172" t="s">
        <v>1078</v>
      </c>
      <c r="D900" s="172" t="s">
        <v>1079</v>
      </c>
      <c r="E900" s="172" t="s">
        <v>2754</v>
      </c>
      <c r="F900" s="172">
        <v>255</v>
      </c>
      <c r="G900" s="172" t="s">
        <v>250</v>
      </c>
      <c r="H900" s="172" t="s">
        <v>241</v>
      </c>
      <c r="I900" s="172" t="s">
        <v>2753</v>
      </c>
    </row>
    <row r="901" spans="1:9" hidden="1">
      <c r="A901" s="172" t="s">
        <v>66</v>
      </c>
      <c r="B901" s="172" t="s">
        <v>236</v>
      </c>
      <c r="C901" s="172" t="s">
        <v>1078</v>
      </c>
      <c r="D901" s="172" t="s">
        <v>1079</v>
      </c>
      <c r="E901" s="172" t="s">
        <v>2755</v>
      </c>
      <c r="F901" s="172">
        <v>213</v>
      </c>
      <c r="G901" s="172" t="s">
        <v>250</v>
      </c>
      <c r="H901" s="172" t="s">
        <v>241</v>
      </c>
      <c r="I901" s="172" t="s">
        <v>2753</v>
      </c>
    </row>
    <row r="902" spans="1:9" hidden="1">
      <c r="A902" s="172" t="s">
        <v>66</v>
      </c>
      <c r="B902" s="172" t="s">
        <v>236</v>
      </c>
      <c r="C902" s="172" t="s">
        <v>1078</v>
      </c>
      <c r="D902" s="172" t="s">
        <v>1079</v>
      </c>
      <c r="E902" s="172" t="s">
        <v>2756</v>
      </c>
      <c r="F902" s="172">
        <v>122</v>
      </c>
      <c r="G902" s="172" t="s">
        <v>250</v>
      </c>
      <c r="H902" s="172" t="s">
        <v>241</v>
      </c>
      <c r="I902" s="172" t="s">
        <v>2753</v>
      </c>
    </row>
    <row r="903" spans="1:9" hidden="1">
      <c r="A903" s="172" t="s">
        <v>66</v>
      </c>
      <c r="B903" s="172" t="s">
        <v>236</v>
      </c>
      <c r="C903" s="172" t="s">
        <v>1078</v>
      </c>
      <c r="D903" s="172" t="s">
        <v>1079</v>
      </c>
      <c r="E903" s="172" t="s">
        <v>2757</v>
      </c>
      <c r="F903" s="172">
        <v>124</v>
      </c>
      <c r="G903" s="172" t="s">
        <v>250</v>
      </c>
      <c r="H903" s="172" t="s">
        <v>241</v>
      </c>
      <c r="I903" s="172" t="s">
        <v>2753</v>
      </c>
    </row>
    <row r="904" spans="1:9" hidden="1">
      <c r="A904" s="172" t="s">
        <v>66</v>
      </c>
      <c r="B904" s="172" t="s">
        <v>236</v>
      </c>
      <c r="C904" s="172" t="s">
        <v>1078</v>
      </c>
      <c r="D904" s="172" t="s">
        <v>1079</v>
      </c>
      <c r="E904" s="172" t="s">
        <v>2758</v>
      </c>
      <c r="F904" s="172">
        <v>123</v>
      </c>
      <c r="G904" s="172" t="s">
        <v>250</v>
      </c>
      <c r="H904" s="172" t="s">
        <v>241</v>
      </c>
      <c r="I904" s="172" t="s">
        <v>2753</v>
      </c>
    </row>
    <row r="905" spans="1:9" hidden="1">
      <c r="A905" s="172" t="s">
        <v>66</v>
      </c>
      <c r="B905" s="172" t="s">
        <v>236</v>
      </c>
      <c r="C905" s="172" t="s">
        <v>1078</v>
      </c>
      <c r="D905" s="172" t="s">
        <v>1079</v>
      </c>
      <c r="E905" s="172" t="s">
        <v>2759</v>
      </c>
      <c r="F905" s="172">
        <v>126</v>
      </c>
      <c r="G905" s="172" t="s">
        <v>250</v>
      </c>
      <c r="H905" s="172" t="s">
        <v>241</v>
      </c>
      <c r="I905" s="172" t="s">
        <v>2753</v>
      </c>
    </row>
    <row r="906" spans="1:9" hidden="1">
      <c r="A906" s="172" t="s">
        <v>66</v>
      </c>
      <c r="B906" s="172" t="s">
        <v>236</v>
      </c>
      <c r="C906" s="172" t="s">
        <v>1078</v>
      </c>
      <c r="D906" s="172" t="s">
        <v>1079</v>
      </c>
      <c r="E906" s="172" t="s">
        <v>2760</v>
      </c>
      <c r="F906" s="172">
        <v>33</v>
      </c>
      <c r="G906" s="172" t="s">
        <v>250</v>
      </c>
      <c r="H906" s="172" t="s">
        <v>241</v>
      </c>
      <c r="I906" s="172" t="s">
        <v>2682</v>
      </c>
    </row>
    <row r="907" spans="1:9" hidden="1">
      <c r="A907" s="172" t="s">
        <v>66</v>
      </c>
      <c r="B907" s="172" t="s">
        <v>236</v>
      </c>
      <c r="C907" s="172" t="s">
        <v>1078</v>
      </c>
      <c r="D907" s="172" t="s">
        <v>1079</v>
      </c>
      <c r="E907" s="172" t="s">
        <v>2761</v>
      </c>
      <c r="F907" s="172">
        <v>97</v>
      </c>
      <c r="G907" s="172" t="s">
        <v>250</v>
      </c>
      <c r="H907" s="172" t="s">
        <v>241</v>
      </c>
      <c r="I907" s="172" t="s">
        <v>2626</v>
      </c>
    </row>
    <row r="908" spans="1:9" hidden="1">
      <c r="A908" s="172" t="s">
        <v>66</v>
      </c>
      <c r="B908" s="172" t="s">
        <v>236</v>
      </c>
      <c r="C908" s="172" t="s">
        <v>1078</v>
      </c>
      <c r="D908" s="172" t="s">
        <v>1079</v>
      </c>
      <c r="E908" s="172" t="s">
        <v>2762</v>
      </c>
      <c r="F908" s="172">
        <v>35</v>
      </c>
      <c r="G908" s="172" t="s">
        <v>250</v>
      </c>
      <c r="H908" s="172" t="s">
        <v>241</v>
      </c>
      <c r="I908" s="172" t="s">
        <v>2628</v>
      </c>
    </row>
    <row r="909" spans="1:9" hidden="1">
      <c r="A909" s="172" t="s">
        <v>66</v>
      </c>
      <c r="B909" s="172" t="s">
        <v>236</v>
      </c>
      <c r="C909" s="172" t="s">
        <v>1078</v>
      </c>
      <c r="D909" s="172" t="s">
        <v>1079</v>
      </c>
      <c r="E909" s="172" t="s">
        <v>2763</v>
      </c>
      <c r="F909" s="172">
        <v>34</v>
      </c>
      <c r="G909" s="172" t="s">
        <v>250</v>
      </c>
      <c r="H909" s="172" t="s">
        <v>241</v>
      </c>
      <c r="I909" s="172" t="s">
        <v>2686</v>
      </c>
    </row>
    <row r="910" spans="1:9" hidden="1">
      <c r="A910" s="172" t="s">
        <v>66</v>
      </c>
      <c r="B910" s="172" t="s">
        <v>236</v>
      </c>
      <c r="C910" s="172" t="s">
        <v>1078</v>
      </c>
      <c r="D910" s="172" t="s">
        <v>1079</v>
      </c>
      <c r="E910" s="172" t="s">
        <v>2764</v>
      </c>
      <c r="F910" s="172">
        <v>93</v>
      </c>
      <c r="G910" s="172" t="s">
        <v>250</v>
      </c>
      <c r="H910" s="172" t="s">
        <v>241</v>
      </c>
      <c r="I910" s="172" t="s">
        <v>2737</v>
      </c>
    </row>
    <row r="911" spans="1:9" hidden="1">
      <c r="A911" s="172" t="s">
        <v>66</v>
      </c>
      <c r="B911" s="172" t="s">
        <v>236</v>
      </c>
      <c r="C911" s="172" t="s">
        <v>1078</v>
      </c>
      <c r="D911" s="172" t="s">
        <v>1079</v>
      </c>
      <c r="E911" s="172" t="s">
        <v>2765</v>
      </c>
      <c r="F911" s="172">
        <v>96</v>
      </c>
      <c r="G911" s="172" t="s">
        <v>250</v>
      </c>
      <c r="H911" s="172" t="s">
        <v>241</v>
      </c>
      <c r="I911" s="172" t="s">
        <v>2739</v>
      </c>
    </row>
    <row r="912" spans="1:9" hidden="1">
      <c r="A912" s="172" t="s">
        <v>66</v>
      </c>
      <c r="B912" s="172" t="s">
        <v>236</v>
      </c>
      <c r="C912" s="172" t="s">
        <v>1078</v>
      </c>
      <c r="D912" s="172" t="s">
        <v>1079</v>
      </c>
      <c r="E912" s="172" t="s">
        <v>2766</v>
      </c>
      <c r="F912" s="172">
        <v>95</v>
      </c>
      <c r="G912" s="172" t="s">
        <v>250</v>
      </c>
      <c r="H912" s="172" t="s">
        <v>241</v>
      </c>
      <c r="I912" s="172" t="s">
        <v>2741</v>
      </c>
    </row>
    <row r="913" spans="1:9" hidden="1">
      <c r="A913" s="172" t="s">
        <v>66</v>
      </c>
      <c r="B913" s="172" t="s">
        <v>236</v>
      </c>
      <c r="C913" s="172" t="s">
        <v>1078</v>
      </c>
      <c r="D913" s="172" t="s">
        <v>1079</v>
      </c>
      <c r="E913" s="172" t="s">
        <v>2767</v>
      </c>
      <c r="F913" s="172">
        <v>94</v>
      </c>
      <c r="G913" s="172" t="s">
        <v>250</v>
      </c>
      <c r="H913" s="172" t="s">
        <v>241</v>
      </c>
      <c r="I913" s="172" t="s">
        <v>2743</v>
      </c>
    </row>
    <row r="914" spans="1:9" hidden="1">
      <c r="A914" s="172" t="s">
        <v>66</v>
      </c>
      <c r="B914" s="172" t="s">
        <v>236</v>
      </c>
      <c r="C914" s="172" t="s">
        <v>1078</v>
      </c>
      <c r="D914" s="172" t="s">
        <v>1079</v>
      </c>
      <c r="E914" s="172" t="s">
        <v>2768</v>
      </c>
      <c r="F914" s="172">
        <v>32</v>
      </c>
      <c r="G914" s="172" t="s">
        <v>250</v>
      </c>
      <c r="H914" s="172" t="s">
        <v>241</v>
      </c>
    </row>
    <row r="915" spans="1:9" hidden="1">
      <c r="A915" s="172" t="s">
        <v>66</v>
      </c>
      <c r="B915" s="172" t="s">
        <v>236</v>
      </c>
      <c r="C915" s="172" t="s">
        <v>1078</v>
      </c>
      <c r="D915" s="172" t="s">
        <v>1079</v>
      </c>
      <c r="E915" s="172" t="s">
        <v>2769</v>
      </c>
      <c r="F915" s="172">
        <v>240</v>
      </c>
      <c r="G915" s="172" t="s">
        <v>250</v>
      </c>
      <c r="H915" s="172" t="s">
        <v>241</v>
      </c>
      <c r="I915" s="172" t="s">
        <v>2624</v>
      </c>
    </row>
    <row r="916" spans="1:9" hidden="1">
      <c r="A916" s="172" t="s">
        <v>66</v>
      </c>
      <c r="B916" s="172" t="s">
        <v>236</v>
      </c>
      <c r="C916" s="172" t="s">
        <v>1078</v>
      </c>
      <c r="D916" s="172" t="s">
        <v>1079</v>
      </c>
      <c r="E916" s="172" t="s">
        <v>2770</v>
      </c>
      <c r="F916" s="172">
        <v>242</v>
      </c>
      <c r="G916" s="172" t="s">
        <v>250</v>
      </c>
      <c r="H916" s="172" t="s">
        <v>241</v>
      </c>
      <c r="I916" s="172" t="s">
        <v>2626</v>
      </c>
    </row>
    <row r="917" spans="1:9" hidden="1">
      <c r="A917" s="172" t="s">
        <v>66</v>
      </c>
      <c r="B917" s="172" t="s">
        <v>236</v>
      </c>
      <c r="C917" s="172" t="s">
        <v>1078</v>
      </c>
      <c r="D917" s="172" t="s">
        <v>1079</v>
      </c>
      <c r="E917" s="172" t="s">
        <v>2771</v>
      </c>
      <c r="F917" s="172">
        <v>241</v>
      </c>
      <c r="G917" s="172" t="s">
        <v>250</v>
      </c>
      <c r="H917" s="172" t="s">
        <v>241</v>
      </c>
      <c r="I917" s="172" t="s">
        <v>2628</v>
      </c>
    </row>
    <row r="918" spans="1:9" hidden="1">
      <c r="A918" s="172" t="s">
        <v>66</v>
      </c>
      <c r="B918" s="172" t="s">
        <v>236</v>
      </c>
      <c r="C918" s="172" t="s">
        <v>1078</v>
      </c>
      <c r="D918" s="172" t="s">
        <v>1079</v>
      </c>
      <c r="E918" s="172" t="s">
        <v>2772</v>
      </c>
      <c r="F918" s="172">
        <v>175</v>
      </c>
      <c r="G918" s="172" t="s">
        <v>250</v>
      </c>
      <c r="H918" s="172" t="s">
        <v>241</v>
      </c>
      <c r="I918" s="172" t="s">
        <v>2662</v>
      </c>
    </row>
    <row r="919" spans="1:9" hidden="1">
      <c r="A919" s="172" t="s">
        <v>66</v>
      </c>
      <c r="B919" s="172" t="s">
        <v>236</v>
      </c>
      <c r="C919" s="172" t="s">
        <v>1078</v>
      </c>
      <c r="D919" s="172" t="s">
        <v>1079</v>
      </c>
      <c r="E919" s="172" t="s">
        <v>2773</v>
      </c>
      <c r="F919" s="172">
        <v>44</v>
      </c>
      <c r="G919" s="172" t="s">
        <v>250</v>
      </c>
      <c r="H919" s="172" t="s">
        <v>241</v>
      </c>
      <c r="I919" s="172" t="s">
        <v>2642</v>
      </c>
    </row>
    <row r="920" spans="1:9" hidden="1">
      <c r="A920" s="172" t="s">
        <v>66</v>
      </c>
      <c r="B920" s="172" t="s">
        <v>236</v>
      </c>
      <c r="C920" s="172" t="s">
        <v>1078</v>
      </c>
      <c r="D920" s="172" t="s">
        <v>1079</v>
      </c>
      <c r="E920" s="172" t="s">
        <v>2774</v>
      </c>
      <c r="F920" s="172">
        <v>138</v>
      </c>
      <c r="G920" s="172" t="s">
        <v>250</v>
      </c>
      <c r="H920" s="172" t="s">
        <v>241</v>
      </c>
      <c r="I920" s="172" t="s">
        <v>2775</v>
      </c>
    </row>
    <row r="921" spans="1:9" hidden="1">
      <c r="A921" s="172" t="s">
        <v>66</v>
      </c>
      <c r="B921" s="172" t="s">
        <v>236</v>
      </c>
      <c r="C921" s="172" t="s">
        <v>1078</v>
      </c>
      <c r="D921" s="172" t="s">
        <v>1079</v>
      </c>
      <c r="E921" s="172" t="s">
        <v>2776</v>
      </c>
      <c r="F921" s="172">
        <v>47</v>
      </c>
      <c r="G921" s="172" t="s">
        <v>250</v>
      </c>
      <c r="H921" s="172" t="s">
        <v>241</v>
      </c>
      <c r="I921" s="172" t="s">
        <v>2642</v>
      </c>
    </row>
    <row r="922" spans="1:9" hidden="1">
      <c r="A922" s="172" t="s">
        <v>66</v>
      </c>
      <c r="B922" s="172" t="s">
        <v>236</v>
      </c>
      <c r="C922" s="172" t="s">
        <v>1078</v>
      </c>
      <c r="D922" s="172" t="s">
        <v>1079</v>
      </c>
      <c r="E922" s="172" t="s">
        <v>2777</v>
      </c>
      <c r="F922" s="172">
        <v>50</v>
      </c>
      <c r="G922" s="172" t="s">
        <v>250</v>
      </c>
      <c r="H922" s="172" t="s">
        <v>241</v>
      </c>
      <c r="I922" s="172" t="s">
        <v>2642</v>
      </c>
    </row>
    <row r="923" spans="1:9" hidden="1">
      <c r="A923" s="172" t="s">
        <v>66</v>
      </c>
      <c r="B923" s="172" t="s">
        <v>236</v>
      </c>
      <c r="C923" s="172" t="s">
        <v>1078</v>
      </c>
      <c r="D923" s="172" t="s">
        <v>1079</v>
      </c>
      <c r="E923" s="172" t="s">
        <v>2778</v>
      </c>
      <c r="F923" s="172">
        <v>176</v>
      </c>
      <c r="G923" s="172" t="s">
        <v>250</v>
      </c>
      <c r="H923" s="172" t="s">
        <v>241</v>
      </c>
      <c r="I923" s="172" t="s">
        <v>2662</v>
      </c>
    </row>
    <row r="924" spans="1:9" hidden="1">
      <c r="A924" s="172" t="s">
        <v>66</v>
      </c>
      <c r="B924" s="172" t="s">
        <v>236</v>
      </c>
      <c r="C924" s="172" t="s">
        <v>1078</v>
      </c>
      <c r="D924" s="172" t="s">
        <v>1079</v>
      </c>
      <c r="E924" s="172" t="s">
        <v>2779</v>
      </c>
      <c r="F924" s="172">
        <v>180</v>
      </c>
      <c r="G924" s="172" t="s">
        <v>250</v>
      </c>
      <c r="H924" s="172" t="s">
        <v>241</v>
      </c>
      <c r="I924" s="172" t="s">
        <v>2726</v>
      </c>
    </row>
    <row r="925" spans="1:9" hidden="1">
      <c r="A925" s="172" t="s">
        <v>66</v>
      </c>
      <c r="B925" s="172" t="s">
        <v>236</v>
      </c>
      <c r="C925" s="172" t="s">
        <v>1078</v>
      </c>
      <c r="D925" s="172" t="s">
        <v>1079</v>
      </c>
      <c r="E925" s="172" t="s">
        <v>2780</v>
      </c>
      <c r="F925" s="172">
        <v>226</v>
      </c>
      <c r="G925" s="172" t="s">
        <v>250</v>
      </c>
      <c r="H925" s="172" t="s">
        <v>241</v>
      </c>
      <c r="I925" s="172" t="s">
        <v>2781</v>
      </c>
    </row>
    <row r="926" spans="1:9" hidden="1">
      <c r="A926" s="172" t="s">
        <v>66</v>
      </c>
      <c r="B926" s="172" t="s">
        <v>236</v>
      </c>
      <c r="C926" s="172" t="s">
        <v>1078</v>
      </c>
      <c r="D926" s="172" t="s">
        <v>1079</v>
      </c>
      <c r="E926" s="172" t="s">
        <v>2782</v>
      </c>
      <c r="F926" s="172">
        <v>127</v>
      </c>
      <c r="G926" s="172" t="s">
        <v>250</v>
      </c>
      <c r="H926" s="172" t="s">
        <v>241</v>
      </c>
      <c r="I926" s="172" t="s">
        <v>2781</v>
      </c>
    </row>
    <row r="927" spans="1:9" hidden="1">
      <c r="A927" s="172" t="s">
        <v>66</v>
      </c>
      <c r="B927" s="172" t="s">
        <v>236</v>
      </c>
      <c r="C927" s="172" t="s">
        <v>1078</v>
      </c>
      <c r="D927" s="172" t="s">
        <v>1079</v>
      </c>
      <c r="E927" s="172" t="s">
        <v>2783</v>
      </c>
      <c r="F927" s="172">
        <v>214</v>
      </c>
      <c r="G927" s="172" t="s">
        <v>250</v>
      </c>
      <c r="H927" s="172" t="s">
        <v>241</v>
      </c>
      <c r="I927" s="172" t="s">
        <v>2781</v>
      </c>
    </row>
    <row r="928" spans="1:9" hidden="1">
      <c r="A928" s="172" t="s">
        <v>66</v>
      </c>
      <c r="B928" s="172" t="s">
        <v>236</v>
      </c>
      <c r="C928" s="172" t="s">
        <v>1078</v>
      </c>
      <c r="D928" s="172" t="s">
        <v>1079</v>
      </c>
      <c r="E928" s="172" t="s">
        <v>2784</v>
      </c>
      <c r="F928" s="172">
        <v>131</v>
      </c>
      <c r="G928" s="172" t="s">
        <v>250</v>
      </c>
      <c r="H928" s="172" t="s">
        <v>241</v>
      </c>
      <c r="I928" s="172" t="s">
        <v>2781</v>
      </c>
    </row>
    <row r="929" spans="1:9" hidden="1">
      <c r="A929" s="172" t="s">
        <v>66</v>
      </c>
      <c r="B929" s="172" t="s">
        <v>236</v>
      </c>
      <c r="C929" s="172" t="s">
        <v>1078</v>
      </c>
      <c r="D929" s="172" t="s">
        <v>1079</v>
      </c>
      <c r="E929" s="172" t="s">
        <v>2785</v>
      </c>
      <c r="F929" s="172">
        <v>133</v>
      </c>
      <c r="G929" s="172" t="s">
        <v>250</v>
      </c>
      <c r="H929" s="172" t="s">
        <v>241</v>
      </c>
      <c r="I929" s="172" t="s">
        <v>2781</v>
      </c>
    </row>
    <row r="930" spans="1:9" hidden="1">
      <c r="A930" s="172" t="s">
        <v>66</v>
      </c>
      <c r="B930" s="172" t="s">
        <v>236</v>
      </c>
      <c r="C930" s="172" t="s">
        <v>1078</v>
      </c>
      <c r="D930" s="172" t="s">
        <v>1079</v>
      </c>
      <c r="E930" s="172" t="s">
        <v>2786</v>
      </c>
      <c r="F930" s="172">
        <v>132</v>
      </c>
      <c r="G930" s="172" t="s">
        <v>250</v>
      </c>
      <c r="H930" s="172" t="s">
        <v>241</v>
      </c>
      <c r="I930" s="172" t="s">
        <v>2781</v>
      </c>
    </row>
    <row r="931" spans="1:9" hidden="1">
      <c r="A931" s="172" t="s">
        <v>66</v>
      </c>
      <c r="B931" s="172" t="s">
        <v>236</v>
      </c>
      <c r="C931" s="172" t="s">
        <v>1078</v>
      </c>
      <c r="D931" s="172" t="s">
        <v>1079</v>
      </c>
      <c r="E931" s="172" t="s">
        <v>2787</v>
      </c>
      <c r="F931" s="172">
        <v>259</v>
      </c>
      <c r="G931" s="172" t="s">
        <v>250</v>
      </c>
      <c r="H931" s="172" t="s">
        <v>241</v>
      </c>
      <c r="I931" s="172" t="s">
        <v>2781</v>
      </c>
    </row>
    <row r="932" spans="1:9" hidden="1">
      <c r="A932" s="172" t="s">
        <v>66</v>
      </c>
      <c r="B932" s="172" t="s">
        <v>236</v>
      </c>
      <c r="C932" s="172" t="s">
        <v>1078</v>
      </c>
      <c r="D932" s="172" t="s">
        <v>1079</v>
      </c>
      <c r="E932" s="172" t="s">
        <v>2788</v>
      </c>
      <c r="F932" s="172">
        <v>135</v>
      </c>
      <c r="G932" s="172" t="s">
        <v>250</v>
      </c>
      <c r="H932" s="172" t="s">
        <v>241</v>
      </c>
      <c r="I932" s="172" t="s">
        <v>2781</v>
      </c>
    </row>
    <row r="933" spans="1:9" hidden="1">
      <c r="A933" s="172" t="s">
        <v>66</v>
      </c>
      <c r="B933" s="172" t="s">
        <v>236</v>
      </c>
      <c r="C933" s="172" t="s">
        <v>1078</v>
      </c>
      <c r="D933" s="172" t="s">
        <v>1079</v>
      </c>
      <c r="E933" s="172" t="s">
        <v>2789</v>
      </c>
      <c r="F933" s="172">
        <v>224</v>
      </c>
      <c r="G933" s="172" t="s">
        <v>250</v>
      </c>
      <c r="H933" s="172" t="s">
        <v>241</v>
      </c>
      <c r="I933" s="172" t="s">
        <v>2790</v>
      </c>
    </row>
    <row r="934" spans="1:9" hidden="1">
      <c r="A934" s="172" t="s">
        <v>66</v>
      </c>
      <c r="B934" s="172" t="s">
        <v>236</v>
      </c>
      <c r="C934" s="172" t="s">
        <v>1078</v>
      </c>
      <c r="D934" s="172" t="s">
        <v>1079</v>
      </c>
      <c r="E934" s="172" t="s">
        <v>2791</v>
      </c>
      <c r="F934" s="172">
        <v>109</v>
      </c>
      <c r="G934" s="172" t="s">
        <v>250</v>
      </c>
      <c r="H934" s="172" t="s">
        <v>241</v>
      </c>
      <c r="I934" s="172" t="s">
        <v>2790</v>
      </c>
    </row>
    <row r="935" spans="1:9" hidden="1">
      <c r="A935" s="172" t="s">
        <v>66</v>
      </c>
      <c r="B935" s="172" t="s">
        <v>236</v>
      </c>
      <c r="C935" s="172" t="s">
        <v>1078</v>
      </c>
      <c r="D935" s="172" t="s">
        <v>1079</v>
      </c>
      <c r="E935" s="172" t="s">
        <v>2792</v>
      </c>
      <c r="F935" s="172">
        <v>209</v>
      </c>
      <c r="G935" s="172" t="s">
        <v>250</v>
      </c>
      <c r="H935" s="172" t="s">
        <v>241</v>
      </c>
      <c r="I935" s="172" t="s">
        <v>2790</v>
      </c>
    </row>
    <row r="936" spans="1:9" hidden="1">
      <c r="A936" s="172" t="s">
        <v>66</v>
      </c>
      <c r="B936" s="172" t="s">
        <v>236</v>
      </c>
      <c r="C936" s="172" t="s">
        <v>1078</v>
      </c>
      <c r="D936" s="172" t="s">
        <v>1079</v>
      </c>
      <c r="E936" s="172" t="s">
        <v>2793</v>
      </c>
      <c r="F936" s="172">
        <v>212</v>
      </c>
      <c r="G936" s="172" t="s">
        <v>250</v>
      </c>
      <c r="H936" s="172" t="s">
        <v>241</v>
      </c>
      <c r="I936" s="172" t="s">
        <v>2790</v>
      </c>
    </row>
    <row r="937" spans="1:9" hidden="1">
      <c r="A937" s="172" t="s">
        <v>66</v>
      </c>
      <c r="B937" s="172" t="s">
        <v>236</v>
      </c>
      <c r="C937" s="172" t="s">
        <v>1078</v>
      </c>
      <c r="D937" s="172" t="s">
        <v>1079</v>
      </c>
      <c r="E937" s="172" t="s">
        <v>2794</v>
      </c>
      <c r="F937" s="172">
        <v>113</v>
      </c>
      <c r="G937" s="172" t="s">
        <v>250</v>
      </c>
      <c r="H937" s="172" t="s">
        <v>241</v>
      </c>
      <c r="I937" s="172" t="s">
        <v>2790</v>
      </c>
    </row>
    <row r="938" spans="1:9" hidden="1">
      <c r="A938" s="172" t="s">
        <v>66</v>
      </c>
      <c r="B938" s="172" t="s">
        <v>236</v>
      </c>
      <c r="C938" s="172" t="s">
        <v>1078</v>
      </c>
      <c r="D938" s="172" t="s">
        <v>1079</v>
      </c>
      <c r="E938" s="172" t="s">
        <v>2795</v>
      </c>
      <c r="F938" s="172">
        <v>115</v>
      </c>
      <c r="G938" s="172" t="s">
        <v>250</v>
      </c>
      <c r="H938" s="172" t="s">
        <v>241</v>
      </c>
      <c r="I938" s="172" t="s">
        <v>2790</v>
      </c>
    </row>
    <row r="939" spans="1:9" hidden="1">
      <c r="A939" s="172" t="s">
        <v>66</v>
      </c>
      <c r="B939" s="172" t="s">
        <v>236</v>
      </c>
      <c r="C939" s="172" t="s">
        <v>1078</v>
      </c>
      <c r="D939" s="172" t="s">
        <v>1079</v>
      </c>
      <c r="E939" s="172" t="s">
        <v>2796</v>
      </c>
      <c r="F939" s="172">
        <v>114</v>
      </c>
      <c r="G939" s="172" t="s">
        <v>250</v>
      </c>
      <c r="H939" s="172" t="s">
        <v>241</v>
      </c>
      <c r="I939" s="172" t="s">
        <v>2790</v>
      </c>
    </row>
    <row r="940" spans="1:9" hidden="1">
      <c r="A940" s="172" t="s">
        <v>66</v>
      </c>
      <c r="B940" s="172" t="s">
        <v>236</v>
      </c>
      <c r="C940" s="172" t="s">
        <v>1078</v>
      </c>
      <c r="D940" s="172" t="s">
        <v>1079</v>
      </c>
      <c r="E940" s="172" t="s">
        <v>2797</v>
      </c>
      <c r="F940" s="172">
        <v>215</v>
      </c>
      <c r="G940" s="172" t="s">
        <v>250</v>
      </c>
      <c r="H940" s="172" t="s">
        <v>241</v>
      </c>
      <c r="I940" s="172" t="s">
        <v>2790</v>
      </c>
    </row>
    <row r="941" spans="1:9" hidden="1">
      <c r="A941" s="172" t="s">
        <v>66</v>
      </c>
      <c r="B941" s="172" t="s">
        <v>236</v>
      </c>
      <c r="C941" s="172" t="s">
        <v>1078</v>
      </c>
      <c r="D941" s="172" t="s">
        <v>1079</v>
      </c>
      <c r="E941" s="172" t="s">
        <v>2798</v>
      </c>
      <c r="F941" s="172">
        <v>223</v>
      </c>
      <c r="G941" s="172" t="s">
        <v>250</v>
      </c>
      <c r="H941" s="172" t="s">
        <v>241</v>
      </c>
      <c r="I941" s="172" t="s">
        <v>2790</v>
      </c>
    </row>
    <row r="942" spans="1:9" hidden="1">
      <c r="A942" s="172" t="s">
        <v>66</v>
      </c>
      <c r="B942" s="172" t="s">
        <v>236</v>
      </c>
      <c r="C942" s="172" t="s">
        <v>1078</v>
      </c>
      <c r="D942" s="172" t="s">
        <v>1079</v>
      </c>
      <c r="E942" s="172" t="s">
        <v>2799</v>
      </c>
      <c r="F942" s="172">
        <v>117</v>
      </c>
      <c r="G942" s="172" t="s">
        <v>250</v>
      </c>
      <c r="H942" s="172" t="s">
        <v>241</v>
      </c>
      <c r="I942" s="172" t="s">
        <v>2790</v>
      </c>
    </row>
    <row r="943" spans="1:9" hidden="1">
      <c r="A943" s="172" t="s">
        <v>66</v>
      </c>
      <c r="B943" s="172" t="s">
        <v>236</v>
      </c>
      <c r="C943" s="172" t="s">
        <v>1078</v>
      </c>
      <c r="D943" s="172" t="s">
        <v>1079</v>
      </c>
      <c r="E943" s="172" t="s">
        <v>2800</v>
      </c>
      <c r="F943" s="172">
        <v>1000016</v>
      </c>
      <c r="G943" s="172" t="s">
        <v>250</v>
      </c>
      <c r="H943" s="172" t="s">
        <v>241</v>
      </c>
    </row>
    <row r="944" spans="1:9" hidden="1">
      <c r="A944" s="172" t="s">
        <v>66</v>
      </c>
      <c r="B944" s="172" t="s">
        <v>236</v>
      </c>
      <c r="C944" s="172" t="s">
        <v>1078</v>
      </c>
      <c r="D944" s="172" t="s">
        <v>1079</v>
      </c>
      <c r="E944" s="172" t="s">
        <v>2801</v>
      </c>
      <c r="F944" s="172">
        <v>199</v>
      </c>
      <c r="G944" s="172" t="s">
        <v>250</v>
      </c>
      <c r="H944" s="172" t="s">
        <v>241</v>
      </c>
      <c r="I944" s="172" t="s">
        <v>2802</v>
      </c>
    </row>
    <row r="945" spans="1:9" hidden="1">
      <c r="A945" s="172" t="s">
        <v>66</v>
      </c>
      <c r="B945" s="172" t="s">
        <v>236</v>
      </c>
      <c r="C945" s="172" t="s">
        <v>1078</v>
      </c>
      <c r="D945" s="172" t="s">
        <v>1079</v>
      </c>
      <c r="E945" s="172" t="s">
        <v>2803</v>
      </c>
      <c r="F945" s="172">
        <v>189</v>
      </c>
      <c r="G945" s="172" t="s">
        <v>250</v>
      </c>
      <c r="H945" s="172" t="s">
        <v>241</v>
      </c>
    </row>
    <row r="946" spans="1:9" hidden="1">
      <c r="A946" s="172" t="s">
        <v>66</v>
      </c>
      <c r="B946" s="172" t="s">
        <v>236</v>
      </c>
      <c r="C946" s="172" t="s">
        <v>1078</v>
      </c>
      <c r="D946" s="172" t="s">
        <v>1079</v>
      </c>
      <c r="E946" s="172" t="s">
        <v>2804</v>
      </c>
      <c r="F946" s="172">
        <v>66</v>
      </c>
      <c r="G946" s="172" t="s">
        <v>250</v>
      </c>
      <c r="H946" s="172" t="s">
        <v>241</v>
      </c>
      <c r="I946" s="172" t="s">
        <v>2805</v>
      </c>
    </row>
    <row r="947" spans="1:9" hidden="1">
      <c r="A947" s="172" t="s">
        <v>66</v>
      </c>
      <c r="B947" s="172" t="s">
        <v>236</v>
      </c>
      <c r="C947" s="172" t="s">
        <v>1078</v>
      </c>
      <c r="D947" s="172" t="s">
        <v>1079</v>
      </c>
      <c r="E947" s="172" t="s">
        <v>2806</v>
      </c>
      <c r="F947" s="172">
        <v>67</v>
      </c>
      <c r="G947" s="172" t="s">
        <v>250</v>
      </c>
      <c r="H947" s="172" t="s">
        <v>241</v>
      </c>
      <c r="I947" s="172" t="s">
        <v>2682</v>
      </c>
    </row>
    <row r="948" spans="1:9" hidden="1">
      <c r="A948" s="172" t="s">
        <v>66</v>
      </c>
      <c r="B948" s="172" t="s">
        <v>236</v>
      </c>
      <c r="C948" s="172" t="s">
        <v>1078</v>
      </c>
      <c r="D948" s="172" t="s">
        <v>1079</v>
      </c>
      <c r="E948" s="172" t="s">
        <v>2807</v>
      </c>
      <c r="F948" s="172">
        <v>70</v>
      </c>
      <c r="G948" s="172" t="s">
        <v>250</v>
      </c>
      <c r="H948" s="172" t="s">
        <v>241</v>
      </c>
      <c r="I948" s="172" t="s">
        <v>2626</v>
      </c>
    </row>
    <row r="949" spans="1:9" hidden="1">
      <c r="A949" s="172" t="s">
        <v>66</v>
      </c>
      <c r="B949" s="172" t="s">
        <v>236</v>
      </c>
      <c r="C949" s="172" t="s">
        <v>1078</v>
      </c>
      <c r="D949" s="172" t="s">
        <v>1079</v>
      </c>
      <c r="E949" s="172" t="s">
        <v>2808</v>
      </c>
      <c r="F949" s="172">
        <v>69</v>
      </c>
      <c r="G949" s="172" t="s">
        <v>250</v>
      </c>
      <c r="H949" s="172" t="s">
        <v>241</v>
      </c>
      <c r="I949" s="172" t="s">
        <v>2628</v>
      </c>
    </row>
    <row r="950" spans="1:9" hidden="1">
      <c r="A950" s="172" t="s">
        <v>66</v>
      </c>
      <c r="B950" s="172" t="s">
        <v>236</v>
      </c>
      <c r="C950" s="172" t="s">
        <v>1078</v>
      </c>
      <c r="D950" s="172" t="s">
        <v>1079</v>
      </c>
      <c r="E950" s="172" t="s">
        <v>2809</v>
      </c>
      <c r="F950" s="172">
        <v>68</v>
      </c>
      <c r="G950" s="172" t="s">
        <v>250</v>
      </c>
      <c r="H950" s="172" t="s">
        <v>241</v>
      </c>
      <c r="I950" s="172" t="s">
        <v>2686</v>
      </c>
    </row>
    <row r="951" spans="1:9" hidden="1">
      <c r="A951" s="172" t="s">
        <v>66</v>
      </c>
      <c r="B951" s="172" t="s">
        <v>236</v>
      </c>
      <c r="C951" s="172" t="s">
        <v>1078</v>
      </c>
      <c r="D951" s="172" t="s">
        <v>1079</v>
      </c>
      <c r="E951" s="172" t="s">
        <v>2810</v>
      </c>
      <c r="F951" s="172">
        <v>265</v>
      </c>
      <c r="G951" s="172" t="s">
        <v>250</v>
      </c>
      <c r="H951" s="172" t="s">
        <v>241</v>
      </c>
      <c r="I951" s="172" t="s">
        <v>2648</v>
      </c>
    </row>
    <row r="952" spans="1:9" hidden="1">
      <c r="A952" s="172" t="s">
        <v>66</v>
      </c>
      <c r="B952" s="172" t="s">
        <v>236</v>
      </c>
      <c r="C952" s="172" t="s">
        <v>1078</v>
      </c>
      <c r="D952" s="172" t="s">
        <v>1079</v>
      </c>
      <c r="E952" s="172" t="s">
        <v>2035</v>
      </c>
      <c r="F952" s="172">
        <v>8</v>
      </c>
      <c r="G952" s="172" t="s">
        <v>250</v>
      </c>
      <c r="H952" s="172" t="s">
        <v>241</v>
      </c>
      <c r="I952" s="172" t="s">
        <v>2656</v>
      </c>
    </row>
    <row r="953" spans="1:9" hidden="1">
      <c r="A953" s="172" t="s">
        <v>66</v>
      </c>
      <c r="B953" s="172" t="s">
        <v>236</v>
      </c>
      <c r="C953" s="172" t="s">
        <v>1078</v>
      </c>
      <c r="D953" s="172" t="s">
        <v>1079</v>
      </c>
      <c r="E953" s="172" t="s">
        <v>2811</v>
      </c>
      <c r="F953" s="172">
        <v>216</v>
      </c>
      <c r="G953" s="172" t="s">
        <v>250</v>
      </c>
      <c r="H953" s="172" t="s">
        <v>241</v>
      </c>
      <c r="I953" s="172" t="s">
        <v>2812</v>
      </c>
    </row>
    <row r="954" spans="1:9" hidden="1">
      <c r="A954" s="172" t="s">
        <v>66</v>
      </c>
      <c r="B954" s="172" t="s">
        <v>236</v>
      </c>
      <c r="C954" s="172" t="s">
        <v>1078</v>
      </c>
      <c r="D954" s="172" t="s">
        <v>1079</v>
      </c>
      <c r="E954" s="172" t="s">
        <v>2813</v>
      </c>
      <c r="F954" s="172">
        <v>1000010</v>
      </c>
      <c r="G954" s="172" t="s">
        <v>250</v>
      </c>
      <c r="H954" s="172" t="s">
        <v>241</v>
      </c>
    </row>
    <row r="955" spans="1:9" hidden="1">
      <c r="A955" s="172" t="s">
        <v>66</v>
      </c>
      <c r="B955" s="172" t="s">
        <v>236</v>
      </c>
      <c r="C955" s="172" t="s">
        <v>1078</v>
      </c>
      <c r="D955" s="172" t="s">
        <v>1079</v>
      </c>
      <c r="E955" s="172" t="s">
        <v>2814</v>
      </c>
      <c r="F955" s="172">
        <v>49</v>
      </c>
      <c r="G955" s="172" t="s">
        <v>250</v>
      </c>
      <c r="H955" s="172" t="s">
        <v>241</v>
      </c>
      <c r="I955" s="172" t="s">
        <v>2642</v>
      </c>
    </row>
    <row r="956" spans="1:9" hidden="1">
      <c r="A956" s="172" t="s">
        <v>66</v>
      </c>
      <c r="B956" s="172" t="s">
        <v>236</v>
      </c>
      <c r="C956" s="172" t="s">
        <v>1078</v>
      </c>
      <c r="D956" s="172" t="s">
        <v>1079</v>
      </c>
      <c r="E956" s="172" t="s">
        <v>2815</v>
      </c>
      <c r="F956" s="172">
        <v>257</v>
      </c>
      <c r="G956" s="172" t="s">
        <v>250</v>
      </c>
      <c r="H956" s="172" t="s">
        <v>241</v>
      </c>
      <c r="I956" s="172" t="s">
        <v>2816</v>
      </c>
    </row>
    <row r="957" spans="1:9" hidden="1">
      <c r="A957" s="172" t="s">
        <v>66</v>
      </c>
      <c r="B957" s="172" t="s">
        <v>236</v>
      </c>
      <c r="C957" s="172" t="s">
        <v>1078</v>
      </c>
      <c r="D957" s="172" t="s">
        <v>1079</v>
      </c>
      <c r="E957" s="172" t="s">
        <v>2817</v>
      </c>
      <c r="F957" s="172">
        <v>145</v>
      </c>
      <c r="G957" s="172" t="s">
        <v>250</v>
      </c>
      <c r="H957" s="172" t="s">
        <v>241</v>
      </c>
      <c r="I957" s="172" t="s">
        <v>2818</v>
      </c>
    </row>
    <row r="958" spans="1:9" hidden="1">
      <c r="A958" s="172" t="s">
        <v>66</v>
      </c>
      <c r="B958" s="172" t="s">
        <v>236</v>
      </c>
      <c r="C958" s="172" t="s">
        <v>1078</v>
      </c>
      <c r="D958" s="172" t="s">
        <v>1079</v>
      </c>
      <c r="E958" s="172" t="s">
        <v>2819</v>
      </c>
      <c r="F958" s="172">
        <v>146</v>
      </c>
      <c r="G958" s="172" t="s">
        <v>250</v>
      </c>
      <c r="H958" s="172" t="s">
        <v>241</v>
      </c>
      <c r="I958" s="172" t="s">
        <v>2818</v>
      </c>
    </row>
    <row r="959" spans="1:9" hidden="1">
      <c r="A959" s="172" t="s">
        <v>66</v>
      </c>
      <c r="B959" s="172" t="s">
        <v>236</v>
      </c>
      <c r="C959" s="172" t="s">
        <v>1078</v>
      </c>
      <c r="D959" s="172" t="s">
        <v>1079</v>
      </c>
      <c r="E959" s="172" t="s">
        <v>2820</v>
      </c>
      <c r="F959" s="172">
        <v>4</v>
      </c>
      <c r="G959" s="172" t="s">
        <v>250</v>
      </c>
      <c r="H959" s="172" t="s">
        <v>241</v>
      </c>
    </row>
    <row r="960" spans="1:9" hidden="1">
      <c r="A960" s="172" t="s">
        <v>66</v>
      </c>
      <c r="B960" s="172" t="s">
        <v>236</v>
      </c>
      <c r="C960" s="172" t="s">
        <v>1078</v>
      </c>
      <c r="D960" s="172" t="s">
        <v>1079</v>
      </c>
      <c r="E960" s="172" t="s">
        <v>2821</v>
      </c>
      <c r="F960" s="172">
        <v>48</v>
      </c>
      <c r="G960" s="172" t="s">
        <v>250</v>
      </c>
      <c r="H960" s="172" t="s">
        <v>241</v>
      </c>
    </row>
    <row r="961" spans="1:9" hidden="1">
      <c r="A961" s="172" t="s">
        <v>66</v>
      </c>
      <c r="B961" s="172" t="s">
        <v>236</v>
      </c>
      <c r="C961" s="172" t="s">
        <v>1078</v>
      </c>
      <c r="D961" s="172" t="s">
        <v>1079</v>
      </c>
      <c r="E961" s="172" t="s">
        <v>2822</v>
      </c>
      <c r="F961" s="172">
        <v>24</v>
      </c>
      <c r="G961" s="172" t="s">
        <v>250</v>
      </c>
      <c r="H961" s="172" t="s">
        <v>241</v>
      </c>
    </row>
    <row r="962" spans="1:9" hidden="1">
      <c r="A962" s="172" t="s">
        <v>66</v>
      </c>
      <c r="B962" s="172" t="s">
        <v>236</v>
      </c>
      <c r="C962" s="172" t="s">
        <v>1078</v>
      </c>
      <c r="D962" s="172" t="s">
        <v>1079</v>
      </c>
      <c r="E962" s="172" t="s">
        <v>2823</v>
      </c>
      <c r="F962" s="172">
        <v>92</v>
      </c>
      <c r="G962" s="172" t="s">
        <v>250</v>
      </c>
      <c r="H962" s="172" t="s">
        <v>241</v>
      </c>
    </row>
    <row r="963" spans="1:9" hidden="1">
      <c r="A963" s="172" t="s">
        <v>66</v>
      </c>
      <c r="B963" s="172" t="s">
        <v>236</v>
      </c>
      <c r="C963" s="172" t="s">
        <v>1078</v>
      </c>
      <c r="D963" s="172" t="s">
        <v>1079</v>
      </c>
      <c r="E963" s="172" t="s">
        <v>2824</v>
      </c>
      <c r="F963" s="172">
        <v>1000017</v>
      </c>
      <c r="G963" s="172" t="s">
        <v>250</v>
      </c>
      <c r="H963" s="172" t="s">
        <v>241</v>
      </c>
    </row>
    <row r="964" spans="1:9" hidden="1">
      <c r="A964" s="172" t="s">
        <v>66</v>
      </c>
      <c r="B964" s="172" t="s">
        <v>236</v>
      </c>
      <c r="C964" s="172" t="s">
        <v>1078</v>
      </c>
      <c r="D964" s="172" t="s">
        <v>1079</v>
      </c>
      <c r="E964" s="172" t="s">
        <v>2825</v>
      </c>
      <c r="F964" s="172">
        <v>53</v>
      </c>
      <c r="G964" s="172" t="s">
        <v>250</v>
      </c>
      <c r="H964" s="172" t="s">
        <v>241</v>
      </c>
      <c r="I964" s="172" t="s">
        <v>2642</v>
      </c>
    </row>
    <row r="965" spans="1:9" hidden="1">
      <c r="A965" s="172" t="s">
        <v>66</v>
      </c>
      <c r="B965" s="172" t="s">
        <v>236</v>
      </c>
      <c r="C965" s="172" t="s">
        <v>1078</v>
      </c>
      <c r="D965" s="172" t="s">
        <v>1079</v>
      </c>
      <c r="E965" s="172" t="s">
        <v>2826</v>
      </c>
      <c r="F965" s="172">
        <v>1000018</v>
      </c>
      <c r="G965" s="172" t="s">
        <v>250</v>
      </c>
      <c r="H965" s="172" t="s">
        <v>241</v>
      </c>
    </row>
    <row r="966" spans="1:9" hidden="1">
      <c r="A966" s="172" t="s">
        <v>66</v>
      </c>
      <c r="B966" s="172" t="s">
        <v>236</v>
      </c>
      <c r="C966" s="172" t="s">
        <v>1078</v>
      </c>
      <c r="D966" s="172" t="s">
        <v>1079</v>
      </c>
      <c r="E966" s="172" t="s">
        <v>2827</v>
      </c>
      <c r="F966" s="172">
        <v>1000019</v>
      </c>
      <c r="G966" s="172" t="s">
        <v>250</v>
      </c>
      <c r="H966" s="172" t="s">
        <v>241</v>
      </c>
    </row>
    <row r="967" spans="1:9" hidden="1">
      <c r="A967" s="172" t="s">
        <v>66</v>
      </c>
      <c r="B967" s="172" t="s">
        <v>236</v>
      </c>
      <c r="C967" s="172" t="s">
        <v>1078</v>
      </c>
      <c r="D967" s="172" t="s">
        <v>1079</v>
      </c>
      <c r="E967" s="172" t="s">
        <v>2828</v>
      </c>
      <c r="F967" s="172">
        <v>1000020</v>
      </c>
      <c r="G967" s="172" t="s">
        <v>250</v>
      </c>
      <c r="H967" s="172" t="s">
        <v>241</v>
      </c>
    </row>
    <row r="968" spans="1:9" hidden="1">
      <c r="A968" s="172" t="s">
        <v>66</v>
      </c>
      <c r="B968" s="172" t="s">
        <v>236</v>
      </c>
      <c r="C968" s="172" t="s">
        <v>1078</v>
      </c>
      <c r="D968" s="172" t="s">
        <v>1079</v>
      </c>
      <c r="E968" s="172" t="s">
        <v>2829</v>
      </c>
      <c r="F968" s="172">
        <v>243</v>
      </c>
      <c r="G968" s="172" t="s">
        <v>250</v>
      </c>
      <c r="H968" s="172" t="s">
        <v>241</v>
      </c>
      <c r="I968" s="172" t="s">
        <v>2816</v>
      </c>
    </row>
    <row r="969" spans="1:9" hidden="1">
      <c r="A969" s="172" t="s">
        <v>66</v>
      </c>
      <c r="B969" s="172" t="s">
        <v>236</v>
      </c>
      <c r="C969" s="172" t="s">
        <v>1078</v>
      </c>
      <c r="D969" s="172" t="s">
        <v>1079</v>
      </c>
      <c r="E969" s="172" t="s">
        <v>2830</v>
      </c>
      <c r="F969" s="172">
        <v>244</v>
      </c>
      <c r="G969" s="172" t="s">
        <v>250</v>
      </c>
      <c r="H969" s="172" t="s">
        <v>241</v>
      </c>
      <c r="I969" s="172" t="s">
        <v>2626</v>
      </c>
    </row>
    <row r="970" spans="1:9" hidden="1">
      <c r="A970" s="172" t="s">
        <v>66</v>
      </c>
      <c r="B970" s="172" t="s">
        <v>236</v>
      </c>
      <c r="C970" s="172" t="s">
        <v>1078</v>
      </c>
      <c r="D970" s="172" t="s">
        <v>1079</v>
      </c>
      <c r="E970" s="172" t="s">
        <v>2831</v>
      </c>
      <c r="F970" s="172">
        <v>254</v>
      </c>
      <c r="G970" s="172" t="s">
        <v>250</v>
      </c>
      <c r="H970" s="172" t="s">
        <v>241</v>
      </c>
      <c r="I970" s="172" t="s">
        <v>2628</v>
      </c>
    </row>
    <row r="971" spans="1:9" hidden="1">
      <c r="A971" s="172" t="s">
        <v>66</v>
      </c>
      <c r="B971" s="172" t="s">
        <v>236</v>
      </c>
      <c r="C971" s="172" t="s">
        <v>1078</v>
      </c>
      <c r="D971" s="172" t="s">
        <v>1079</v>
      </c>
      <c r="E971" s="172" t="s">
        <v>2832</v>
      </c>
      <c r="F971" s="172">
        <v>1000005</v>
      </c>
      <c r="G971" s="172" t="s">
        <v>250</v>
      </c>
      <c r="H971" s="172" t="s">
        <v>241</v>
      </c>
    </row>
    <row r="972" spans="1:9" hidden="1">
      <c r="A972" s="172" t="s">
        <v>66</v>
      </c>
      <c r="B972" s="172" t="s">
        <v>236</v>
      </c>
      <c r="C972" s="172" t="s">
        <v>1078</v>
      </c>
      <c r="D972" s="172" t="s">
        <v>1079</v>
      </c>
      <c r="E972" s="172" t="s">
        <v>2833</v>
      </c>
      <c r="F972" s="172">
        <v>202</v>
      </c>
      <c r="G972" s="172" t="s">
        <v>250</v>
      </c>
      <c r="H972" s="172" t="s">
        <v>241</v>
      </c>
      <c r="I972" s="172" t="s">
        <v>2656</v>
      </c>
    </row>
    <row r="973" spans="1:9" hidden="1">
      <c r="A973" s="172" t="s">
        <v>66</v>
      </c>
      <c r="B973" s="172" t="s">
        <v>236</v>
      </c>
      <c r="C973" s="172" t="s">
        <v>1078</v>
      </c>
      <c r="D973" s="172" t="s">
        <v>1079</v>
      </c>
      <c r="E973" s="172" t="s">
        <v>2834</v>
      </c>
      <c r="F973" s="172">
        <v>246</v>
      </c>
      <c r="G973" s="172" t="s">
        <v>250</v>
      </c>
      <c r="H973" s="172" t="s">
        <v>241</v>
      </c>
      <c r="I973" s="172" t="s">
        <v>2816</v>
      </c>
    </row>
    <row r="974" spans="1:9" hidden="1">
      <c r="A974" s="172" t="s">
        <v>66</v>
      </c>
      <c r="B974" s="172" t="s">
        <v>236</v>
      </c>
      <c r="C974" s="172" t="s">
        <v>1078</v>
      </c>
      <c r="D974" s="172" t="s">
        <v>1079</v>
      </c>
      <c r="E974" s="172" t="s">
        <v>2835</v>
      </c>
      <c r="F974" s="172">
        <v>181</v>
      </c>
      <c r="G974" s="172" t="s">
        <v>250</v>
      </c>
      <c r="H974" s="172" t="s">
        <v>241</v>
      </c>
      <c r="I974" s="172" t="s">
        <v>2836</v>
      </c>
    </row>
    <row r="975" spans="1:9" hidden="1">
      <c r="A975" s="172" t="s">
        <v>66</v>
      </c>
      <c r="B975" s="172" t="s">
        <v>236</v>
      </c>
      <c r="C975" s="172" t="s">
        <v>1078</v>
      </c>
      <c r="D975" s="172" t="s">
        <v>1079</v>
      </c>
      <c r="E975" s="172" t="s">
        <v>2029</v>
      </c>
      <c r="F975" s="172">
        <v>54</v>
      </c>
      <c r="G975" s="172" t="s">
        <v>250</v>
      </c>
      <c r="H975" s="172" t="s">
        <v>241</v>
      </c>
      <c r="I975" s="172" t="s">
        <v>2622</v>
      </c>
    </row>
    <row r="976" spans="1:9" hidden="1">
      <c r="A976" s="172" t="s">
        <v>66</v>
      </c>
      <c r="B976" s="172" t="s">
        <v>236</v>
      </c>
      <c r="C976" s="172" t="s">
        <v>1078</v>
      </c>
      <c r="D976" s="172" t="s">
        <v>1079</v>
      </c>
      <c r="E976" s="172" t="s">
        <v>2837</v>
      </c>
      <c r="F976" s="172">
        <v>55</v>
      </c>
      <c r="G976" s="172" t="s">
        <v>250</v>
      </c>
      <c r="H976" s="172" t="s">
        <v>241</v>
      </c>
      <c r="I976" s="172" t="s">
        <v>2656</v>
      </c>
    </row>
    <row r="977" spans="1:9" hidden="1">
      <c r="A977" s="172" t="s">
        <v>66</v>
      </c>
      <c r="B977" s="172" t="s">
        <v>236</v>
      </c>
      <c r="C977" s="172" t="s">
        <v>1078</v>
      </c>
      <c r="D977" s="172" t="s">
        <v>1079</v>
      </c>
      <c r="E977" s="172" t="s">
        <v>2838</v>
      </c>
      <c r="F977" s="172">
        <v>61</v>
      </c>
      <c r="G977" s="172" t="s">
        <v>250</v>
      </c>
      <c r="H977" s="172" t="s">
        <v>241</v>
      </c>
      <c r="I977" s="172" t="s">
        <v>2622</v>
      </c>
    </row>
    <row r="978" spans="1:9" hidden="1">
      <c r="A978" s="172" t="s">
        <v>66</v>
      </c>
      <c r="B978" s="172" t="s">
        <v>236</v>
      </c>
      <c r="C978" s="172" t="s">
        <v>1078</v>
      </c>
      <c r="D978" s="172" t="s">
        <v>1079</v>
      </c>
      <c r="E978" s="172" t="s">
        <v>2839</v>
      </c>
      <c r="F978" s="172">
        <v>62</v>
      </c>
      <c r="G978" s="172" t="s">
        <v>250</v>
      </c>
      <c r="H978" s="172" t="s">
        <v>241</v>
      </c>
      <c r="I978" s="172" t="s">
        <v>2682</v>
      </c>
    </row>
    <row r="979" spans="1:9" hidden="1">
      <c r="A979" s="172" t="s">
        <v>66</v>
      </c>
      <c r="B979" s="172" t="s">
        <v>236</v>
      </c>
      <c r="C979" s="172" t="s">
        <v>1078</v>
      </c>
      <c r="D979" s="172" t="s">
        <v>1079</v>
      </c>
      <c r="E979" s="172" t="s">
        <v>2840</v>
      </c>
      <c r="F979" s="172">
        <v>56</v>
      </c>
      <c r="G979" s="172" t="s">
        <v>250</v>
      </c>
      <c r="H979" s="172" t="s">
        <v>241</v>
      </c>
      <c r="I979" s="172" t="s">
        <v>2622</v>
      </c>
    </row>
    <row r="980" spans="1:9" hidden="1">
      <c r="A980" s="172" t="s">
        <v>66</v>
      </c>
      <c r="B980" s="172" t="s">
        <v>236</v>
      </c>
      <c r="C980" s="172" t="s">
        <v>1078</v>
      </c>
      <c r="D980" s="172" t="s">
        <v>1079</v>
      </c>
      <c r="E980" s="172" t="s">
        <v>2841</v>
      </c>
      <c r="F980" s="172">
        <v>57</v>
      </c>
      <c r="G980" s="172" t="s">
        <v>250</v>
      </c>
      <c r="H980" s="172" t="s">
        <v>241</v>
      </c>
      <c r="I980" s="172" t="s">
        <v>2682</v>
      </c>
    </row>
    <row r="981" spans="1:9" hidden="1">
      <c r="A981" s="172" t="s">
        <v>66</v>
      </c>
      <c r="B981" s="172" t="s">
        <v>236</v>
      </c>
      <c r="C981" s="172" t="s">
        <v>1078</v>
      </c>
      <c r="D981" s="172" t="s">
        <v>1079</v>
      </c>
      <c r="E981" s="172" t="s">
        <v>2842</v>
      </c>
      <c r="F981" s="172">
        <v>60</v>
      </c>
      <c r="G981" s="172" t="s">
        <v>250</v>
      </c>
      <c r="H981" s="172" t="s">
        <v>241</v>
      </c>
      <c r="I981" s="172" t="s">
        <v>2626</v>
      </c>
    </row>
    <row r="982" spans="1:9" hidden="1">
      <c r="A982" s="172" t="s">
        <v>66</v>
      </c>
      <c r="B982" s="172" t="s">
        <v>236</v>
      </c>
      <c r="C982" s="172" t="s">
        <v>1078</v>
      </c>
      <c r="D982" s="172" t="s">
        <v>1079</v>
      </c>
      <c r="E982" s="172" t="s">
        <v>2843</v>
      </c>
      <c r="F982" s="172">
        <v>59</v>
      </c>
      <c r="G982" s="172" t="s">
        <v>250</v>
      </c>
      <c r="H982" s="172" t="s">
        <v>241</v>
      </c>
      <c r="I982" s="172" t="s">
        <v>2628</v>
      </c>
    </row>
    <row r="983" spans="1:9" hidden="1">
      <c r="A983" s="172" t="s">
        <v>66</v>
      </c>
      <c r="B983" s="172" t="s">
        <v>236</v>
      </c>
      <c r="C983" s="172" t="s">
        <v>1078</v>
      </c>
      <c r="D983" s="172" t="s">
        <v>1079</v>
      </c>
      <c r="E983" s="172" t="s">
        <v>2844</v>
      </c>
      <c r="F983" s="172">
        <v>58</v>
      </c>
      <c r="G983" s="172" t="s">
        <v>250</v>
      </c>
      <c r="H983" s="172" t="s">
        <v>241</v>
      </c>
      <c r="I983" s="172" t="s">
        <v>2686</v>
      </c>
    </row>
    <row r="984" spans="1:9" hidden="1">
      <c r="A984" s="172" t="s">
        <v>66</v>
      </c>
      <c r="B984" s="172" t="s">
        <v>236</v>
      </c>
      <c r="C984" s="172" t="s">
        <v>1078</v>
      </c>
      <c r="D984" s="172" t="s">
        <v>1079</v>
      </c>
      <c r="E984" s="172" t="s">
        <v>2845</v>
      </c>
      <c r="F984" s="172">
        <v>65</v>
      </c>
      <c r="G984" s="172" t="s">
        <v>250</v>
      </c>
      <c r="H984" s="172" t="s">
        <v>241</v>
      </c>
      <c r="I984" s="172" t="s">
        <v>2626</v>
      </c>
    </row>
    <row r="985" spans="1:9" hidden="1">
      <c r="A985" s="172" t="s">
        <v>66</v>
      </c>
      <c r="B985" s="172" t="s">
        <v>236</v>
      </c>
      <c r="C985" s="172" t="s">
        <v>1078</v>
      </c>
      <c r="D985" s="172" t="s">
        <v>1079</v>
      </c>
      <c r="E985" s="172" t="s">
        <v>2846</v>
      </c>
      <c r="F985" s="172">
        <v>64</v>
      </c>
      <c r="G985" s="172" t="s">
        <v>250</v>
      </c>
      <c r="H985" s="172" t="s">
        <v>241</v>
      </c>
      <c r="I985" s="172" t="s">
        <v>2628</v>
      </c>
    </row>
    <row r="986" spans="1:9" hidden="1">
      <c r="A986" s="172" t="s">
        <v>66</v>
      </c>
      <c r="B986" s="172" t="s">
        <v>236</v>
      </c>
      <c r="C986" s="172" t="s">
        <v>1078</v>
      </c>
      <c r="D986" s="172" t="s">
        <v>1079</v>
      </c>
      <c r="E986" s="172" t="s">
        <v>2847</v>
      </c>
      <c r="F986" s="172">
        <v>63</v>
      </c>
      <c r="G986" s="172" t="s">
        <v>250</v>
      </c>
      <c r="H986" s="172" t="s">
        <v>241</v>
      </c>
      <c r="I986" s="172" t="s">
        <v>2686</v>
      </c>
    </row>
    <row r="987" spans="1:9" hidden="1">
      <c r="A987" s="172" t="s">
        <v>66</v>
      </c>
      <c r="B987" s="172" t="s">
        <v>236</v>
      </c>
      <c r="C987" s="172" t="s">
        <v>1078</v>
      </c>
      <c r="D987" s="172" t="s">
        <v>1079</v>
      </c>
      <c r="E987" s="172" t="s">
        <v>2848</v>
      </c>
      <c r="F987" s="172">
        <v>1000022</v>
      </c>
      <c r="G987" s="172" t="s">
        <v>250</v>
      </c>
      <c r="H987" s="172" t="s">
        <v>241</v>
      </c>
    </row>
    <row r="988" spans="1:9" hidden="1">
      <c r="A988" s="172" t="s">
        <v>66</v>
      </c>
      <c r="B988" s="172" t="s">
        <v>236</v>
      </c>
      <c r="C988" s="172" t="s">
        <v>1078</v>
      </c>
      <c r="D988" s="172" t="s">
        <v>1079</v>
      </c>
      <c r="E988" s="172" t="s">
        <v>2849</v>
      </c>
      <c r="F988" s="172">
        <v>98</v>
      </c>
      <c r="G988" s="172" t="s">
        <v>250</v>
      </c>
      <c r="H988" s="172" t="s">
        <v>241</v>
      </c>
      <c r="I988" s="172" t="s">
        <v>2656</v>
      </c>
    </row>
    <row r="989" spans="1:9" hidden="1">
      <c r="A989" s="172" t="s">
        <v>66</v>
      </c>
      <c r="B989" s="172" t="s">
        <v>236</v>
      </c>
      <c r="C989" s="172" t="s">
        <v>1078</v>
      </c>
      <c r="D989" s="172" t="s">
        <v>1079</v>
      </c>
      <c r="E989" s="172" t="s">
        <v>2850</v>
      </c>
      <c r="F989" s="172">
        <v>100</v>
      </c>
      <c r="G989" s="172" t="s">
        <v>250</v>
      </c>
      <c r="H989" s="172" t="s">
        <v>241</v>
      </c>
      <c r="I989" s="172" t="s">
        <v>2648</v>
      </c>
    </row>
    <row r="990" spans="1:9" hidden="1">
      <c r="A990" s="172" t="s">
        <v>66</v>
      </c>
      <c r="B990" s="172" t="s">
        <v>236</v>
      </c>
      <c r="C990" s="172" t="s">
        <v>1078</v>
      </c>
      <c r="D990" s="172" t="s">
        <v>1079</v>
      </c>
      <c r="E990" s="172" t="s">
        <v>2851</v>
      </c>
      <c r="F990" s="172">
        <v>99</v>
      </c>
      <c r="G990" s="172" t="s">
        <v>250</v>
      </c>
      <c r="H990" s="172" t="s">
        <v>241</v>
      </c>
      <c r="I990" s="172" t="s">
        <v>2648</v>
      </c>
    </row>
    <row r="991" spans="1:9" hidden="1">
      <c r="A991" s="172" t="s">
        <v>66</v>
      </c>
      <c r="B991" s="172" t="s">
        <v>236</v>
      </c>
      <c r="C991" s="172" t="s">
        <v>1078</v>
      </c>
      <c r="D991" s="172" t="s">
        <v>1079</v>
      </c>
      <c r="E991" s="172" t="s">
        <v>2852</v>
      </c>
      <c r="F991" s="172">
        <v>5</v>
      </c>
      <c r="G991" s="172" t="s">
        <v>250</v>
      </c>
      <c r="H991" s="172" t="s">
        <v>241</v>
      </c>
      <c r="I991" s="172" t="s">
        <v>2656</v>
      </c>
    </row>
    <row r="992" spans="1:9" hidden="1">
      <c r="A992" s="172" t="s">
        <v>66</v>
      </c>
      <c r="B992" s="172" t="s">
        <v>236</v>
      </c>
      <c r="C992" s="172" t="s">
        <v>1078</v>
      </c>
      <c r="D992" s="172" t="s">
        <v>1079</v>
      </c>
      <c r="E992" s="172" t="s">
        <v>2853</v>
      </c>
      <c r="F992" s="172">
        <v>1000023</v>
      </c>
      <c r="G992" s="172" t="s">
        <v>250</v>
      </c>
      <c r="H992" s="172" t="s">
        <v>241</v>
      </c>
    </row>
    <row r="993" spans="1:9" hidden="1">
      <c r="A993" s="172" t="s">
        <v>66</v>
      </c>
      <c r="B993" s="172" t="s">
        <v>236</v>
      </c>
      <c r="C993" s="172" t="s">
        <v>1078</v>
      </c>
      <c r="D993" s="172" t="s">
        <v>1079</v>
      </c>
      <c r="E993" s="172" t="s">
        <v>2854</v>
      </c>
      <c r="F993" s="172">
        <v>250</v>
      </c>
      <c r="G993" s="172" t="s">
        <v>250</v>
      </c>
      <c r="H993" s="172" t="s">
        <v>241</v>
      </c>
      <c r="I993" s="172" t="s">
        <v>2648</v>
      </c>
    </row>
    <row r="994" spans="1:9" hidden="1">
      <c r="A994" s="172" t="s">
        <v>66</v>
      </c>
      <c r="B994" s="172" t="s">
        <v>236</v>
      </c>
      <c r="C994" s="172" t="s">
        <v>1078</v>
      </c>
      <c r="D994" s="172" t="s">
        <v>1079</v>
      </c>
      <c r="E994" s="172" t="s">
        <v>2038</v>
      </c>
      <c r="F994" s="172">
        <v>76</v>
      </c>
      <c r="G994" s="172" t="s">
        <v>250</v>
      </c>
      <c r="H994" s="172" t="s">
        <v>241</v>
      </c>
      <c r="I994" s="172" t="s">
        <v>2656</v>
      </c>
    </row>
    <row r="995" spans="1:9" hidden="1">
      <c r="A995" s="172" t="s">
        <v>66</v>
      </c>
      <c r="B995" s="172" t="s">
        <v>236</v>
      </c>
      <c r="C995" s="172" t="s">
        <v>1078</v>
      </c>
      <c r="D995" s="172" t="s">
        <v>1079</v>
      </c>
      <c r="E995" s="172" t="s">
        <v>2855</v>
      </c>
      <c r="F995" s="172">
        <v>101</v>
      </c>
      <c r="G995" s="172" t="s">
        <v>250</v>
      </c>
      <c r="H995" s="172" t="s">
        <v>241</v>
      </c>
      <c r="I995" s="172" t="s">
        <v>2682</v>
      </c>
    </row>
    <row r="996" spans="1:9" hidden="1">
      <c r="A996" s="172" t="s">
        <v>66</v>
      </c>
      <c r="B996" s="172" t="s">
        <v>236</v>
      </c>
      <c r="C996" s="172" t="s">
        <v>1078</v>
      </c>
      <c r="D996" s="172" t="s">
        <v>1079</v>
      </c>
      <c r="E996" s="172" t="s">
        <v>2856</v>
      </c>
      <c r="F996" s="172">
        <v>104</v>
      </c>
      <c r="G996" s="172" t="s">
        <v>250</v>
      </c>
      <c r="H996" s="172" t="s">
        <v>241</v>
      </c>
      <c r="I996" s="172" t="s">
        <v>2626</v>
      </c>
    </row>
    <row r="997" spans="1:9" hidden="1">
      <c r="A997" s="172" t="s">
        <v>66</v>
      </c>
      <c r="B997" s="172" t="s">
        <v>236</v>
      </c>
      <c r="C997" s="172" t="s">
        <v>1078</v>
      </c>
      <c r="D997" s="172" t="s">
        <v>1079</v>
      </c>
      <c r="E997" s="172" t="s">
        <v>2857</v>
      </c>
      <c r="F997" s="172">
        <v>103</v>
      </c>
      <c r="G997" s="172" t="s">
        <v>250</v>
      </c>
      <c r="H997" s="172" t="s">
        <v>241</v>
      </c>
      <c r="I997" s="172" t="s">
        <v>2628</v>
      </c>
    </row>
    <row r="998" spans="1:9" hidden="1">
      <c r="A998" s="172" t="s">
        <v>66</v>
      </c>
      <c r="B998" s="172" t="s">
        <v>236</v>
      </c>
      <c r="C998" s="172" t="s">
        <v>1078</v>
      </c>
      <c r="D998" s="172" t="s">
        <v>1079</v>
      </c>
      <c r="E998" s="172" t="s">
        <v>2858</v>
      </c>
      <c r="F998" s="172">
        <v>102</v>
      </c>
      <c r="G998" s="172" t="s">
        <v>250</v>
      </c>
      <c r="H998" s="172" t="s">
        <v>241</v>
      </c>
      <c r="I998" s="172" t="s">
        <v>2686</v>
      </c>
    </row>
    <row r="999" spans="1:9" hidden="1">
      <c r="A999" s="172" t="s">
        <v>66</v>
      </c>
      <c r="B999" s="172" t="s">
        <v>236</v>
      </c>
      <c r="C999" s="172" t="s">
        <v>1078</v>
      </c>
      <c r="D999" s="172" t="s">
        <v>1079</v>
      </c>
      <c r="E999" s="172" t="s">
        <v>2859</v>
      </c>
      <c r="F999" s="172">
        <v>267</v>
      </c>
      <c r="G999" s="172" t="s">
        <v>250</v>
      </c>
      <c r="H999" s="172" t="s">
        <v>241</v>
      </c>
      <c r="I999" s="172" t="s">
        <v>2648</v>
      </c>
    </row>
    <row r="1000" spans="1:9" hidden="1">
      <c r="A1000" s="172" t="s">
        <v>66</v>
      </c>
      <c r="B1000" s="172" t="s">
        <v>236</v>
      </c>
      <c r="C1000" s="172" t="s">
        <v>1078</v>
      </c>
      <c r="D1000" s="172" t="s">
        <v>1079</v>
      </c>
      <c r="E1000" s="172" t="s">
        <v>2860</v>
      </c>
      <c r="F1000" s="172">
        <v>1000003</v>
      </c>
      <c r="G1000" s="172" t="s">
        <v>250</v>
      </c>
      <c r="H1000" s="172" t="s">
        <v>241</v>
      </c>
    </row>
    <row r="1001" spans="1:9" hidden="1">
      <c r="A1001" s="172" t="s">
        <v>66</v>
      </c>
      <c r="B1001" s="172" t="s">
        <v>236</v>
      </c>
      <c r="C1001" s="172" t="s">
        <v>1078</v>
      </c>
      <c r="D1001" s="172" t="s">
        <v>1079</v>
      </c>
      <c r="E1001" s="172" t="s">
        <v>2861</v>
      </c>
      <c r="F1001" s="172">
        <v>26</v>
      </c>
      <c r="G1001" s="172" t="s">
        <v>250</v>
      </c>
      <c r="H1001" s="172" t="s">
        <v>241</v>
      </c>
      <c r="I1001" s="172" t="s">
        <v>2682</v>
      </c>
    </row>
    <row r="1002" spans="1:9" hidden="1">
      <c r="A1002" s="172" t="s">
        <v>66</v>
      </c>
      <c r="B1002" s="172" t="s">
        <v>236</v>
      </c>
      <c r="C1002" s="172" t="s">
        <v>1078</v>
      </c>
      <c r="D1002" s="172" t="s">
        <v>1079</v>
      </c>
      <c r="E1002" s="172" t="s">
        <v>2862</v>
      </c>
      <c r="F1002" s="172">
        <v>29</v>
      </c>
      <c r="G1002" s="172" t="s">
        <v>250</v>
      </c>
      <c r="H1002" s="172" t="s">
        <v>241</v>
      </c>
      <c r="I1002" s="172" t="s">
        <v>2626</v>
      </c>
    </row>
    <row r="1003" spans="1:9" hidden="1">
      <c r="A1003" s="172" t="s">
        <v>66</v>
      </c>
      <c r="B1003" s="172" t="s">
        <v>236</v>
      </c>
      <c r="C1003" s="172" t="s">
        <v>1078</v>
      </c>
      <c r="D1003" s="172" t="s">
        <v>1079</v>
      </c>
      <c r="E1003" s="172" t="s">
        <v>2863</v>
      </c>
      <c r="F1003" s="172">
        <v>28</v>
      </c>
      <c r="G1003" s="172" t="s">
        <v>250</v>
      </c>
      <c r="H1003" s="172" t="s">
        <v>241</v>
      </c>
      <c r="I1003" s="172" t="s">
        <v>2628</v>
      </c>
    </row>
    <row r="1004" spans="1:9" hidden="1">
      <c r="A1004" s="172" t="s">
        <v>66</v>
      </c>
      <c r="B1004" s="172" t="s">
        <v>236</v>
      </c>
      <c r="C1004" s="172" t="s">
        <v>1078</v>
      </c>
      <c r="D1004" s="172" t="s">
        <v>1079</v>
      </c>
      <c r="E1004" s="172" t="s">
        <v>2864</v>
      </c>
      <c r="F1004" s="172">
        <v>27</v>
      </c>
      <c r="G1004" s="172" t="s">
        <v>250</v>
      </c>
      <c r="H1004" s="172" t="s">
        <v>241</v>
      </c>
      <c r="I1004" s="172" t="s">
        <v>2686</v>
      </c>
    </row>
    <row r="1005" spans="1:9" hidden="1">
      <c r="A1005" s="172" t="s">
        <v>66</v>
      </c>
      <c r="B1005" s="172" t="s">
        <v>236</v>
      </c>
      <c r="C1005" s="172" t="s">
        <v>1078</v>
      </c>
      <c r="D1005" s="172" t="s">
        <v>1079</v>
      </c>
      <c r="E1005" s="172" t="s">
        <v>2865</v>
      </c>
      <c r="F1005" s="172">
        <v>46</v>
      </c>
      <c r="G1005" s="172" t="s">
        <v>250</v>
      </c>
      <c r="H1005" s="172" t="s">
        <v>241</v>
      </c>
      <c r="I1005" s="172" t="s">
        <v>2642</v>
      </c>
    </row>
    <row r="1006" spans="1:9" hidden="1">
      <c r="A1006" s="172" t="s">
        <v>66</v>
      </c>
      <c r="B1006" s="172" t="s">
        <v>236</v>
      </c>
      <c r="C1006" s="172" t="s">
        <v>1078</v>
      </c>
      <c r="D1006" s="172" t="s">
        <v>1079</v>
      </c>
      <c r="E1006" s="172" t="s">
        <v>2866</v>
      </c>
      <c r="F1006" s="172">
        <v>36</v>
      </c>
      <c r="G1006" s="172" t="s">
        <v>250</v>
      </c>
      <c r="H1006" s="172" t="s">
        <v>241</v>
      </c>
      <c r="I1006" s="172" t="s">
        <v>2656</v>
      </c>
    </row>
    <row r="1007" spans="1:9" hidden="1">
      <c r="A1007" s="172" t="s">
        <v>66</v>
      </c>
      <c r="B1007" s="172" t="s">
        <v>236</v>
      </c>
      <c r="C1007" s="172" t="s">
        <v>1078</v>
      </c>
      <c r="D1007" s="172" t="s">
        <v>1079</v>
      </c>
      <c r="E1007" s="172" t="s">
        <v>1027</v>
      </c>
      <c r="F1007" s="172">
        <v>1000004</v>
      </c>
      <c r="G1007" s="172" t="s">
        <v>250</v>
      </c>
      <c r="H1007" s="172" t="s">
        <v>241</v>
      </c>
    </row>
    <row r="1008" spans="1:9" hidden="1">
      <c r="A1008" s="172" t="s">
        <v>66</v>
      </c>
      <c r="B1008" s="172" t="s">
        <v>236</v>
      </c>
      <c r="C1008" s="172" t="s">
        <v>1078</v>
      </c>
      <c r="D1008" s="172" t="s">
        <v>1079</v>
      </c>
      <c r="E1008" s="172" t="s">
        <v>2867</v>
      </c>
      <c r="F1008" s="172">
        <v>13</v>
      </c>
      <c r="G1008" s="172" t="s">
        <v>250</v>
      </c>
      <c r="H1008" s="172" t="s">
        <v>241</v>
      </c>
      <c r="I1008" s="172" t="s">
        <v>2656</v>
      </c>
    </row>
    <row r="1009" spans="1:9" hidden="1">
      <c r="A1009" s="172" t="s">
        <v>66</v>
      </c>
      <c r="B1009" s="172" t="s">
        <v>236</v>
      </c>
      <c r="C1009" s="172" t="s">
        <v>1078</v>
      </c>
      <c r="D1009" s="172" t="s">
        <v>1079</v>
      </c>
      <c r="E1009" s="172" t="s">
        <v>2868</v>
      </c>
      <c r="F1009" s="172">
        <v>222</v>
      </c>
      <c r="G1009" s="172" t="s">
        <v>250</v>
      </c>
      <c r="H1009" s="172" t="s">
        <v>241</v>
      </c>
      <c r="I1009" s="172" t="s">
        <v>2723</v>
      </c>
    </row>
    <row r="1010" spans="1:9" hidden="1">
      <c r="A1010" s="172" t="s">
        <v>66</v>
      </c>
      <c r="B1010" s="172" t="s">
        <v>236</v>
      </c>
      <c r="C1010" s="172" t="s">
        <v>1078</v>
      </c>
      <c r="D1010" s="172" t="s">
        <v>1079</v>
      </c>
      <c r="E1010" s="172" t="s">
        <v>2869</v>
      </c>
      <c r="F1010" s="172">
        <v>9</v>
      </c>
      <c r="G1010" s="172" t="s">
        <v>250</v>
      </c>
      <c r="H1010" s="172" t="s">
        <v>241</v>
      </c>
      <c r="I1010" s="172" t="s">
        <v>2622</v>
      </c>
    </row>
    <row r="1011" spans="1:9" hidden="1">
      <c r="A1011" s="172" t="s">
        <v>66</v>
      </c>
      <c r="B1011" s="172" t="s">
        <v>236</v>
      </c>
      <c r="C1011" s="172" t="s">
        <v>1078</v>
      </c>
      <c r="D1011" s="172" t="s">
        <v>1079</v>
      </c>
      <c r="E1011" s="172" t="s">
        <v>2870</v>
      </c>
      <c r="F1011" s="172">
        <v>221</v>
      </c>
      <c r="G1011" s="172" t="s">
        <v>250</v>
      </c>
      <c r="H1011" s="172" t="s">
        <v>241</v>
      </c>
      <c r="I1011" s="172" t="s">
        <v>2816</v>
      </c>
    </row>
    <row r="1012" spans="1:9" hidden="1">
      <c r="A1012" s="172" t="s">
        <v>66</v>
      </c>
      <c r="B1012" s="172" t="s">
        <v>236</v>
      </c>
      <c r="C1012" s="172" t="s">
        <v>1078</v>
      </c>
      <c r="D1012" s="172" t="s">
        <v>1079</v>
      </c>
      <c r="E1012" s="172" t="s">
        <v>2871</v>
      </c>
      <c r="F1012" s="172">
        <v>217</v>
      </c>
      <c r="G1012" s="172" t="s">
        <v>250</v>
      </c>
      <c r="H1012" s="172" t="s">
        <v>241</v>
      </c>
      <c r="I1012" s="172" t="s">
        <v>2816</v>
      </c>
    </row>
    <row r="1013" spans="1:9" hidden="1">
      <c r="A1013" s="172" t="s">
        <v>66</v>
      </c>
      <c r="B1013" s="172" t="s">
        <v>236</v>
      </c>
      <c r="C1013" s="172" t="s">
        <v>1078</v>
      </c>
      <c r="D1013" s="172" t="s">
        <v>1079</v>
      </c>
      <c r="E1013" s="172" t="s">
        <v>2872</v>
      </c>
      <c r="F1013" s="172">
        <v>10</v>
      </c>
      <c r="G1013" s="172" t="s">
        <v>250</v>
      </c>
      <c r="H1013" s="172" t="s">
        <v>241</v>
      </c>
      <c r="I1013" s="172" t="s">
        <v>2656</v>
      </c>
    </row>
    <row r="1014" spans="1:9" hidden="1">
      <c r="A1014" s="172" t="s">
        <v>66</v>
      </c>
      <c r="B1014" s="172" t="s">
        <v>236</v>
      </c>
      <c r="C1014" s="172" t="s">
        <v>1078</v>
      </c>
      <c r="D1014" s="172" t="s">
        <v>1079</v>
      </c>
      <c r="E1014" s="172" t="s">
        <v>2873</v>
      </c>
      <c r="F1014" s="172">
        <v>11</v>
      </c>
      <c r="G1014" s="172" t="s">
        <v>250</v>
      </c>
      <c r="H1014" s="172" t="s">
        <v>241</v>
      </c>
      <c r="I1014" s="172" t="s">
        <v>2656</v>
      </c>
    </row>
    <row r="1015" spans="1:9" hidden="1">
      <c r="A1015" s="172" t="s">
        <v>66</v>
      </c>
      <c r="B1015" s="172" t="s">
        <v>236</v>
      </c>
      <c r="C1015" s="172" t="s">
        <v>1078</v>
      </c>
      <c r="D1015" s="172" t="s">
        <v>1079</v>
      </c>
      <c r="E1015" s="172" t="s">
        <v>2874</v>
      </c>
      <c r="F1015" s="172">
        <v>219</v>
      </c>
      <c r="G1015" s="172" t="s">
        <v>250</v>
      </c>
      <c r="H1015" s="172" t="s">
        <v>241</v>
      </c>
      <c r="I1015" s="172" t="s">
        <v>2816</v>
      </c>
    </row>
    <row r="1016" spans="1:9" hidden="1">
      <c r="A1016" s="172" t="s">
        <v>66</v>
      </c>
      <c r="B1016" s="172" t="s">
        <v>236</v>
      </c>
      <c r="C1016" s="172" t="s">
        <v>1078</v>
      </c>
      <c r="D1016" s="172" t="s">
        <v>1079</v>
      </c>
      <c r="E1016" s="172" t="s">
        <v>2875</v>
      </c>
      <c r="F1016" s="172">
        <v>218</v>
      </c>
      <c r="G1016" s="172" t="s">
        <v>250</v>
      </c>
      <c r="H1016" s="172" t="s">
        <v>241</v>
      </c>
      <c r="I1016" s="172" t="s">
        <v>2876</v>
      </c>
    </row>
    <row r="1017" spans="1:9" hidden="1">
      <c r="A1017" s="172" t="s">
        <v>66</v>
      </c>
      <c r="B1017" s="172" t="s">
        <v>236</v>
      </c>
      <c r="C1017" s="172" t="s">
        <v>1078</v>
      </c>
      <c r="D1017" s="172" t="s">
        <v>1079</v>
      </c>
      <c r="E1017" s="172" t="s">
        <v>2877</v>
      </c>
      <c r="F1017" s="172">
        <v>220</v>
      </c>
      <c r="G1017" s="172" t="s">
        <v>250</v>
      </c>
      <c r="H1017" s="172" t="s">
        <v>241</v>
      </c>
      <c r="I1017" s="172" t="s">
        <v>2816</v>
      </c>
    </row>
    <row r="1018" spans="1:9" hidden="1">
      <c r="A1018" s="172" t="s">
        <v>66</v>
      </c>
      <c r="B1018" s="172" t="s">
        <v>236</v>
      </c>
      <c r="C1018" s="172" t="s">
        <v>1078</v>
      </c>
      <c r="D1018" s="172" t="s">
        <v>1079</v>
      </c>
      <c r="E1018" s="172" t="s">
        <v>2878</v>
      </c>
      <c r="F1018" s="172">
        <v>12</v>
      </c>
      <c r="G1018" s="172" t="s">
        <v>250</v>
      </c>
      <c r="H1018" s="172" t="s">
        <v>241</v>
      </c>
      <c r="I1018" s="172" t="s">
        <v>2656</v>
      </c>
    </row>
    <row r="1019" spans="1:9" hidden="1">
      <c r="A1019" s="172" t="s">
        <v>66</v>
      </c>
      <c r="B1019" s="172" t="s">
        <v>236</v>
      </c>
      <c r="C1019" s="172" t="s">
        <v>1078</v>
      </c>
      <c r="D1019" s="172" t="s">
        <v>1079</v>
      </c>
      <c r="E1019" s="172" t="s">
        <v>2879</v>
      </c>
      <c r="F1019" s="172">
        <v>239</v>
      </c>
      <c r="G1019" s="172" t="s">
        <v>250</v>
      </c>
      <c r="H1019" s="172" t="s">
        <v>241</v>
      </c>
      <c r="I1019" s="172" t="s">
        <v>2628</v>
      </c>
    </row>
    <row r="1020" spans="1:9" hidden="1">
      <c r="A1020" s="172" t="s">
        <v>66</v>
      </c>
      <c r="B1020" s="172" t="s">
        <v>236</v>
      </c>
      <c r="C1020" s="172" t="s">
        <v>1078</v>
      </c>
      <c r="D1020" s="172" t="s">
        <v>1079</v>
      </c>
      <c r="E1020" s="172" t="s">
        <v>2880</v>
      </c>
      <c r="F1020" s="172">
        <v>251</v>
      </c>
      <c r="G1020" s="172" t="s">
        <v>250</v>
      </c>
      <c r="H1020" s="172" t="s">
        <v>241</v>
      </c>
      <c r="I1020" s="172" t="s">
        <v>2656</v>
      </c>
    </row>
    <row r="1021" spans="1:9" hidden="1">
      <c r="A1021" s="172" t="s">
        <v>66</v>
      </c>
      <c r="B1021" s="172" t="s">
        <v>236</v>
      </c>
      <c r="C1021" s="172" t="s">
        <v>1078</v>
      </c>
      <c r="D1021" s="172" t="s">
        <v>1079</v>
      </c>
      <c r="E1021" s="172" t="s">
        <v>1050</v>
      </c>
      <c r="F1021" s="172">
        <v>1000002</v>
      </c>
      <c r="G1021" s="172" t="s">
        <v>250</v>
      </c>
      <c r="H1021" s="172" t="s">
        <v>241</v>
      </c>
    </row>
    <row r="1022" spans="1:9" hidden="1">
      <c r="A1022" s="172" t="s">
        <v>66</v>
      </c>
      <c r="B1022" s="172" t="s">
        <v>236</v>
      </c>
      <c r="C1022" s="172" t="s">
        <v>1078</v>
      </c>
      <c r="D1022" s="172" t="s">
        <v>1079</v>
      </c>
      <c r="E1022" s="172" t="s">
        <v>2881</v>
      </c>
      <c r="F1022" s="172">
        <v>184</v>
      </c>
      <c r="G1022" s="172" t="s">
        <v>250</v>
      </c>
      <c r="H1022" s="172" t="s">
        <v>241</v>
      </c>
      <c r="I1022" s="172" t="s">
        <v>2882</v>
      </c>
    </row>
    <row r="1023" spans="1:9" hidden="1">
      <c r="A1023" s="172" t="s">
        <v>66</v>
      </c>
      <c r="B1023" s="172" t="s">
        <v>236</v>
      </c>
      <c r="C1023" s="172" t="s">
        <v>1078</v>
      </c>
      <c r="D1023" s="172" t="s">
        <v>1079</v>
      </c>
      <c r="E1023" s="172" t="s">
        <v>2883</v>
      </c>
      <c r="F1023" s="172">
        <v>186</v>
      </c>
      <c r="G1023" s="172" t="s">
        <v>250</v>
      </c>
      <c r="H1023" s="172" t="s">
        <v>241</v>
      </c>
      <c r="I1023" s="172" t="s">
        <v>2882</v>
      </c>
    </row>
    <row r="1024" spans="1:9" hidden="1">
      <c r="A1024" s="172" t="s">
        <v>66</v>
      </c>
      <c r="B1024" s="172" t="s">
        <v>236</v>
      </c>
      <c r="C1024" s="172" t="s">
        <v>1078</v>
      </c>
      <c r="D1024" s="172" t="s">
        <v>1079</v>
      </c>
      <c r="E1024" s="172" t="s">
        <v>2884</v>
      </c>
      <c r="F1024" s="172">
        <v>188</v>
      </c>
      <c r="G1024" s="172" t="s">
        <v>250</v>
      </c>
      <c r="H1024" s="172" t="s">
        <v>241</v>
      </c>
      <c r="I1024" s="172" t="s">
        <v>2882</v>
      </c>
    </row>
    <row r="1025" spans="1:9" hidden="1">
      <c r="A1025" s="172" t="s">
        <v>66</v>
      </c>
      <c r="B1025" s="172" t="s">
        <v>236</v>
      </c>
      <c r="C1025" s="172" t="s">
        <v>1078</v>
      </c>
      <c r="D1025" s="172" t="s">
        <v>1079</v>
      </c>
      <c r="E1025" s="172" t="s">
        <v>2885</v>
      </c>
      <c r="F1025" s="172">
        <v>187</v>
      </c>
      <c r="G1025" s="172" t="s">
        <v>250</v>
      </c>
      <c r="H1025" s="172" t="s">
        <v>241</v>
      </c>
      <c r="I1025" s="172" t="s">
        <v>2882</v>
      </c>
    </row>
    <row r="1026" spans="1:9" hidden="1">
      <c r="A1026" s="172" t="s">
        <v>66</v>
      </c>
      <c r="B1026" s="172" t="s">
        <v>236</v>
      </c>
      <c r="C1026" s="172" t="s">
        <v>1078</v>
      </c>
      <c r="D1026" s="172" t="s">
        <v>1079</v>
      </c>
      <c r="E1026" s="172" t="s">
        <v>2886</v>
      </c>
      <c r="F1026" s="172">
        <v>182</v>
      </c>
      <c r="G1026" s="172" t="s">
        <v>250</v>
      </c>
      <c r="H1026" s="172" t="s">
        <v>241</v>
      </c>
      <c r="I1026" s="172" t="s">
        <v>2882</v>
      </c>
    </row>
    <row r="1027" spans="1:9" hidden="1">
      <c r="A1027" s="172" t="s">
        <v>66</v>
      </c>
      <c r="B1027" s="172" t="s">
        <v>236</v>
      </c>
      <c r="C1027" s="172" t="s">
        <v>1078</v>
      </c>
      <c r="D1027" s="172" t="s">
        <v>1079</v>
      </c>
      <c r="E1027" s="172" t="s">
        <v>2887</v>
      </c>
      <c r="F1027" s="172">
        <v>185</v>
      </c>
      <c r="G1027" s="172" t="s">
        <v>250</v>
      </c>
      <c r="H1027" s="172" t="s">
        <v>241</v>
      </c>
      <c r="I1027" s="172" t="s">
        <v>2882</v>
      </c>
    </row>
    <row r="1028" spans="1:9" hidden="1">
      <c r="A1028" s="172" t="s">
        <v>66</v>
      </c>
      <c r="B1028" s="172" t="s">
        <v>236</v>
      </c>
      <c r="C1028" s="172" t="s">
        <v>1078</v>
      </c>
      <c r="D1028" s="172" t="s">
        <v>1079</v>
      </c>
      <c r="E1028" s="172" t="s">
        <v>2888</v>
      </c>
      <c r="F1028" s="172">
        <v>183</v>
      </c>
      <c r="G1028" s="172" t="s">
        <v>250</v>
      </c>
      <c r="H1028" s="172" t="s">
        <v>241</v>
      </c>
      <c r="I1028" s="172" t="s">
        <v>2882</v>
      </c>
    </row>
    <row r="1029" spans="1:9" hidden="1">
      <c r="A1029" s="172" t="s">
        <v>66</v>
      </c>
      <c r="B1029" s="172" t="s">
        <v>236</v>
      </c>
      <c r="C1029" s="172" t="s">
        <v>1078</v>
      </c>
      <c r="D1029" s="172" t="s">
        <v>1079</v>
      </c>
      <c r="E1029" s="172" t="s">
        <v>2889</v>
      </c>
      <c r="F1029" s="172">
        <v>1000007</v>
      </c>
      <c r="G1029" s="172" t="s">
        <v>250</v>
      </c>
      <c r="H1029" s="172" t="s">
        <v>241</v>
      </c>
    </row>
    <row r="1030" spans="1:9" hidden="1">
      <c r="A1030" s="172" t="s">
        <v>66</v>
      </c>
      <c r="B1030" s="172" t="s">
        <v>236</v>
      </c>
      <c r="C1030" s="172" t="s">
        <v>1078</v>
      </c>
      <c r="D1030" s="172" t="s">
        <v>1079</v>
      </c>
      <c r="E1030" s="172" t="s">
        <v>2028</v>
      </c>
      <c r="F1030" s="172">
        <v>77</v>
      </c>
      <c r="G1030" s="172" t="s">
        <v>250</v>
      </c>
      <c r="H1030" s="172" t="s">
        <v>241</v>
      </c>
      <c r="I1030" s="172" t="s">
        <v>2656</v>
      </c>
    </row>
    <row r="1031" spans="1:9" hidden="1">
      <c r="A1031" s="172" t="s">
        <v>66</v>
      </c>
      <c r="B1031" s="172" t="s">
        <v>236</v>
      </c>
      <c r="C1031" s="172" t="s">
        <v>1078</v>
      </c>
      <c r="D1031" s="172" t="s">
        <v>1079</v>
      </c>
      <c r="E1031" s="172" t="s">
        <v>2890</v>
      </c>
      <c r="F1031" s="172">
        <v>144</v>
      </c>
      <c r="G1031" s="172" t="s">
        <v>250</v>
      </c>
      <c r="H1031" s="172" t="s">
        <v>241</v>
      </c>
      <c r="I1031" s="172" t="s">
        <v>2891</v>
      </c>
    </row>
    <row r="1032" spans="1:9" hidden="1">
      <c r="A1032" s="172" t="s">
        <v>66</v>
      </c>
      <c r="B1032" s="172" t="s">
        <v>236</v>
      </c>
      <c r="C1032" s="172" t="s">
        <v>1078</v>
      </c>
      <c r="D1032" s="172" t="s">
        <v>1079</v>
      </c>
      <c r="E1032" s="172" t="s">
        <v>2892</v>
      </c>
      <c r="F1032" s="172">
        <v>141</v>
      </c>
      <c r="G1032" s="172" t="s">
        <v>250</v>
      </c>
      <c r="H1032" s="172" t="s">
        <v>241</v>
      </c>
      <c r="I1032" s="172" t="s">
        <v>2891</v>
      </c>
    </row>
    <row r="1033" spans="1:9" hidden="1">
      <c r="A1033" s="172" t="s">
        <v>66</v>
      </c>
      <c r="B1033" s="172" t="s">
        <v>236</v>
      </c>
      <c r="C1033" s="172" t="s">
        <v>1078</v>
      </c>
      <c r="D1033" s="172" t="s">
        <v>1079</v>
      </c>
      <c r="E1033" s="172" t="s">
        <v>2893</v>
      </c>
      <c r="F1033" s="172">
        <v>142</v>
      </c>
      <c r="G1033" s="172" t="s">
        <v>250</v>
      </c>
      <c r="H1033" s="172" t="s">
        <v>241</v>
      </c>
      <c r="I1033" s="172" t="s">
        <v>2891</v>
      </c>
    </row>
    <row r="1034" spans="1:9" hidden="1">
      <c r="A1034" s="172" t="s">
        <v>66</v>
      </c>
      <c r="B1034" s="172" t="s">
        <v>236</v>
      </c>
      <c r="C1034" s="172" t="s">
        <v>1078</v>
      </c>
      <c r="D1034" s="172" t="s">
        <v>1079</v>
      </c>
      <c r="E1034" s="172" t="s">
        <v>2894</v>
      </c>
      <c r="F1034" s="172">
        <v>143</v>
      </c>
      <c r="G1034" s="172" t="s">
        <v>250</v>
      </c>
      <c r="H1034" s="172" t="s">
        <v>241</v>
      </c>
      <c r="I1034" s="172" t="s">
        <v>2891</v>
      </c>
    </row>
    <row r="1035" spans="1:9" hidden="1">
      <c r="A1035" s="172" t="s">
        <v>66</v>
      </c>
      <c r="B1035" s="172" t="s">
        <v>236</v>
      </c>
      <c r="C1035" s="172" t="s">
        <v>1078</v>
      </c>
      <c r="D1035" s="172" t="s">
        <v>1079</v>
      </c>
      <c r="E1035" s="172" t="s">
        <v>2895</v>
      </c>
      <c r="F1035" s="172">
        <v>198</v>
      </c>
      <c r="G1035" s="172" t="s">
        <v>250</v>
      </c>
      <c r="H1035" s="172" t="s">
        <v>241</v>
      </c>
      <c r="I1035" s="172" t="s">
        <v>2662</v>
      </c>
    </row>
    <row r="1036" spans="1:9" hidden="1">
      <c r="A1036" s="172" t="s">
        <v>66</v>
      </c>
      <c r="B1036" s="172" t="s">
        <v>236</v>
      </c>
      <c r="C1036" s="172" t="s">
        <v>1078</v>
      </c>
      <c r="D1036" s="172" t="s">
        <v>1079</v>
      </c>
      <c r="E1036" s="172" t="s">
        <v>2896</v>
      </c>
      <c r="F1036" s="172">
        <v>197</v>
      </c>
      <c r="G1036" s="172" t="s">
        <v>250</v>
      </c>
      <c r="H1036" s="172" t="s">
        <v>241</v>
      </c>
      <c r="I1036" s="172" t="s">
        <v>2662</v>
      </c>
    </row>
    <row r="1037" spans="1:9" hidden="1">
      <c r="A1037" s="172" t="s">
        <v>66</v>
      </c>
      <c r="B1037" s="172" t="s">
        <v>236</v>
      </c>
      <c r="C1037" s="172" t="s">
        <v>1078</v>
      </c>
      <c r="D1037" s="172" t="s">
        <v>1079</v>
      </c>
      <c r="E1037" s="172" t="s">
        <v>2897</v>
      </c>
      <c r="F1037" s="172">
        <v>1000006</v>
      </c>
      <c r="G1037" s="172" t="s">
        <v>250</v>
      </c>
      <c r="H1037" s="172" t="s">
        <v>241</v>
      </c>
    </row>
    <row r="1038" spans="1:9" hidden="1">
      <c r="A1038" s="172" t="s">
        <v>66</v>
      </c>
      <c r="B1038" s="172" t="s">
        <v>236</v>
      </c>
      <c r="C1038" s="172" t="s">
        <v>1078</v>
      </c>
      <c r="D1038" s="172" t="s">
        <v>1079</v>
      </c>
      <c r="E1038" s="172" t="s">
        <v>2898</v>
      </c>
      <c r="F1038" s="172">
        <v>266</v>
      </c>
      <c r="G1038" s="172" t="s">
        <v>250</v>
      </c>
      <c r="H1038" s="172" t="s">
        <v>241</v>
      </c>
      <c r="I1038" s="172" t="s">
        <v>2648</v>
      </c>
    </row>
    <row r="1039" spans="1:9" hidden="1">
      <c r="A1039" s="172" t="s">
        <v>66</v>
      </c>
      <c r="B1039" s="172" t="s">
        <v>236</v>
      </c>
      <c r="C1039" s="172" t="s">
        <v>1078</v>
      </c>
      <c r="D1039" s="172" t="s">
        <v>1079</v>
      </c>
      <c r="E1039" s="172" t="s">
        <v>2899</v>
      </c>
      <c r="F1039" s="172">
        <v>230</v>
      </c>
      <c r="G1039" s="172" t="s">
        <v>250</v>
      </c>
      <c r="H1039" s="172" t="s">
        <v>241</v>
      </c>
      <c r="I1039" s="172" t="s">
        <v>2723</v>
      </c>
    </row>
    <row r="1040" spans="1:9" hidden="1">
      <c r="A1040" s="172" t="s">
        <v>66</v>
      </c>
      <c r="B1040" s="172" t="s">
        <v>236</v>
      </c>
      <c r="C1040" s="172" t="s">
        <v>1078</v>
      </c>
      <c r="D1040" s="172" t="s">
        <v>1079</v>
      </c>
      <c r="E1040" s="172" t="s">
        <v>2900</v>
      </c>
      <c r="F1040" s="172">
        <v>1000012</v>
      </c>
      <c r="G1040" s="172" t="s">
        <v>250</v>
      </c>
      <c r="H1040" s="172" t="s">
        <v>241</v>
      </c>
    </row>
    <row r="1041" spans="1:9" hidden="1">
      <c r="A1041" s="172" t="s">
        <v>66</v>
      </c>
      <c r="B1041" s="172" t="s">
        <v>236</v>
      </c>
      <c r="C1041" s="172" t="s">
        <v>1078</v>
      </c>
      <c r="D1041" s="172" t="s">
        <v>1079</v>
      </c>
      <c r="E1041" s="172" t="s">
        <v>2901</v>
      </c>
      <c r="F1041" s="172">
        <v>136</v>
      </c>
      <c r="G1041" s="172" t="s">
        <v>250</v>
      </c>
      <c r="H1041" s="172" t="s">
        <v>241</v>
      </c>
    </row>
    <row r="1042" spans="1:9" hidden="1">
      <c r="A1042" s="172" t="s">
        <v>66</v>
      </c>
      <c r="B1042" s="172" t="s">
        <v>236</v>
      </c>
      <c r="C1042" s="172" t="s">
        <v>1078</v>
      </c>
      <c r="D1042" s="172" t="s">
        <v>1079</v>
      </c>
      <c r="E1042" s="172" t="s">
        <v>2034</v>
      </c>
      <c r="F1042" s="172">
        <v>37</v>
      </c>
      <c r="G1042" s="172" t="s">
        <v>250</v>
      </c>
      <c r="H1042" s="172" t="s">
        <v>241</v>
      </c>
      <c r="I1042" s="172" t="s">
        <v>2656</v>
      </c>
    </row>
    <row r="1043" spans="1:9" hidden="1">
      <c r="A1043" s="172" t="s">
        <v>66</v>
      </c>
      <c r="B1043" s="172" t="s">
        <v>236</v>
      </c>
      <c r="C1043" s="172" t="s">
        <v>1078</v>
      </c>
      <c r="D1043" s="172" t="s">
        <v>1079</v>
      </c>
      <c r="E1043" s="172" t="s">
        <v>2902</v>
      </c>
      <c r="F1043" s="172">
        <v>190</v>
      </c>
      <c r="G1043" s="172" t="s">
        <v>250</v>
      </c>
      <c r="H1043" s="172" t="s">
        <v>241</v>
      </c>
      <c r="I1043" s="172" t="s">
        <v>2645</v>
      </c>
    </row>
    <row r="1044" spans="1:9" hidden="1">
      <c r="A1044" s="172" t="s">
        <v>66</v>
      </c>
      <c r="B1044" s="172" t="s">
        <v>236</v>
      </c>
      <c r="C1044" s="172" t="s">
        <v>1078</v>
      </c>
      <c r="D1044" s="172" t="s">
        <v>1079</v>
      </c>
      <c r="E1044" s="172" t="s">
        <v>2903</v>
      </c>
      <c r="F1044" s="172">
        <v>107</v>
      </c>
      <c r="G1044" s="172" t="s">
        <v>250</v>
      </c>
      <c r="H1044" s="172" t="s">
        <v>241</v>
      </c>
      <c r="I1044" s="172" t="s">
        <v>2904</v>
      </c>
    </row>
    <row r="1045" spans="1:9" hidden="1">
      <c r="A1045" s="172" t="s">
        <v>66</v>
      </c>
      <c r="B1045" s="172" t="s">
        <v>236</v>
      </c>
      <c r="C1045" s="172" t="s">
        <v>1078</v>
      </c>
      <c r="D1045" s="172" t="s">
        <v>1079</v>
      </c>
      <c r="E1045" s="172" t="s">
        <v>2905</v>
      </c>
      <c r="F1045" s="172">
        <v>200</v>
      </c>
      <c r="G1045" s="172" t="s">
        <v>250</v>
      </c>
      <c r="H1045" s="172" t="s">
        <v>241</v>
      </c>
      <c r="I1045" s="172" t="s">
        <v>2656</v>
      </c>
    </row>
    <row r="1046" spans="1:9" hidden="1">
      <c r="A1046" s="172" t="s">
        <v>66</v>
      </c>
      <c r="B1046" s="172" t="s">
        <v>236</v>
      </c>
      <c r="C1046" s="172" t="s">
        <v>1078</v>
      </c>
      <c r="D1046" s="172" t="s">
        <v>1079</v>
      </c>
      <c r="E1046" s="172" t="s">
        <v>2906</v>
      </c>
      <c r="F1046" s="172">
        <v>191</v>
      </c>
      <c r="G1046" s="172" t="s">
        <v>250</v>
      </c>
      <c r="H1046" s="172" t="s">
        <v>241</v>
      </c>
      <c r="I1046" s="172" t="s">
        <v>2645</v>
      </c>
    </row>
    <row r="1047" spans="1:9" hidden="1">
      <c r="A1047" s="172" t="s">
        <v>66</v>
      </c>
      <c r="B1047" s="172" t="s">
        <v>236</v>
      </c>
      <c r="C1047" s="172" t="s">
        <v>1078</v>
      </c>
      <c r="D1047" s="172" t="s">
        <v>1079</v>
      </c>
      <c r="E1047" s="172" t="s">
        <v>2907</v>
      </c>
      <c r="F1047" s="172">
        <v>105</v>
      </c>
      <c r="G1047" s="172" t="s">
        <v>250</v>
      </c>
      <c r="H1047" s="172" t="s">
        <v>241</v>
      </c>
      <c r="I1047" s="172" t="s">
        <v>2648</v>
      </c>
    </row>
    <row r="1048" spans="1:9" hidden="1">
      <c r="A1048" s="172" t="s">
        <v>66</v>
      </c>
      <c r="B1048" s="172" t="s">
        <v>236</v>
      </c>
      <c r="C1048" s="172" t="s">
        <v>1078</v>
      </c>
      <c r="D1048" s="172" t="s">
        <v>1079</v>
      </c>
      <c r="E1048" s="172" t="s">
        <v>2908</v>
      </c>
      <c r="F1048" s="172">
        <v>106</v>
      </c>
      <c r="G1048" s="172" t="s">
        <v>250</v>
      </c>
      <c r="H1048" s="172" t="s">
        <v>241</v>
      </c>
      <c r="I1048" s="172" t="s">
        <v>2648</v>
      </c>
    </row>
    <row r="1049" spans="1:9" hidden="1">
      <c r="A1049" s="172" t="s">
        <v>66</v>
      </c>
      <c r="B1049" s="172" t="s">
        <v>236</v>
      </c>
      <c r="C1049" s="172" t="s">
        <v>1078</v>
      </c>
      <c r="D1049" s="172" t="s">
        <v>1079</v>
      </c>
      <c r="E1049" s="172" t="s">
        <v>2909</v>
      </c>
      <c r="F1049" s="172">
        <v>256</v>
      </c>
      <c r="G1049" s="172" t="s">
        <v>250</v>
      </c>
      <c r="H1049" s="172" t="s">
        <v>241</v>
      </c>
      <c r="I1049" s="172" t="s">
        <v>2656</v>
      </c>
    </row>
    <row r="1050" spans="1:9" hidden="1">
      <c r="A1050" s="172" t="s">
        <v>66</v>
      </c>
      <c r="B1050" s="172" t="s">
        <v>236</v>
      </c>
      <c r="C1050" s="172" t="s">
        <v>1078</v>
      </c>
      <c r="D1050" s="172" t="s">
        <v>1079</v>
      </c>
      <c r="E1050" s="172" t="s">
        <v>2036</v>
      </c>
      <c r="F1050" s="172">
        <v>86</v>
      </c>
      <c r="G1050" s="172" t="s">
        <v>250</v>
      </c>
      <c r="H1050" s="172" t="s">
        <v>241</v>
      </c>
      <c r="I1050" s="172" t="s">
        <v>2622</v>
      </c>
    </row>
    <row r="1051" spans="1:9" hidden="1">
      <c r="A1051" s="172" t="s">
        <v>66</v>
      </c>
      <c r="B1051" s="172" t="s">
        <v>236</v>
      </c>
      <c r="C1051" s="172" t="s">
        <v>1078</v>
      </c>
      <c r="D1051" s="172" t="s">
        <v>1079</v>
      </c>
      <c r="E1051" s="172" t="s">
        <v>2910</v>
      </c>
      <c r="F1051" s="172">
        <v>87</v>
      </c>
      <c r="G1051" s="172" t="s">
        <v>250</v>
      </c>
      <c r="H1051" s="172" t="s">
        <v>241</v>
      </c>
      <c r="I1051" s="172" t="s">
        <v>2682</v>
      </c>
    </row>
    <row r="1052" spans="1:9" hidden="1">
      <c r="A1052" s="172" t="s">
        <v>66</v>
      </c>
      <c r="B1052" s="172" t="s">
        <v>236</v>
      </c>
      <c r="C1052" s="172" t="s">
        <v>1078</v>
      </c>
      <c r="D1052" s="172" t="s">
        <v>1079</v>
      </c>
      <c r="E1052" s="172" t="s">
        <v>2911</v>
      </c>
      <c r="F1052" s="172">
        <v>90</v>
      </c>
      <c r="G1052" s="172" t="s">
        <v>250</v>
      </c>
      <c r="H1052" s="172" t="s">
        <v>241</v>
      </c>
      <c r="I1052" s="172" t="s">
        <v>2626</v>
      </c>
    </row>
    <row r="1053" spans="1:9" hidden="1">
      <c r="A1053" s="172" t="s">
        <v>66</v>
      </c>
      <c r="B1053" s="172" t="s">
        <v>236</v>
      </c>
      <c r="C1053" s="172" t="s">
        <v>1078</v>
      </c>
      <c r="D1053" s="172" t="s">
        <v>1079</v>
      </c>
      <c r="E1053" s="172" t="s">
        <v>2912</v>
      </c>
      <c r="F1053" s="172">
        <v>89</v>
      </c>
      <c r="G1053" s="172" t="s">
        <v>250</v>
      </c>
      <c r="H1053" s="172" t="s">
        <v>241</v>
      </c>
      <c r="I1053" s="172" t="s">
        <v>2628</v>
      </c>
    </row>
    <row r="1054" spans="1:9" hidden="1">
      <c r="A1054" s="172" t="s">
        <v>66</v>
      </c>
      <c r="B1054" s="172" t="s">
        <v>236</v>
      </c>
      <c r="C1054" s="172" t="s">
        <v>1078</v>
      </c>
      <c r="D1054" s="172" t="s">
        <v>1079</v>
      </c>
      <c r="E1054" s="172" t="s">
        <v>2913</v>
      </c>
      <c r="F1054" s="172">
        <v>88</v>
      </c>
      <c r="G1054" s="172" t="s">
        <v>250</v>
      </c>
      <c r="H1054" s="172" t="s">
        <v>241</v>
      </c>
      <c r="I1054" s="172" t="s">
        <v>2686</v>
      </c>
    </row>
    <row r="1055" spans="1:9" hidden="1">
      <c r="A1055" s="172" t="s">
        <v>66</v>
      </c>
      <c r="B1055" s="172" t="s">
        <v>236</v>
      </c>
      <c r="C1055" s="172" t="s">
        <v>1078</v>
      </c>
      <c r="D1055" s="172" t="s">
        <v>1079</v>
      </c>
      <c r="E1055" s="172" t="s">
        <v>2914</v>
      </c>
      <c r="F1055" s="172">
        <v>172</v>
      </c>
      <c r="G1055" s="172" t="s">
        <v>250</v>
      </c>
      <c r="H1055" s="172" t="s">
        <v>241</v>
      </c>
      <c r="I1055" s="172" t="s">
        <v>2915</v>
      </c>
    </row>
    <row r="1056" spans="1:9" hidden="1">
      <c r="A1056" s="172" t="s">
        <v>66</v>
      </c>
      <c r="B1056" s="172" t="s">
        <v>236</v>
      </c>
      <c r="C1056" s="172" t="s">
        <v>1078</v>
      </c>
      <c r="D1056" s="172" t="s">
        <v>1079</v>
      </c>
      <c r="E1056" s="172" t="s">
        <v>2916</v>
      </c>
      <c r="F1056" s="172">
        <v>166</v>
      </c>
      <c r="G1056" s="172" t="s">
        <v>250</v>
      </c>
      <c r="H1056" s="172" t="s">
        <v>241</v>
      </c>
      <c r="I1056" s="172" t="s">
        <v>2915</v>
      </c>
    </row>
    <row r="1057" spans="1:9" hidden="1">
      <c r="A1057" s="172" t="s">
        <v>66</v>
      </c>
      <c r="B1057" s="172" t="s">
        <v>236</v>
      </c>
      <c r="C1057" s="172" t="s">
        <v>1078</v>
      </c>
      <c r="D1057" s="172" t="s">
        <v>1079</v>
      </c>
      <c r="E1057" s="172" t="s">
        <v>2917</v>
      </c>
      <c r="F1057" s="172">
        <v>164</v>
      </c>
      <c r="G1057" s="172" t="s">
        <v>250</v>
      </c>
      <c r="H1057" s="172" t="s">
        <v>241</v>
      </c>
      <c r="I1057" s="172" t="s">
        <v>2915</v>
      </c>
    </row>
    <row r="1058" spans="1:9" hidden="1">
      <c r="A1058" s="172" t="s">
        <v>66</v>
      </c>
      <c r="B1058" s="172" t="s">
        <v>236</v>
      </c>
      <c r="C1058" s="172" t="s">
        <v>1078</v>
      </c>
      <c r="D1058" s="172" t="s">
        <v>1079</v>
      </c>
      <c r="E1058" s="172" t="s">
        <v>2918</v>
      </c>
      <c r="F1058" s="172">
        <v>174</v>
      </c>
      <c r="G1058" s="172" t="s">
        <v>250</v>
      </c>
      <c r="H1058" s="172" t="s">
        <v>241</v>
      </c>
      <c r="I1058" s="172" t="s">
        <v>2915</v>
      </c>
    </row>
    <row r="1059" spans="1:9" hidden="1">
      <c r="A1059" s="172" t="s">
        <v>66</v>
      </c>
      <c r="B1059" s="172" t="s">
        <v>236</v>
      </c>
      <c r="C1059" s="172" t="s">
        <v>1078</v>
      </c>
      <c r="D1059" s="172" t="s">
        <v>1079</v>
      </c>
      <c r="E1059" s="172" t="s">
        <v>2919</v>
      </c>
      <c r="F1059" s="172">
        <v>165</v>
      </c>
      <c r="G1059" s="172" t="s">
        <v>250</v>
      </c>
      <c r="H1059" s="172" t="s">
        <v>241</v>
      </c>
      <c r="I1059" s="172" t="s">
        <v>2915</v>
      </c>
    </row>
    <row r="1060" spans="1:9" hidden="1">
      <c r="A1060" s="172" t="s">
        <v>66</v>
      </c>
      <c r="B1060" s="172" t="s">
        <v>236</v>
      </c>
      <c r="C1060" s="172" t="s">
        <v>1078</v>
      </c>
      <c r="D1060" s="172" t="s">
        <v>1079</v>
      </c>
      <c r="E1060" s="172" t="s">
        <v>2920</v>
      </c>
      <c r="F1060" s="172">
        <v>171</v>
      </c>
      <c r="G1060" s="172" t="s">
        <v>250</v>
      </c>
      <c r="H1060" s="172" t="s">
        <v>241</v>
      </c>
      <c r="I1060" s="172" t="s">
        <v>2915</v>
      </c>
    </row>
    <row r="1061" spans="1:9" hidden="1">
      <c r="A1061" s="172" t="s">
        <v>66</v>
      </c>
      <c r="B1061" s="172" t="s">
        <v>236</v>
      </c>
      <c r="C1061" s="172" t="s">
        <v>1078</v>
      </c>
      <c r="D1061" s="172" t="s">
        <v>1079</v>
      </c>
      <c r="E1061" s="172" t="s">
        <v>2921</v>
      </c>
      <c r="F1061" s="172">
        <v>170</v>
      </c>
      <c r="G1061" s="172" t="s">
        <v>250</v>
      </c>
      <c r="H1061" s="172" t="s">
        <v>241</v>
      </c>
      <c r="I1061" s="172" t="s">
        <v>2915</v>
      </c>
    </row>
    <row r="1062" spans="1:9" hidden="1">
      <c r="A1062" s="172" t="s">
        <v>66</v>
      </c>
      <c r="B1062" s="172" t="s">
        <v>236</v>
      </c>
      <c r="C1062" s="172" t="s">
        <v>1078</v>
      </c>
      <c r="D1062" s="172" t="s">
        <v>1079</v>
      </c>
      <c r="E1062" s="172" t="s">
        <v>2922</v>
      </c>
      <c r="F1062" s="172">
        <v>167</v>
      </c>
      <c r="G1062" s="172" t="s">
        <v>250</v>
      </c>
      <c r="H1062" s="172" t="s">
        <v>241</v>
      </c>
      <c r="I1062" s="172" t="s">
        <v>2915</v>
      </c>
    </row>
    <row r="1063" spans="1:9" hidden="1">
      <c r="A1063" s="172" t="s">
        <v>66</v>
      </c>
      <c r="B1063" s="172" t="s">
        <v>236</v>
      </c>
      <c r="C1063" s="172" t="s">
        <v>1078</v>
      </c>
      <c r="D1063" s="172" t="s">
        <v>1079</v>
      </c>
      <c r="E1063" s="172" t="s">
        <v>2923</v>
      </c>
      <c r="F1063" s="172">
        <v>168</v>
      </c>
      <c r="G1063" s="172" t="s">
        <v>250</v>
      </c>
      <c r="H1063" s="172" t="s">
        <v>241</v>
      </c>
      <c r="I1063" s="172" t="s">
        <v>2915</v>
      </c>
    </row>
    <row r="1064" spans="1:9" hidden="1">
      <c r="A1064" s="172" t="s">
        <v>66</v>
      </c>
      <c r="B1064" s="172" t="s">
        <v>236</v>
      </c>
      <c r="C1064" s="172" t="s">
        <v>1078</v>
      </c>
      <c r="D1064" s="172" t="s">
        <v>1079</v>
      </c>
      <c r="E1064" s="172" t="s">
        <v>2924</v>
      </c>
      <c r="F1064" s="172">
        <v>169</v>
      </c>
      <c r="G1064" s="172" t="s">
        <v>250</v>
      </c>
      <c r="H1064" s="172" t="s">
        <v>241</v>
      </c>
      <c r="I1064" s="172" t="s">
        <v>2915</v>
      </c>
    </row>
    <row r="1065" spans="1:9" hidden="1">
      <c r="A1065" s="172" t="s">
        <v>66</v>
      </c>
      <c r="B1065" s="172" t="s">
        <v>236</v>
      </c>
      <c r="C1065" s="172" t="s">
        <v>1078</v>
      </c>
      <c r="D1065" s="172" t="s">
        <v>1079</v>
      </c>
      <c r="E1065" s="172" t="s">
        <v>2925</v>
      </c>
      <c r="F1065" s="172">
        <v>173</v>
      </c>
      <c r="G1065" s="172" t="s">
        <v>250</v>
      </c>
      <c r="H1065" s="172" t="s">
        <v>241</v>
      </c>
      <c r="I1065" s="172" t="s">
        <v>2915</v>
      </c>
    </row>
    <row r="1066" spans="1:9" hidden="1">
      <c r="A1066" s="172" t="s">
        <v>66</v>
      </c>
      <c r="B1066" s="172" t="s">
        <v>236</v>
      </c>
      <c r="C1066" s="172" t="s">
        <v>1078</v>
      </c>
      <c r="D1066" s="172" t="s">
        <v>1079</v>
      </c>
      <c r="E1066" s="172" t="s">
        <v>2926</v>
      </c>
      <c r="F1066" s="172">
        <v>1000008</v>
      </c>
      <c r="G1066" s="172" t="s">
        <v>250</v>
      </c>
      <c r="H1066" s="172" t="s">
        <v>241</v>
      </c>
    </row>
    <row r="1067" spans="1:9" hidden="1">
      <c r="A1067" s="172" t="s">
        <v>66</v>
      </c>
      <c r="B1067" s="172" t="s">
        <v>236</v>
      </c>
      <c r="C1067" s="172" t="s">
        <v>1078</v>
      </c>
      <c r="D1067" s="172" t="s">
        <v>1079</v>
      </c>
      <c r="E1067" s="172" t="s">
        <v>2927</v>
      </c>
      <c r="F1067" s="172">
        <v>260</v>
      </c>
      <c r="G1067" s="172" t="s">
        <v>250</v>
      </c>
      <c r="H1067" s="172" t="s">
        <v>241</v>
      </c>
      <c r="I1067" s="172" t="s">
        <v>2648</v>
      </c>
    </row>
    <row r="1068" spans="1:9" hidden="1">
      <c r="A1068" s="172" t="s">
        <v>66</v>
      </c>
      <c r="B1068" s="172" t="s">
        <v>236</v>
      </c>
      <c r="C1068" s="172" t="s">
        <v>1116</v>
      </c>
      <c r="D1068" s="172" t="s">
        <v>1117</v>
      </c>
      <c r="E1068" s="172" t="s">
        <v>2928</v>
      </c>
      <c r="F1068" s="172" t="s">
        <v>2928</v>
      </c>
      <c r="G1068" s="172" t="s">
        <v>250</v>
      </c>
      <c r="H1068" s="172" t="s">
        <v>241</v>
      </c>
    </row>
    <row r="1069" spans="1:9" hidden="1">
      <c r="A1069" s="172" t="s">
        <v>66</v>
      </c>
      <c r="B1069" s="172" t="s">
        <v>236</v>
      </c>
      <c r="C1069" s="172" t="s">
        <v>1116</v>
      </c>
      <c r="D1069" s="172" t="s">
        <v>1117</v>
      </c>
      <c r="E1069" s="172" t="s">
        <v>2929</v>
      </c>
      <c r="F1069" s="172" t="s">
        <v>2929</v>
      </c>
      <c r="G1069" s="172" t="s">
        <v>250</v>
      </c>
      <c r="H1069" s="172" t="s">
        <v>241</v>
      </c>
    </row>
    <row r="1070" spans="1:9" hidden="1">
      <c r="A1070" s="172" t="s">
        <v>66</v>
      </c>
      <c r="B1070" s="172" t="s">
        <v>236</v>
      </c>
      <c r="C1070" s="172" t="s">
        <v>1116</v>
      </c>
      <c r="D1070" s="172" t="s">
        <v>1117</v>
      </c>
      <c r="E1070" s="172" t="s">
        <v>2930</v>
      </c>
      <c r="F1070" s="172" t="s">
        <v>2930</v>
      </c>
      <c r="G1070" s="172" t="s">
        <v>250</v>
      </c>
      <c r="H1070" s="172" t="s">
        <v>241</v>
      </c>
    </row>
    <row r="1071" spans="1:9" hidden="1">
      <c r="A1071" s="172" t="s">
        <v>66</v>
      </c>
      <c r="B1071" s="172" t="s">
        <v>236</v>
      </c>
      <c r="C1071" s="172" t="s">
        <v>1116</v>
      </c>
      <c r="D1071" s="172" t="s">
        <v>1117</v>
      </c>
      <c r="E1071" s="172" t="s">
        <v>2931</v>
      </c>
      <c r="F1071" s="172" t="s">
        <v>2931</v>
      </c>
      <c r="G1071" s="172" t="s">
        <v>250</v>
      </c>
      <c r="H1071" s="172" t="s">
        <v>241</v>
      </c>
    </row>
    <row r="1072" spans="1:9" hidden="1">
      <c r="A1072" s="172" t="s">
        <v>66</v>
      </c>
      <c r="B1072" s="172" t="s">
        <v>236</v>
      </c>
      <c r="C1072" s="172" t="s">
        <v>1116</v>
      </c>
      <c r="D1072" s="172" t="s">
        <v>1117</v>
      </c>
      <c r="E1072" s="172" t="s">
        <v>2932</v>
      </c>
      <c r="F1072" s="172" t="s">
        <v>2932</v>
      </c>
      <c r="G1072" s="172" t="s">
        <v>250</v>
      </c>
      <c r="H1072" s="172" t="s">
        <v>241</v>
      </c>
    </row>
    <row r="1073" spans="1:8" hidden="1">
      <c r="A1073" s="172" t="s">
        <v>66</v>
      </c>
      <c r="B1073" s="172" t="s">
        <v>236</v>
      </c>
      <c r="C1073" s="172" t="s">
        <v>1116</v>
      </c>
      <c r="D1073" s="172" t="s">
        <v>1117</v>
      </c>
      <c r="E1073" s="172" t="s">
        <v>2933</v>
      </c>
      <c r="F1073" s="172" t="s">
        <v>2933</v>
      </c>
      <c r="G1073" s="172" t="s">
        <v>250</v>
      </c>
      <c r="H1073" s="172" t="s">
        <v>241</v>
      </c>
    </row>
    <row r="1074" spans="1:8" hidden="1">
      <c r="A1074" s="172" t="s">
        <v>66</v>
      </c>
      <c r="B1074" s="172" t="s">
        <v>236</v>
      </c>
      <c r="C1074" s="172" t="s">
        <v>1116</v>
      </c>
      <c r="D1074" s="172" t="s">
        <v>1117</v>
      </c>
      <c r="E1074" s="172" t="s">
        <v>2934</v>
      </c>
      <c r="F1074" s="172" t="s">
        <v>2934</v>
      </c>
      <c r="G1074" s="172" t="s">
        <v>250</v>
      </c>
      <c r="H1074" s="172" t="s">
        <v>241</v>
      </c>
    </row>
    <row r="1075" spans="1:8" hidden="1">
      <c r="A1075" s="172" t="s">
        <v>66</v>
      </c>
      <c r="B1075" s="172" t="s">
        <v>236</v>
      </c>
      <c r="C1075" s="172" t="s">
        <v>1116</v>
      </c>
      <c r="D1075" s="172" t="s">
        <v>1117</v>
      </c>
      <c r="E1075" s="172" t="s">
        <v>2935</v>
      </c>
      <c r="F1075" s="172" t="s">
        <v>2935</v>
      </c>
      <c r="G1075" s="172" t="s">
        <v>250</v>
      </c>
      <c r="H1075" s="172" t="s">
        <v>241</v>
      </c>
    </row>
    <row r="1076" spans="1:8" hidden="1">
      <c r="A1076" s="172" t="s">
        <v>66</v>
      </c>
      <c r="B1076" s="172" t="s">
        <v>236</v>
      </c>
      <c r="C1076" s="172" t="s">
        <v>1116</v>
      </c>
      <c r="D1076" s="172" t="s">
        <v>1117</v>
      </c>
      <c r="E1076" s="172" t="s">
        <v>2936</v>
      </c>
      <c r="F1076" s="172" t="s">
        <v>2936</v>
      </c>
      <c r="G1076" s="172" t="s">
        <v>250</v>
      </c>
      <c r="H1076" s="172" t="s">
        <v>241</v>
      </c>
    </row>
    <row r="1077" spans="1:8" hidden="1">
      <c r="A1077" s="172" t="s">
        <v>66</v>
      </c>
      <c r="B1077" s="172" t="s">
        <v>236</v>
      </c>
      <c r="C1077" s="172" t="s">
        <v>1116</v>
      </c>
      <c r="D1077" s="172" t="s">
        <v>1117</v>
      </c>
      <c r="E1077" s="172" t="s">
        <v>2937</v>
      </c>
      <c r="F1077" s="172" t="s">
        <v>2937</v>
      </c>
      <c r="G1077" s="172" t="s">
        <v>250</v>
      </c>
      <c r="H1077" s="172" t="s">
        <v>241</v>
      </c>
    </row>
    <row r="1078" spans="1:8" hidden="1">
      <c r="A1078" s="172" t="s">
        <v>66</v>
      </c>
      <c r="B1078" s="172" t="s">
        <v>236</v>
      </c>
      <c r="C1078" s="172" t="s">
        <v>1116</v>
      </c>
      <c r="D1078" s="172" t="s">
        <v>1117</v>
      </c>
      <c r="E1078" s="172" t="s">
        <v>2938</v>
      </c>
      <c r="F1078" s="172" t="s">
        <v>2938</v>
      </c>
      <c r="G1078" s="172" t="s">
        <v>250</v>
      </c>
      <c r="H1078" s="172" t="s">
        <v>241</v>
      </c>
    </row>
    <row r="1079" spans="1:8" hidden="1">
      <c r="A1079" s="172" t="s">
        <v>66</v>
      </c>
      <c r="B1079" s="172" t="s">
        <v>236</v>
      </c>
      <c r="C1079" s="172" t="s">
        <v>1116</v>
      </c>
      <c r="D1079" s="172" t="s">
        <v>1117</v>
      </c>
      <c r="E1079" s="172" t="s">
        <v>2939</v>
      </c>
      <c r="F1079" s="172" t="s">
        <v>2939</v>
      </c>
      <c r="G1079" s="172" t="s">
        <v>250</v>
      </c>
      <c r="H1079" s="172" t="s">
        <v>241</v>
      </c>
    </row>
    <row r="1080" spans="1:8" hidden="1">
      <c r="A1080" s="172" t="s">
        <v>66</v>
      </c>
      <c r="B1080" s="172" t="s">
        <v>236</v>
      </c>
      <c r="C1080" s="172" t="s">
        <v>1116</v>
      </c>
      <c r="D1080" s="172" t="s">
        <v>1117</v>
      </c>
      <c r="E1080" s="172" t="s">
        <v>2940</v>
      </c>
      <c r="F1080" s="172" t="s">
        <v>2940</v>
      </c>
      <c r="G1080" s="172" t="s">
        <v>250</v>
      </c>
      <c r="H1080" s="172" t="s">
        <v>241</v>
      </c>
    </row>
    <row r="1081" spans="1:8" hidden="1">
      <c r="A1081" s="172" t="s">
        <v>66</v>
      </c>
      <c r="B1081" s="172" t="s">
        <v>236</v>
      </c>
      <c r="C1081" s="172" t="s">
        <v>1116</v>
      </c>
      <c r="D1081" s="172" t="s">
        <v>1117</v>
      </c>
      <c r="E1081" s="172" t="s">
        <v>2941</v>
      </c>
      <c r="F1081" s="172" t="s">
        <v>2941</v>
      </c>
      <c r="G1081" s="172" t="s">
        <v>250</v>
      </c>
      <c r="H1081" s="172" t="s">
        <v>241</v>
      </c>
    </row>
    <row r="1082" spans="1:8" hidden="1">
      <c r="A1082" s="172" t="s">
        <v>66</v>
      </c>
      <c r="B1082" s="172" t="s">
        <v>236</v>
      </c>
      <c r="C1082" s="172" t="s">
        <v>1116</v>
      </c>
      <c r="D1082" s="172" t="s">
        <v>1117</v>
      </c>
      <c r="E1082" s="172" t="s">
        <v>2942</v>
      </c>
      <c r="F1082" s="172" t="s">
        <v>2942</v>
      </c>
      <c r="G1082" s="172" t="s">
        <v>250</v>
      </c>
      <c r="H1082" s="172" t="s">
        <v>241</v>
      </c>
    </row>
    <row r="1083" spans="1:8" hidden="1">
      <c r="A1083" s="172" t="s">
        <v>66</v>
      </c>
      <c r="B1083" s="172" t="s">
        <v>236</v>
      </c>
      <c r="C1083" s="172" t="s">
        <v>1116</v>
      </c>
      <c r="D1083" s="172" t="s">
        <v>1117</v>
      </c>
      <c r="E1083" s="172" t="s">
        <v>2943</v>
      </c>
      <c r="F1083" s="172" t="s">
        <v>2943</v>
      </c>
      <c r="G1083" s="172" t="s">
        <v>250</v>
      </c>
      <c r="H1083" s="172" t="s">
        <v>241</v>
      </c>
    </row>
    <row r="1084" spans="1:8" hidden="1">
      <c r="A1084" s="172" t="s">
        <v>66</v>
      </c>
      <c r="B1084" s="172" t="s">
        <v>236</v>
      </c>
      <c r="C1084" s="172" t="s">
        <v>1205</v>
      </c>
      <c r="D1084" s="172" t="s">
        <v>1206</v>
      </c>
      <c r="E1084" s="172" t="s">
        <v>2944</v>
      </c>
      <c r="F1084" s="172" t="s">
        <v>2944</v>
      </c>
      <c r="G1084" s="172" t="s">
        <v>250</v>
      </c>
      <c r="H1084" s="172" t="s">
        <v>241</v>
      </c>
    </row>
    <row r="1085" spans="1:8" hidden="1">
      <c r="A1085" s="172" t="s">
        <v>66</v>
      </c>
      <c r="B1085" s="172" t="s">
        <v>236</v>
      </c>
      <c r="C1085" s="172" t="s">
        <v>1205</v>
      </c>
      <c r="D1085" s="172" t="s">
        <v>1206</v>
      </c>
      <c r="E1085" s="172" t="s">
        <v>2945</v>
      </c>
      <c r="F1085" s="172" t="s">
        <v>2945</v>
      </c>
      <c r="G1085" s="172" t="s">
        <v>250</v>
      </c>
      <c r="H1085" s="172" t="s">
        <v>241</v>
      </c>
    </row>
    <row r="1086" spans="1:8" hidden="1">
      <c r="A1086" s="172" t="s">
        <v>66</v>
      </c>
      <c r="B1086" s="172" t="s">
        <v>236</v>
      </c>
      <c r="C1086" s="172" t="s">
        <v>1205</v>
      </c>
      <c r="D1086" s="172" t="s">
        <v>1206</v>
      </c>
      <c r="E1086" s="172" t="s">
        <v>2946</v>
      </c>
      <c r="F1086" s="172" t="s">
        <v>2946</v>
      </c>
      <c r="G1086" s="172" t="s">
        <v>250</v>
      </c>
      <c r="H1086" s="172" t="s">
        <v>241</v>
      </c>
    </row>
    <row r="1087" spans="1:8" hidden="1">
      <c r="A1087" s="172" t="s">
        <v>66</v>
      </c>
      <c r="B1087" s="172" t="s">
        <v>236</v>
      </c>
      <c r="C1087" s="172" t="s">
        <v>1205</v>
      </c>
      <c r="D1087" s="172" t="s">
        <v>1206</v>
      </c>
      <c r="E1087" s="172" t="s">
        <v>2947</v>
      </c>
      <c r="F1087" s="172" t="s">
        <v>2947</v>
      </c>
      <c r="G1087" s="172" t="s">
        <v>250</v>
      </c>
      <c r="H1087" s="172" t="s">
        <v>241</v>
      </c>
    </row>
    <row r="1088" spans="1:8" hidden="1">
      <c r="A1088" s="172" t="s">
        <v>66</v>
      </c>
      <c r="B1088" s="172" t="s">
        <v>236</v>
      </c>
      <c r="C1088" s="172" t="s">
        <v>1208</v>
      </c>
      <c r="D1088" s="172" t="s">
        <v>1209</v>
      </c>
      <c r="E1088" s="172" t="s">
        <v>2948</v>
      </c>
      <c r="F1088" s="172" t="s">
        <v>2948</v>
      </c>
      <c r="G1088" s="172" t="s">
        <v>250</v>
      </c>
      <c r="H1088" s="172" t="s">
        <v>241</v>
      </c>
    </row>
    <row r="1089" spans="1:8" hidden="1">
      <c r="A1089" s="172" t="s">
        <v>66</v>
      </c>
      <c r="B1089" s="172" t="s">
        <v>236</v>
      </c>
      <c r="C1089" s="172" t="s">
        <v>1208</v>
      </c>
      <c r="D1089" s="172" t="s">
        <v>1209</v>
      </c>
      <c r="E1089" s="172" t="s">
        <v>2949</v>
      </c>
      <c r="F1089" s="172" t="s">
        <v>2949</v>
      </c>
      <c r="G1089" s="172" t="s">
        <v>250</v>
      </c>
      <c r="H1089" s="172" t="s">
        <v>241</v>
      </c>
    </row>
    <row r="1090" spans="1:8" hidden="1">
      <c r="A1090" s="172" t="s">
        <v>66</v>
      </c>
      <c r="B1090" s="172" t="s">
        <v>236</v>
      </c>
      <c r="C1090" s="172" t="s">
        <v>1208</v>
      </c>
      <c r="D1090" s="172" t="s">
        <v>1209</v>
      </c>
      <c r="E1090" s="172" t="s">
        <v>2950</v>
      </c>
      <c r="F1090" s="172" t="s">
        <v>2950</v>
      </c>
      <c r="G1090" s="172" t="s">
        <v>250</v>
      </c>
      <c r="H1090" s="172" t="s">
        <v>241</v>
      </c>
    </row>
    <row r="1091" spans="1:8" hidden="1">
      <c r="A1091" s="172" t="s">
        <v>66</v>
      </c>
      <c r="B1091" s="172" t="s">
        <v>236</v>
      </c>
      <c r="C1091" s="172" t="s">
        <v>1208</v>
      </c>
      <c r="D1091" s="172" t="s">
        <v>1209</v>
      </c>
      <c r="E1091" s="172" t="s">
        <v>2951</v>
      </c>
      <c r="F1091" s="172" t="s">
        <v>2951</v>
      </c>
      <c r="G1091" s="172" t="s">
        <v>250</v>
      </c>
      <c r="H1091" s="172" t="s">
        <v>241</v>
      </c>
    </row>
    <row r="1092" spans="1:8" hidden="1">
      <c r="A1092" s="172" t="s">
        <v>66</v>
      </c>
      <c r="B1092" s="172" t="s">
        <v>236</v>
      </c>
      <c r="C1092" s="172" t="s">
        <v>1208</v>
      </c>
      <c r="D1092" s="172" t="s">
        <v>1209</v>
      </c>
      <c r="E1092" s="172" t="s">
        <v>2952</v>
      </c>
      <c r="F1092" s="172" t="s">
        <v>2952</v>
      </c>
      <c r="G1092" s="172" t="s">
        <v>250</v>
      </c>
      <c r="H1092" s="172" t="s">
        <v>241</v>
      </c>
    </row>
    <row r="1093" spans="1:8" hidden="1">
      <c r="A1093" s="172" t="s">
        <v>66</v>
      </c>
      <c r="B1093" s="172" t="s">
        <v>236</v>
      </c>
      <c r="C1093" s="172" t="s">
        <v>1211</v>
      </c>
      <c r="D1093" s="172" t="s">
        <v>1212</v>
      </c>
      <c r="E1093" s="172" t="s">
        <v>2953</v>
      </c>
      <c r="F1093" s="172" t="s">
        <v>2953</v>
      </c>
      <c r="G1093" s="172" t="s">
        <v>250</v>
      </c>
      <c r="H1093" s="172" t="s">
        <v>241</v>
      </c>
    </row>
    <row r="1094" spans="1:8" hidden="1">
      <c r="A1094" s="172" t="s">
        <v>66</v>
      </c>
      <c r="B1094" s="172" t="s">
        <v>236</v>
      </c>
      <c r="C1094" s="172" t="s">
        <v>1211</v>
      </c>
      <c r="D1094" s="172" t="s">
        <v>1212</v>
      </c>
      <c r="E1094" s="172" t="s">
        <v>2954</v>
      </c>
      <c r="F1094" s="172" t="s">
        <v>2954</v>
      </c>
      <c r="G1094" s="172" t="s">
        <v>250</v>
      </c>
      <c r="H1094" s="172" t="s">
        <v>241</v>
      </c>
    </row>
    <row r="1095" spans="1:8" hidden="1">
      <c r="A1095" s="172" t="s">
        <v>66</v>
      </c>
      <c r="B1095" s="172" t="s">
        <v>236</v>
      </c>
      <c r="C1095" s="172" t="s">
        <v>1211</v>
      </c>
      <c r="D1095" s="172" t="s">
        <v>1212</v>
      </c>
      <c r="E1095" s="172" t="s">
        <v>2955</v>
      </c>
      <c r="F1095" s="172" t="s">
        <v>2955</v>
      </c>
      <c r="G1095" s="172" t="s">
        <v>250</v>
      </c>
      <c r="H1095" s="172" t="s">
        <v>241</v>
      </c>
    </row>
    <row r="1096" spans="1:8" hidden="1">
      <c r="A1096" s="172" t="s">
        <v>66</v>
      </c>
      <c r="B1096" s="172" t="s">
        <v>236</v>
      </c>
      <c r="C1096" s="172" t="s">
        <v>1211</v>
      </c>
      <c r="D1096" s="172" t="s">
        <v>1212</v>
      </c>
      <c r="E1096" s="172" t="s">
        <v>2956</v>
      </c>
      <c r="F1096" s="172" t="s">
        <v>2956</v>
      </c>
      <c r="G1096" s="172" t="s">
        <v>250</v>
      </c>
      <c r="H1096" s="172" t="s">
        <v>241</v>
      </c>
    </row>
    <row r="1097" spans="1:8" hidden="1">
      <c r="A1097" s="172" t="s">
        <v>66</v>
      </c>
      <c r="B1097" s="172" t="s">
        <v>236</v>
      </c>
      <c r="C1097" s="172" t="s">
        <v>1211</v>
      </c>
      <c r="D1097" s="172" t="s">
        <v>1212</v>
      </c>
      <c r="E1097" s="172" t="s">
        <v>2957</v>
      </c>
      <c r="F1097" s="172" t="s">
        <v>2957</v>
      </c>
      <c r="G1097" s="172" t="s">
        <v>250</v>
      </c>
      <c r="H1097" s="172" t="s">
        <v>241</v>
      </c>
    </row>
    <row r="1098" spans="1:8" hidden="1">
      <c r="A1098" s="172" t="s">
        <v>66</v>
      </c>
      <c r="B1098" s="172" t="s">
        <v>236</v>
      </c>
      <c r="C1098" s="172" t="s">
        <v>1211</v>
      </c>
      <c r="D1098" s="172" t="s">
        <v>1212</v>
      </c>
      <c r="E1098" s="172" t="s">
        <v>2958</v>
      </c>
      <c r="F1098" s="172" t="s">
        <v>2958</v>
      </c>
      <c r="G1098" s="172" t="s">
        <v>250</v>
      </c>
      <c r="H1098" s="172" t="s">
        <v>241</v>
      </c>
    </row>
    <row r="1099" spans="1:8" hidden="1">
      <c r="A1099" s="172" t="s">
        <v>66</v>
      </c>
      <c r="B1099" s="172" t="s">
        <v>236</v>
      </c>
      <c r="C1099" s="172" t="s">
        <v>1229</v>
      </c>
      <c r="D1099" s="172" t="s">
        <v>1230</v>
      </c>
      <c r="E1099" s="172" t="s">
        <v>2959</v>
      </c>
      <c r="F1099" s="172" t="s">
        <v>2959</v>
      </c>
      <c r="G1099" s="172" t="s">
        <v>250</v>
      </c>
      <c r="H1099" s="172" t="s">
        <v>241</v>
      </c>
    </row>
    <row r="1100" spans="1:8" hidden="1">
      <c r="A1100" s="172" t="s">
        <v>66</v>
      </c>
      <c r="B1100" s="172" t="s">
        <v>236</v>
      </c>
      <c r="C1100" s="172" t="s">
        <v>1229</v>
      </c>
      <c r="D1100" s="172" t="s">
        <v>1230</v>
      </c>
      <c r="E1100" s="172" t="s">
        <v>2575</v>
      </c>
      <c r="F1100" s="172" t="s">
        <v>2575</v>
      </c>
      <c r="G1100" s="172" t="s">
        <v>250</v>
      </c>
      <c r="H1100" s="172" t="s">
        <v>241</v>
      </c>
    </row>
    <row r="1101" spans="1:8" hidden="1">
      <c r="A1101" s="172" t="s">
        <v>66</v>
      </c>
      <c r="B1101" s="172" t="s">
        <v>236</v>
      </c>
      <c r="C1101" s="172" t="s">
        <v>1232</v>
      </c>
      <c r="D1101" s="172" t="s">
        <v>1233</v>
      </c>
      <c r="E1101" s="172" t="s">
        <v>2960</v>
      </c>
      <c r="F1101" s="172" t="s">
        <v>2960</v>
      </c>
      <c r="G1101" s="172" t="s">
        <v>250</v>
      </c>
      <c r="H1101" s="172" t="s">
        <v>241</v>
      </c>
    </row>
    <row r="1102" spans="1:8" hidden="1">
      <c r="A1102" s="172" t="s">
        <v>66</v>
      </c>
      <c r="B1102" s="172" t="s">
        <v>236</v>
      </c>
      <c r="C1102" s="172" t="s">
        <v>1232</v>
      </c>
      <c r="D1102" s="172" t="s">
        <v>1233</v>
      </c>
      <c r="E1102" s="172" t="s">
        <v>2961</v>
      </c>
      <c r="F1102" s="172" t="s">
        <v>2961</v>
      </c>
      <c r="G1102" s="172" t="s">
        <v>250</v>
      </c>
      <c r="H1102" s="172" t="s">
        <v>241</v>
      </c>
    </row>
    <row r="1103" spans="1:8" hidden="1">
      <c r="A1103" s="172" t="s">
        <v>66</v>
      </c>
      <c r="B1103" s="172" t="s">
        <v>236</v>
      </c>
      <c r="C1103" s="172" t="s">
        <v>1232</v>
      </c>
      <c r="D1103" s="172" t="s">
        <v>1233</v>
      </c>
      <c r="E1103" s="172" t="s">
        <v>2962</v>
      </c>
      <c r="F1103" s="172" t="s">
        <v>2962</v>
      </c>
      <c r="G1103" s="172" t="s">
        <v>250</v>
      </c>
      <c r="H1103" s="172" t="s">
        <v>241</v>
      </c>
    </row>
    <row r="1104" spans="1:8" hidden="1">
      <c r="A1104" s="172" t="s">
        <v>66</v>
      </c>
      <c r="B1104" s="172" t="s">
        <v>236</v>
      </c>
      <c r="C1104" s="172" t="s">
        <v>1232</v>
      </c>
      <c r="D1104" s="172" t="s">
        <v>1233</v>
      </c>
      <c r="E1104" s="172" t="s">
        <v>2963</v>
      </c>
      <c r="F1104" s="172" t="s">
        <v>2963</v>
      </c>
      <c r="G1104" s="172" t="s">
        <v>250</v>
      </c>
      <c r="H1104" s="172" t="s">
        <v>241</v>
      </c>
    </row>
    <row r="1105" spans="1:8" hidden="1">
      <c r="A1105" s="172" t="s">
        <v>66</v>
      </c>
      <c r="B1105" s="172" t="s">
        <v>236</v>
      </c>
      <c r="C1105" s="172" t="s">
        <v>1232</v>
      </c>
      <c r="D1105" s="172" t="s">
        <v>1233</v>
      </c>
      <c r="E1105" s="172" t="s">
        <v>2964</v>
      </c>
      <c r="F1105" s="172" t="s">
        <v>2964</v>
      </c>
      <c r="G1105" s="172" t="s">
        <v>250</v>
      </c>
      <c r="H1105" s="172" t="s">
        <v>241</v>
      </c>
    </row>
    <row r="1106" spans="1:8" hidden="1">
      <c r="A1106" s="172" t="s">
        <v>66</v>
      </c>
      <c r="B1106" s="172" t="s">
        <v>236</v>
      </c>
      <c r="C1106" s="172" t="s">
        <v>1232</v>
      </c>
      <c r="D1106" s="172" t="s">
        <v>1233</v>
      </c>
      <c r="E1106" s="172" t="s">
        <v>2965</v>
      </c>
      <c r="F1106" s="172" t="s">
        <v>2965</v>
      </c>
      <c r="G1106" s="172" t="s">
        <v>250</v>
      </c>
      <c r="H1106" s="172" t="s">
        <v>241</v>
      </c>
    </row>
    <row r="1107" spans="1:8" hidden="1">
      <c r="A1107" s="172" t="s">
        <v>66</v>
      </c>
      <c r="B1107" s="172" t="s">
        <v>236</v>
      </c>
      <c r="C1107" s="172" t="s">
        <v>1232</v>
      </c>
      <c r="D1107" s="172" t="s">
        <v>1233</v>
      </c>
      <c r="E1107" s="172" t="s">
        <v>2966</v>
      </c>
      <c r="F1107" s="172" t="s">
        <v>2966</v>
      </c>
      <c r="G1107" s="172" t="s">
        <v>250</v>
      </c>
      <c r="H1107" s="172" t="s">
        <v>241</v>
      </c>
    </row>
    <row r="1108" spans="1:8" hidden="1">
      <c r="A1108" s="172" t="s">
        <v>66</v>
      </c>
      <c r="B1108" s="172" t="s">
        <v>236</v>
      </c>
      <c r="C1108" s="172" t="s">
        <v>1232</v>
      </c>
      <c r="D1108" s="172" t="s">
        <v>1233</v>
      </c>
      <c r="E1108" s="172" t="s">
        <v>2967</v>
      </c>
      <c r="F1108" s="172" t="s">
        <v>2967</v>
      </c>
      <c r="G1108" s="172" t="s">
        <v>250</v>
      </c>
      <c r="H1108" s="172" t="s">
        <v>241</v>
      </c>
    </row>
    <row r="1109" spans="1:8" hidden="1">
      <c r="A1109" s="172" t="s">
        <v>66</v>
      </c>
      <c r="B1109" s="172" t="s">
        <v>236</v>
      </c>
      <c r="C1109" s="172" t="s">
        <v>1232</v>
      </c>
      <c r="D1109" s="172" t="s">
        <v>1233</v>
      </c>
      <c r="E1109" s="172" t="s">
        <v>2942</v>
      </c>
      <c r="F1109" s="172" t="s">
        <v>2942</v>
      </c>
      <c r="G1109" s="172" t="s">
        <v>250</v>
      </c>
      <c r="H1109" s="172" t="s">
        <v>241</v>
      </c>
    </row>
    <row r="1110" spans="1:8" hidden="1">
      <c r="A1110" s="172" t="s">
        <v>66</v>
      </c>
      <c r="B1110" s="172" t="s">
        <v>236</v>
      </c>
      <c r="C1110" s="172" t="s">
        <v>1232</v>
      </c>
      <c r="D1110" s="172" t="s">
        <v>1233</v>
      </c>
      <c r="E1110" s="172" t="s">
        <v>2041</v>
      </c>
      <c r="F1110" s="172" t="s">
        <v>2041</v>
      </c>
      <c r="G1110" s="172" t="s">
        <v>250</v>
      </c>
      <c r="H1110" s="172" t="s">
        <v>241</v>
      </c>
    </row>
    <row r="1111" spans="1:8" hidden="1">
      <c r="A1111" s="172" t="s">
        <v>66</v>
      </c>
      <c r="B1111" s="172" t="s">
        <v>236</v>
      </c>
      <c r="C1111" s="172" t="s">
        <v>1258</v>
      </c>
      <c r="D1111" s="172" t="s">
        <v>1259</v>
      </c>
      <c r="E1111" s="172" t="s">
        <v>2968</v>
      </c>
      <c r="F1111" s="172" t="s">
        <v>2968</v>
      </c>
      <c r="G1111" s="172" t="s">
        <v>250</v>
      </c>
      <c r="H1111" s="172" t="s">
        <v>241</v>
      </c>
    </row>
    <row r="1112" spans="1:8" hidden="1">
      <c r="A1112" s="172" t="s">
        <v>66</v>
      </c>
      <c r="B1112" s="172" t="s">
        <v>236</v>
      </c>
      <c r="C1112" s="172" t="s">
        <v>1258</v>
      </c>
      <c r="D1112" s="172" t="s">
        <v>1259</v>
      </c>
      <c r="E1112" s="172" t="s">
        <v>2969</v>
      </c>
      <c r="F1112" s="172" t="s">
        <v>2969</v>
      </c>
      <c r="G1112" s="172" t="s">
        <v>250</v>
      </c>
      <c r="H1112" s="172" t="s">
        <v>241</v>
      </c>
    </row>
    <row r="1113" spans="1:8" hidden="1">
      <c r="A1113" s="172" t="s">
        <v>66</v>
      </c>
      <c r="B1113" s="172" t="s">
        <v>236</v>
      </c>
      <c r="C1113" s="172" t="s">
        <v>1258</v>
      </c>
      <c r="D1113" s="172" t="s">
        <v>1259</v>
      </c>
      <c r="E1113" s="172" t="s">
        <v>2970</v>
      </c>
      <c r="F1113" s="172" t="s">
        <v>2970</v>
      </c>
      <c r="G1113" s="172" t="s">
        <v>250</v>
      </c>
      <c r="H1113" s="172" t="s">
        <v>241</v>
      </c>
    </row>
    <row r="1114" spans="1:8" hidden="1">
      <c r="A1114" s="172" t="s">
        <v>66</v>
      </c>
      <c r="B1114" s="172" t="s">
        <v>236</v>
      </c>
      <c r="C1114" s="172" t="s">
        <v>1258</v>
      </c>
      <c r="D1114" s="172" t="s">
        <v>1259</v>
      </c>
      <c r="E1114" s="172" t="s">
        <v>2971</v>
      </c>
      <c r="F1114" s="172" t="s">
        <v>2971</v>
      </c>
      <c r="G1114" s="172" t="s">
        <v>250</v>
      </c>
      <c r="H1114" s="172" t="s">
        <v>241</v>
      </c>
    </row>
    <row r="1115" spans="1:8" hidden="1">
      <c r="A1115" s="172" t="s">
        <v>66</v>
      </c>
      <c r="B1115" s="172" t="s">
        <v>236</v>
      </c>
      <c r="C1115" s="172" t="s">
        <v>1258</v>
      </c>
      <c r="D1115" s="172" t="s">
        <v>1259</v>
      </c>
      <c r="E1115" s="172" t="s">
        <v>2972</v>
      </c>
      <c r="F1115" s="172" t="s">
        <v>2973</v>
      </c>
      <c r="G1115" s="172" t="s">
        <v>250</v>
      </c>
      <c r="H1115" s="172" t="s">
        <v>241</v>
      </c>
    </row>
    <row r="1116" spans="1:8" hidden="1">
      <c r="A1116" s="172" t="s">
        <v>66</v>
      </c>
      <c r="B1116" s="172" t="s">
        <v>236</v>
      </c>
      <c r="C1116" s="172" t="s">
        <v>1258</v>
      </c>
      <c r="D1116" s="172" t="s">
        <v>1259</v>
      </c>
      <c r="E1116" s="172" t="s">
        <v>2974</v>
      </c>
      <c r="F1116" s="172" t="s">
        <v>2974</v>
      </c>
      <c r="G1116" s="172" t="s">
        <v>250</v>
      </c>
      <c r="H1116" s="172" t="s">
        <v>241</v>
      </c>
    </row>
    <row r="1117" spans="1:8" hidden="1">
      <c r="A1117" s="172" t="s">
        <v>66</v>
      </c>
      <c r="B1117" s="172" t="s">
        <v>236</v>
      </c>
      <c r="C1117" s="172" t="s">
        <v>1258</v>
      </c>
      <c r="D1117" s="172" t="s">
        <v>1259</v>
      </c>
      <c r="E1117" s="172" t="s">
        <v>2975</v>
      </c>
      <c r="F1117" s="172" t="s">
        <v>2976</v>
      </c>
      <c r="G1117" s="172" t="s">
        <v>250</v>
      </c>
      <c r="H1117" s="172" t="s">
        <v>241</v>
      </c>
    </row>
    <row r="1118" spans="1:8" hidden="1">
      <c r="A1118" s="172" t="s">
        <v>66</v>
      </c>
      <c r="B1118" s="172" t="s">
        <v>236</v>
      </c>
      <c r="C1118" s="172" t="s">
        <v>1258</v>
      </c>
      <c r="D1118" s="172" t="s">
        <v>1259</v>
      </c>
      <c r="E1118" s="172" t="s">
        <v>2977</v>
      </c>
      <c r="F1118" s="172" t="s">
        <v>2977</v>
      </c>
      <c r="G1118" s="172" t="s">
        <v>250</v>
      </c>
      <c r="H1118" s="172" t="s">
        <v>241</v>
      </c>
    </row>
    <row r="1119" spans="1:8" hidden="1">
      <c r="A1119" s="172" t="s">
        <v>66</v>
      </c>
      <c r="B1119" s="172" t="s">
        <v>236</v>
      </c>
      <c r="C1119" s="172" t="s">
        <v>1258</v>
      </c>
      <c r="D1119" s="172" t="s">
        <v>1259</v>
      </c>
      <c r="E1119" s="172" t="s">
        <v>2978</v>
      </c>
      <c r="F1119" s="172" t="s">
        <v>2978</v>
      </c>
      <c r="G1119" s="172" t="s">
        <v>250</v>
      </c>
      <c r="H1119" s="172" t="s">
        <v>241</v>
      </c>
    </row>
    <row r="1120" spans="1:8" hidden="1">
      <c r="A1120" s="172" t="s">
        <v>66</v>
      </c>
      <c r="B1120" s="172" t="s">
        <v>236</v>
      </c>
      <c r="C1120" s="172" t="s">
        <v>1258</v>
      </c>
      <c r="D1120" s="172" t="s">
        <v>1259</v>
      </c>
      <c r="E1120" s="172" t="s">
        <v>2979</v>
      </c>
      <c r="F1120" s="172" t="s">
        <v>2979</v>
      </c>
      <c r="G1120" s="172" t="s">
        <v>250</v>
      </c>
      <c r="H1120" s="172" t="s">
        <v>241</v>
      </c>
    </row>
    <row r="1121" spans="1:8" hidden="1">
      <c r="A1121" s="172" t="s">
        <v>66</v>
      </c>
      <c r="B1121" s="172" t="s">
        <v>236</v>
      </c>
      <c r="C1121" s="172" t="s">
        <v>1258</v>
      </c>
      <c r="D1121" s="172" t="s">
        <v>1259</v>
      </c>
      <c r="E1121" s="172" t="s">
        <v>2980</v>
      </c>
      <c r="F1121" s="172" t="s">
        <v>2980</v>
      </c>
      <c r="G1121" s="172" t="s">
        <v>250</v>
      </c>
      <c r="H1121" s="172" t="s">
        <v>241</v>
      </c>
    </row>
    <row r="1122" spans="1:8" hidden="1">
      <c r="A1122" s="172" t="s">
        <v>66</v>
      </c>
      <c r="B1122" s="172" t="s">
        <v>236</v>
      </c>
      <c r="C1122" s="172" t="s">
        <v>1258</v>
      </c>
      <c r="D1122" s="172" t="s">
        <v>1259</v>
      </c>
      <c r="E1122" s="172" t="s">
        <v>2981</v>
      </c>
      <c r="F1122" s="172" t="s">
        <v>2981</v>
      </c>
      <c r="G1122" s="172" t="s">
        <v>250</v>
      </c>
      <c r="H1122" s="172" t="s">
        <v>241</v>
      </c>
    </row>
    <row r="1123" spans="1:8" hidden="1">
      <c r="A1123" s="172" t="s">
        <v>66</v>
      </c>
      <c r="B1123" s="172" t="s">
        <v>236</v>
      </c>
      <c r="C1123" s="172" t="s">
        <v>1258</v>
      </c>
      <c r="D1123" s="172" t="s">
        <v>1259</v>
      </c>
      <c r="E1123" s="172" t="s">
        <v>2982</v>
      </c>
      <c r="F1123" s="172" t="s">
        <v>2982</v>
      </c>
      <c r="G1123" s="172" t="s">
        <v>250</v>
      </c>
      <c r="H1123" s="172" t="s">
        <v>241</v>
      </c>
    </row>
    <row r="1124" spans="1:8" hidden="1">
      <c r="A1124" s="172" t="s">
        <v>66</v>
      </c>
      <c r="B1124" s="172" t="s">
        <v>236</v>
      </c>
      <c r="C1124" s="172" t="s">
        <v>1258</v>
      </c>
      <c r="D1124" s="172" t="s">
        <v>1259</v>
      </c>
      <c r="E1124" s="172" t="s">
        <v>2983</v>
      </c>
      <c r="F1124" s="172" t="s">
        <v>2983</v>
      </c>
      <c r="G1124" s="172" t="s">
        <v>250</v>
      </c>
      <c r="H1124" s="172" t="s">
        <v>241</v>
      </c>
    </row>
    <row r="1125" spans="1:8" hidden="1">
      <c r="A1125" s="172" t="s">
        <v>66</v>
      </c>
      <c r="B1125" s="172" t="s">
        <v>236</v>
      </c>
      <c r="C1125" s="172" t="s">
        <v>1258</v>
      </c>
      <c r="D1125" s="172" t="s">
        <v>1259</v>
      </c>
      <c r="E1125" s="172" t="s">
        <v>2984</v>
      </c>
      <c r="F1125" s="172" t="s">
        <v>2984</v>
      </c>
      <c r="G1125" s="172" t="s">
        <v>250</v>
      </c>
      <c r="H1125" s="172" t="s">
        <v>241</v>
      </c>
    </row>
    <row r="1126" spans="1:8" hidden="1">
      <c r="A1126" s="172" t="s">
        <v>66</v>
      </c>
      <c r="B1126" s="172" t="s">
        <v>236</v>
      </c>
      <c r="C1126" s="172" t="s">
        <v>1258</v>
      </c>
      <c r="D1126" s="172" t="s">
        <v>1259</v>
      </c>
      <c r="E1126" s="172" t="s">
        <v>2985</v>
      </c>
      <c r="F1126" s="172" t="s">
        <v>2985</v>
      </c>
      <c r="G1126" s="172" t="s">
        <v>250</v>
      </c>
      <c r="H1126" s="172" t="s">
        <v>241</v>
      </c>
    </row>
    <row r="1127" spans="1:8" hidden="1">
      <c r="A1127" s="172" t="s">
        <v>66</v>
      </c>
      <c r="B1127" s="172" t="s">
        <v>236</v>
      </c>
      <c r="C1127" s="172" t="s">
        <v>1258</v>
      </c>
      <c r="D1127" s="172" t="s">
        <v>1259</v>
      </c>
      <c r="E1127" s="172" t="s">
        <v>2986</v>
      </c>
      <c r="F1127" s="172" t="s">
        <v>2986</v>
      </c>
      <c r="G1127" s="172" t="s">
        <v>250</v>
      </c>
      <c r="H1127" s="172" t="s">
        <v>241</v>
      </c>
    </row>
    <row r="1128" spans="1:8" hidden="1">
      <c r="A1128" s="172" t="s">
        <v>66</v>
      </c>
      <c r="B1128" s="172" t="s">
        <v>236</v>
      </c>
      <c r="C1128" s="172" t="s">
        <v>1258</v>
      </c>
      <c r="D1128" s="172" t="s">
        <v>1259</v>
      </c>
      <c r="E1128" s="172" t="s">
        <v>2987</v>
      </c>
      <c r="F1128" s="172" t="s">
        <v>2987</v>
      </c>
      <c r="G1128" s="172" t="s">
        <v>250</v>
      </c>
      <c r="H1128" s="172" t="s">
        <v>241</v>
      </c>
    </row>
    <row r="1129" spans="1:8" hidden="1">
      <c r="A1129" s="172" t="s">
        <v>66</v>
      </c>
      <c r="B1129" s="172" t="s">
        <v>236</v>
      </c>
      <c r="C1129" s="172" t="s">
        <v>1258</v>
      </c>
      <c r="D1129" s="172" t="s">
        <v>1259</v>
      </c>
      <c r="E1129" s="172" t="s">
        <v>2988</v>
      </c>
      <c r="F1129" s="172" t="s">
        <v>2988</v>
      </c>
      <c r="G1129" s="172" t="s">
        <v>250</v>
      </c>
      <c r="H1129" s="172" t="s">
        <v>241</v>
      </c>
    </row>
    <row r="1130" spans="1:8" hidden="1">
      <c r="A1130" s="172" t="s">
        <v>66</v>
      </c>
      <c r="B1130" s="172" t="s">
        <v>236</v>
      </c>
      <c r="C1130" s="172" t="s">
        <v>1258</v>
      </c>
      <c r="D1130" s="172" t="s">
        <v>1259</v>
      </c>
      <c r="E1130" s="172" t="s">
        <v>2989</v>
      </c>
      <c r="F1130" s="172" t="s">
        <v>2989</v>
      </c>
      <c r="G1130" s="172" t="s">
        <v>250</v>
      </c>
      <c r="H1130" s="172" t="s">
        <v>241</v>
      </c>
    </row>
    <row r="1131" spans="1:8" hidden="1">
      <c r="A1131" s="172" t="s">
        <v>66</v>
      </c>
      <c r="B1131" s="172" t="s">
        <v>236</v>
      </c>
      <c r="C1131" s="172" t="s">
        <v>1258</v>
      </c>
      <c r="D1131" s="172" t="s">
        <v>1259</v>
      </c>
      <c r="E1131" s="172" t="s">
        <v>2990</v>
      </c>
      <c r="F1131" s="172" t="s">
        <v>2990</v>
      </c>
      <c r="G1131" s="172" t="s">
        <v>250</v>
      </c>
      <c r="H1131" s="172" t="s">
        <v>241</v>
      </c>
    </row>
    <row r="1132" spans="1:8" hidden="1">
      <c r="A1132" s="172" t="s">
        <v>66</v>
      </c>
      <c r="B1132" s="172" t="s">
        <v>236</v>
      </c>
      <c r="C1132" s="172" t="s">
        <v>1258</v>
      </c>
      <c r="D1132" s="172" t="s">
        <v>1259</v>
      </c>
      <c r="E1132" s="172" t="s">
        <v>2991</v>
      </c>
      <c r="F1132" s="172" t="s">
        <v>2991</v>
      </c>
      <c r="G1132" s="172" t="s">
        <v>250</v>
      </c>
      <c r="H1132" s="172" t="s">
        <v>241</v>
      </c>
    </row>
    <row r="1133" spans="1:8" hidden="1">
      <c r="A1133" s="172" t="s">
        <v>66</v>
      </c>
      <c r="B1133" s="172" t="s">
        <v>236</v>
      </c>
      <c r="C1133" s="172" t="s">
        <v>1258</v>
      </c>
      <c r="D1133" s="172" t="s">
        <v>1259</v>
      </c>
      <c r="E1133" s="172" t="s">
        <v>2992</v>
      </c>
      <c r="F1133" s="172" t="s">
        <v>2992</v>
      </c>
      <c r="G1133" s="172" t="s">
        <v>250</v>
      </c>
      <c r="H1133" s="172" t="s">
        <v>241</v>
      </c>
    </row>
    <row r="1134" spans="1:8" hidden="1">
      <c r="A1134" s="172" t="s">
        <v>66</v>
      </c>
      <c r="B1134" s="172" t="s">
        <v>236</v>
      </c>
      <c r="C1134" s="172" t="s">
        <v>1258</v>
      </c>
      <c r="D1134" s="172" t="s">
        <v>1259</v>
      </c>
      <c r="E1134" s="172" t="s">
        <v>2993</v>
      </c>
      <c r="F1134" s="172" t="s">
        <v>2993</v>
      </c>
      <c r="G1134" s="172" t="s">
        <v>250</v>
      </c>
      <c r="H1134" s="172" t="s">
        <v>241</v>
      </c>
    </row>
    <row r="1135" spans="1:8" hidden="1">
      <c r="A1135" s="172" t="s">
        <v>66</v>
      </c>
      <c r="B1135" s="172" t="s">
        <v>236</v>
      </c>
      <c r="C1135" s="172" t="s">
        <v>1258</v>
      </c>
      <c r="D1135" s="172" t="s">
        <v>1259</v>
      </c>
      <c r="E1135" s="172" t="s">
        <v>2994</v>
      </c>
      <c r="F1135" s="172" t="s">
        <v>2994</v>
      </c>
      <c r="G1135" s="172" t="s">
        <v>250</v>
      </c>
      <c r="H1135" s="172" t="s">
        <v>241</v>
      </c>
    </row>
    <row r="1136" spans="1:8" hidden="1">
      <c r="A1136" s="172" t="s">
        <v>66</v>
      </c>
      <c r="B1136" s="172" t="s">
        <v>236</v>
      </c>
      <c r="C1136" s="172" t="s">
        <v>1258</v>
      </c>
      <c r="D1136" s="172" t="s">
        <v>1259</v>
      </c>
      <c r="E1136" s="172" t="s">
        <v>2995</v>
      </c>
      <c r="F1136" s="172" t="s">
        <v>2995</v>
      </c>
      <c r="G1136" s="172" t="s">
        <v>250</v>
      </c>
      <c r="H1136" s="172" t="s">
        <v>241</v>
      </c>
    </row>
    <row r="1137" spans="1:8" hidden="1">
      <c r="A1137" s="172" t="s">
        <v>66</v>
      </c>
      <c r="B1137" s="172" t="s">
        <v>236</v>
      </c>
      <c r="C1137" s="172" t="s">
        <v>1258</v>
      </c>
      <c r="D1137" s="172" t="s">
        <v>1259</v>
      </c>
      <c r="E1137" s="172" t="s">
        <v>2996</v>
      </c>
      <c r="F1137" s="172" t="s">
        <v>2996</v>
      </c>
      <c r="G1137" s="172" t="s">
        <v>250</v>
      </c>
      <c r="H1137" s="172" t="s">
        <v>241</v>
      </c>
    </row>
    <row r="1138" spans="1:8" hidden="1">
      <c r="A1138" s="172" t="s">
        <v>66</v>
      </c>
      <c r="B1138" s="172" t="s">
        <v>236</v>
      </c>
      <c r="C1138" s="172" t="s">
        <v>1258</v>
      </c>
      <c r="D1138" s="172" t="s">
        <v>1259</v>
      </c>
      <c r="E1138" s="172" t="s">
        <v>2997</v>
      </c>
      <c r="F1138" s="172" t="s">
        <v>2997</v>
      </c>
      <c r="G1138" s="172" t="s">
        <v>250</v>
      </c>
      <c r="H1138" s="172" t="s">
        <v>241</v>
      </c>
    </row>
    <row r="1139" spans="1:8" hidden="1">
      <c r="A1139" s="172" t="s">
        <v>66</v>
      </c>
      <c r="B1139" s="172" t="s">
        <v>236</v>
      </c>
      <c r="C1139" s="172" t="s">
        <v>1258</v>
      </c>
      <c r="D1139" s="172" t="s">
        <v>1259</v>
      </c>
      <c r="E1139" s="172" t="s">
        <v>2998</v>
      </c>
      <c r="F1139" s="172" t="s">
        <v>2998</v>
      </c>
      <c r="G1139" s="172" t="s">
        <v>250</v>
      </c>
      <c r="H1139" s="172" t="s">
        <v>241</v>
      </c>
    </row>
    <row r="1140" spans="1:8" hidden="1">
      <c r="A1140" s="172" t="s">
        <v>66</v>
      </c>
      <c r="B1140" s="172" t="s">
        <v>236</v>
      </c>
      <c r="C1140" s="172" t="s">
        <v>1258</v>
      </c>
      <c r="D1140" s="172" t="s">
        <v>1259</v>
      </c>
      <c r="E1140" s="172" t="s">
        <v>2999</v>
      </c>
      <c r="F1140" s="172" t="s">
        <v>3000</v>
      </c>
      <c r="G1140" s="172" t="s">
        <v>250</v>
      </c>
      <c r="H1140" s="172" t="s">
        <v>241</v>
      </c>
    </row>
    <row r="1141" spans="1:8" hidden="1">
      <c r="A1141" s="172" t="s">
        <v>66</v>
      </c>
      <c r="B1141" s="172" t="s">
        <v>236</v>
      </c>
      <c r="C1141" s="172" t="s">
        <v>1258</v>
      </c>
      <c r="D1141" s="172" t="s">
        <v>1259</v>
      </c>
      <c r="E1141" s="172" t="s">
        <v>3001</v>
      </c>
      <c r="F1141" s="172" t="s">
        <v>3001</v>
      </c>
      <c r="G1141" s="172" t="s">
        <v>250</v>
      </c>
      <c r="H1141" s="172" t="s">
        <v>241</v>
      </c>
    </row>
    <row r="1142" spans="1:8" hidden="1">
      <c r="A1142" s="172" t="s">
        <v>66</v>
      </c>
      <c r="B1142" s="172" t="s">
        <v>236</v>
      </c>
      <c r="C1142" s="172" t="s">
        <v>1258</v>
      </c>
      <c r="D1142" s="172" t="s">
        <v>1259</v>
      </c>
      <c r="E1142" s="172" t="s">
        <v>3002</v>
      </c>
      <c r="F1142" s="172" t="s">
        <v>3002</v>
      </c>
      <c r="G1142" s="172" t="s">
        <v>250</v>
      </c>
      <c r="H1142" s="172" t="s">
        <v>241</v>
      </c>
    </row>
    <row r="1143" spans="1:8" hidden="1">
      <c r="A1143" s="172" t="s">
        <v>66</v>
      </c>
      <c r="B1143" s="172" t="s">
        <v>236</v>
      </c>
      <c r="C1143" s="172" t="s">
        <v>1258</v>
      </c>
      <c r="D1143" s="172" t="s">
        <v>1259</v>
      </c>
      <c r="E1143" s="172" t="s">
        <v>3003</v>
      </c>
      <c r="F1143" s="172" t="s">
        <v>3003</v>
      </c>
      <c r="G1143" s="172" t="s">
        <v>250</v>
      </c>
      <c r="H1143" s="172" t="s">
        <v>241</v>
      </c>
    </row>
    <row r="1144" spans="1:8" hidden="1">
      <c r="A1144" s="172" t="s">
        <v>66</v>
      </c>
      <c r="B1144" s="172" t="s">
        <v>236</v>
      </c>
      <c r="C1144" s="172" t="s">
        <v>1258</v>
      </c>
      <c r="D1144" s="172" t="s">
        <v>1259</v>
      </c>
      <c r="E1144" s="172" t="s">
        <v>3004</v>
      </c>
      <c r="F1144" s="172" t="s">
        <v>3004</v>
      </c>
      <c r="G1144" s="172" t="s">
        <v>250</v>
      </c>
      <c r="H1144" s="172" t="s">
        <v>241</v>
      </c>
    </row>
    <row r="1145" spans="1:8" hidden="1">
      <c r="A1145" s="172" t="s">
        <v>66</v>
      </c>
      <c r="B1145" s="172" t="s">
        <v>236</v>
      </c>
      <c r="C1145" s="172" t="s">
        <v>1258</v>
      </c>
      <c r="D1145" s="172" t="s">
        <v>1259</v>
      </c>
      <c r="E1145" s="172" t="s">
        <v>3005</v>
      </c>
      <c r="F1145" s="172" t="s">
        <v>3005</v>
      </c>
      <c r="G1145" s="172" t="s">
        <v>250</v>
      </c>
      <c r="H1145" s="172" t="s">
        <v>241</v>
      </c>
    </row>
    <row r="1146" spans="1:8" hidden="1">
      <c r="A1146" s="172" t="s">
        <v>66</v>
      </c>
      <c r="B1146" s="172" t="s">
        <v>236</v>
      </c>
      <c r="C1146" s="172" t="s">
        <v>1258</v>
      </c>
      <c r="D1146" s="172" t="s">
        <v>1259</v>
      </c>
      <c r="E1146" s="172" t="s">
        <v>3006</v>
      </c>
      <c r="F1146" s="172" t="s">
        <v>3006</v>
      </c>
      <c r="G1146" s="172" t="s">
        <v>250</v>
      </c>
      <c r="H1146" s="172" t="s">
        <v>241</v>
      </c>
    </row>
    <row r="1147" spans="1:8" hidden="1">
      <c r="A1147" s="172" t="s">
        <v>66</v>
      </c>
      <c r="B1147" s="172" t="s">
        <v>236</v>
      </c>
      <c r="C1147" s="172" t="s">
        <v>1258</v>
      </c>
      <c r="D1147" s="172" t="s">
        <v>1259</v>
      </c>
      <c r="E1147" s="172" t="s">
        <v>3007</v>
      </c>
      <c r="F1147" s="172" t="s">
        <v>3007</v>
      </c>
      <c r="G1147" s="172" t="s">
        <v>250</v>
      </c>
      <c r="H1147" s="172" t="s">
        <v>241</v>
      </c>
    </row>
    <row r="1148" spans="1:8" hidden="1">
      <c r="A1148" s="172" t="s">
        <v>66</v>
      </c>
      <c r="B1148" s="172" t="s">
        <v>236</v>
      </c>
      <c r="C1148" s="172" t="s">
        <v>1258</v>
      </c>
      <c r="D1148" s="172" t="s">
        <v>1259</v>
      </c>
      <c r="E1148" s="172" t="s">
        <v>3008</v>
      </c>
      <c r="F1148" s="172" t="s">
        <v>3008</v>
      </c>
      <c r="G1148" s="172" t="s">
        <v>250</v>
      </c>
      <c r="H1148" s="172" t="s">
        <v>241</v>
      </c>
    </row>
    <row r="1149" spans="1:8" hidden="1">
      <c r="A1149" s="172" t="s">
        <v>66</v>
      </c>
      <c r="B1149" s="172" t="s">
        <v>236</v>
      </c>
      <c r="C1149" s="172" t="s">
        <v>1258</v>
      </c>
      <c r="D1149" s="172" t="s">
        <v>1259</v>
      </c>
      <c r="E1149" s="172" t="s">
        <v>3009</v>
      </c>
      <c r="F1149" s="172" t="s">
        <v>3009</v>
      </c>
      <c r="G1149" s="172" t="s">
        <v>250</v>
      </c>
      <c r="H1149" s="172" t="s">
        <v>241</v>
      </c>
    </row>
    <row r="1150" spans="1:8">
      <c r="A1150" s="172" t="s">
        <v>72</v>
      </c>
      <c r="B1150" s="172" t="s">
        <v>1264</v>
      </c>
      <c r="C1150" s="172" t="s">
        <v>1273</v>
      </c>
      <c r="D1150" s="172" t="s">
        <v>365</v>
      </c>
      <c r="E1150" s="172" t="s">
        <v>2089</v>
      </c>
      <c r="F1150" s="172" t="s">
        <v>2090</v>
      </c>
      <c r="G1150" s="172" t="s">
        <v>250</v>
      </c>
      <c r="H1150" s="172" t="s">
        <v>241</v>
      </c>
    </row>
    <row r="1151" spans="1:8">
      <c r="A1151" s="172" t="s">
        <v>72</v>
      </c>
      <c r="B1151" s="172" t="s">
        <v>1264</v>
      </c>
      <c r="C1151" s="172" t="s">
        <v>1273</v>
      </c>
      <c r="D1151" s="172" t="s">
        <v>365</v>
      </c>
      <c r="E1151" s="172" t="s">
        <v>2091</v>
      </c>
      <c r="F1151" s="172" t="s">
        <v>2092</v>
      </c>
      <c r="G1151" s="172" t="s">
        <v>250</v>
      </c>
      <c r="H1151" s="172" t="s">
        <v>250</v>
      </c>
    </row>
    <row r="1152" spans="1:8">
      <c r="A1152" s="172" t="s">
        <v>72</v>
      </c>
      <c r="B1152" s="172" t="s">
        <v>1264</v>
      </c>
      <c r="C1152" s="172" t="s">
        <v>1273</v>
      </c>
      <c r="D1152" s="172" t="s">
        <v>365</v>
      </c>
      <c r="E1152" s="172" t="s">
        <v>2093</v>
      </c>
      <c r="F1152" s="172" t="s">
        <v>2094</v>
      </c>
      <c r="G1152" s="172" t="s">
        <v>250</v>
      </c>
      <c r="H1152" s="172" t="s">
        <v>241</v>
      </c>
    </row>
    <row r="1153" spans="1:8">
      <c r="A1153" s="172" t="s">
        <v>72</v>
      </c>
      <c r="B1153" s="172" t="s">
        <v>1264</v>
      </c>
      <c r="C1153" s="172" t="s">
        <v>1273</v>
      </c>
      <c r="D1153" s="172" t="s">
        <v>365</v>
      </c>
      <c r="E1153" s="172" t="s">
        <v>2095</v>
      </c>
      <c r="F1153" s="172" t="s">
        <v>2096</v>
      </c>
      <c r="G1153" s="172" t="s">
        <v>250</v>
      </c>
      <c r="H1153" s="172" t="s">
        <v>241</v>
      </c>
    </row>
    <row r="1154" spans="1:8">
      <c r="A1154" s="172" t="s">
        <v>72</v>
      </c>
      <c r="B1154" s="172" t="s">
        <v>1264</v>
      </c>
      <c r="C1154" s="172" t="s">
        <v>1273</v>
      </c>
      <c r="D1154" s="172" t="s">
        <v>365</v>
      </c>
      <c r="E1154" s="172" t="s">
        <v>2097</v>
      </c>
      <c r="F1154" s="172" t="s">
        <v>2098</v>
      </c>
      <c r="G1154" s="172" t="s">
        <v>250</v>
      </c>
      <c r="H1154" s="172" t="s">
        <v>241</v>
      </c>
    </row>
    <row r="1155" spans="1:8">
      <c r="A1155" s="172" t="s">
        <v>72</v>
      </c>
      <c r="B1155" s="172" t="s">
        <v>1264</v>
      </c>
      <c r="C1155" s="172" t="s">
        <v>1273</v>
      </c>
      <c r="D1155" s="172" t="s">
        <v>365</v>
      </c>
      <c r="E1155" s="172" t="s">
        <v>2099</v>
      </c>
      <c r="F1155" s="172" t="s">
        <v>2100</v>
      </c>
      <c r="G1155" s="172" t="s">
        <v>250</v>
      </c>
      <c r="H1155" s="172" t="s">
        <v>241</v>
      </c>
    </row>
    <row r="1156" spans="1:8">
      <c r="A1156" s="172" t="s">
        <v>72</v>
      </c>
      <c r="B1156" s="172" t="s">
        <v>1264</v>
      </c>
      <c r="C1156" s="172" t="s">
        <v>1273</v>
      </c>
      <c r="D1156" s="172" t="s">
        <v>365</v>
      </c>
      <c r="E1156" s="172" t="s">
        <v>2101</v>
      </c>
      <c r="F1156" s="172" t="s">
        <v>2102</v>
      </c>
      <c r="G1156" s="172" t="s">
        <v>250</v>
      </c>
      <c r="H1156" s="172" t="s">
        <v>241</v>
      </c>
    </row>
    <row r="1157" spans="1:8">
      <c r="A1157" s="172" t="s">
        <v>72</v>
      </c>
      <c r="B1157" s="172" t="s">
        <v>1264</v>
      </c>
      <c r="C1157" s="172" t="s">
        <v>1273</v>
      </c>
      <c r="D1157" s="172" t="s">
        <v>365</v>
      </c>
      <c r="E1157" s="172" t="s">
        <v>2103</v>
      </c>
      <c r="F1157" s="172" t="s">
        <v>2104</v>
      </c>
      <c r="G1157" s="172" t="s">
        <v>250</v>
      </c>
      <c r="H1157" s="172" t="s">
        <v>241</v>
      </c>
    </row>
    <row r="1158" spans="1:8">
      <c r="A1158" s="172" t="s">
        <v>72</v>
      </c>
      <c r="B1158" s="172" t="s">
        <v>1264</v>
      </c>
      <c r="C1158" s="172" t="s">
        <v>1273</v>
      </c>
      <c r="D1158" s="172" t="s">
        <v>365</v>
      </c>
      <c r="E1158" s="172" t="s">
        <v>2105</v>
      </c>
      <c r="F1158" s="172" t="s">
        <v>2106</v>
      </c>
      <c r="G1158" s="172" t="s">
        <v>250</v>
      </c>
      <c r="H1158" s="172" t="s">
        <v>241</v>
      </c>
    </row>
    <row r="1159" spans="1:8">
      <c r="A1159" s="172" t="s">
        <v>72</v>
      </c>
      <c r="B1159" s="172" t="s">
        <v>1264</v>
      </c>
      <c r="C1159" s="172" t="s">
        <v>1273</v>
      </c>
      <c r="D1159" s="172" t="s">
        <v>365</v>
      </c>
      <c r="E1159" s="172" t="s">
        <v>2107</v>
      </c>
      <c r="F1159" s="172" t="s">
        <v>2108</v>
      </c>
      <c r="G1159" s="172" t="s">
        <v>250</v>
      </c>
      <c r="H1159" s="172" t="s">
        <v>241</v>
      </c>
    </row>
    <row r="1160" spans="1:8">
      <c r="A1160" s="172" t="s">
        <v>72</v>
      </c>
      <c r="B1160" s="172" t="s">
        <v>1264</v>
      </c>
      <c r="C1160" s="172" t="s">
        <v>1273</v>
      </c>
      <c r="D1160" s="172" t="s">
        <v>365</v>
      </c>
      <c r="E1160" s="172" t="s">
        <v>2109</v>
      </c>
      <c r="F1160" s="172" t="s">
        <v>2110</v>
      </c>
      <c r="G1160" s="172" t="s">
        <v>250</v>
      </c>
      <c r="H1160" s="172" t="s">
        <v>241</v>
      </c>
    </row>
    <row r="1161" spans="1:8">
      <c r="A1161" s="172" t="s">
        <v>72</v>
      </c>
      <c r="B1161" s="172" t="s">
        <v>1264</v>
      </c>
      <c r="C1161" s="172" t="s">
        <v>1273</v>
      </c>
      <c r="D1161" s="172" t="s">
        <v>365</v>
      </c>
      <c r="E1161" s="172" t="s">
        <v>2111</v>
      </c>
      <c r="F1161" s="172" t="s">
        <v>2112</v>
      </c>
      <c r="G1161" s="172" t="s">
        <v>250</v>
      </c>
      <c r="H1161" s="172" t="s">
        <v>241</v>
      </c>
    </row>
    <row r="1162" spans="1:8">
      <c r="A1162" s="172" t="s">
        <v>72</v>
      </c>
      <c r="B1162" s="172" t="s">
        <v>1264</v>
      </c>
      <c r="C1162" s="172" t="s">
        <v>1273</v>
      </c>
      <c r="D1162" s="172" t="s">
        <v>365</v>
      </c>
      <c r="E1162" s="172" t="s">
        <v>2113</v>
      </c>
      <c r="F1162" s="172" t="s">
        <v>2114</v>
      </c>
      <c r="G1162" s="172" t="s">
        <v>250</v>
      </c>
      <c r="H1162" s="172" t="s">
        <v>241</v>
      </c>
    </row>
    <row r="1163" spans="1:8">
      <c r="A1163" s="172" t="s">
        <v>72</v>
      </c>
      <c r="B1163" s="172" t="s">
        <v>1264</v>
      </c>
      <c r="C1163" s="172" t="s">
        <v>1273</v>
      </c>
      <c r="D1163" s="172" t="s">
        <v>365</v>
      </c>
      <c r="E1163" s="172" t="s">
        <v>2115</v>
      </c>
      <c r="F1163" s="172" t="s">
        <v>2116</v>
      </c>
      <c r="G1163" s="172" t="s">
        <v>250</v>
      </c>
      <c r="H1163" s="172" t="s">
        <v>241</v>
      </c>
    </row>
    <row r="1164" spans="1:8">
      <c r="A1164" s="172" t="s">
        <v>72</v>
      </c>
      <c r="B1164" s="172" t="s">
        <v>1264</v>
      </c>
      <c r="C1164" s="172" t="s">
        <v>1273</v>
      </c>
      <c r="D1164" s="172" t="s">
        <v>365</v>
      </c>
      <c r="E1164" s="172" t="s">
        <v>2117</v>
      </c>
      <c r="F1164" s="172" t="s">
        <v>2118</v>
      </c>
      <c r="G1164" s="172" t="s">
        <v>250</v>
      </c>
      <c r="H1164" s="172" t="s">
        <v>241</v>
      </c>
    </row>
    <row r="1165" spans="1:8">
      <c r="A1165" s="172" t="s">
        <v>72</v>
      </c>
      <c r="B1165" s="172" t="s">
        <v>1264</v>
      </c>
      <c r="C1165" s="172" t="s">
        <v>1273</v>
      </c>
      <c r="D1165" s="172" t="s">
        <v>365</v>
      </c>
      <c r="E1165" s="172" t="s">
        <v>2119</v>
      </c>
      <c r="F1165" s="172" t="s">
        <v>2120</v>
      </c>
      <c r="G1165" s="172" t="s">
        <v>250</v>
      </c>
      <c r="H1165" s="172" t="s">
        <v>241</v>
      </c>
    </row>
    <row r="1166" spans="1:8">
      <c r="A1166" s="172" t="s">
        <v>72</v>
      </c>
      <c r="B1166" s="172" t="s">
        <v>1264</v>
      </c>
      <c r="C1166" s="172" t="s">
        <v>1273</v>
      </c>
      <c r="D1166" s="172" t="s">
        <v>365</v>
      </c>
      <c r="E1166" s="172" t="s">
        <v>2121</v>
      </c>
      <c r="F1166" s="172" t="s">
        <v>2122</v>
      </c>
      <c r="G1166" s="172" t="s">
        <v>250</v>
      </c>
      <c r="H1166" s="172" t="s">
        <v>241</v>
      </c>
    </row>
    <row r="1167" spans="1:8">
      <c r="A1167" s="172" t="s">
        <v>72</v>
      </c>
      <c r="B1167" s="172" t="s">
        <v>1264</v>
      </c>
      <c r="C1167" s="172" t="s">
        <v>1273</v>
      </c>
      <c r="D1167" s="172" t="s">
        <v>365</v>
      </c>
      <c r="E1167" s="172" t="s">
        <v>2123</v>
      </c>
      <c r="F1167" s="172" t="s">
        <v>2124</v>
      </c>
      <c r="G1167" s="172" t="s">
        <v>250</v>
      </c>
      <c r="H1167" s="172" t="s">
        <v>241</v>
      </c>
    </row>
    <row r="1168" spans="1:8">
      <c r="A1168" s="172" t="s">
        <v>72</v>
      </c>
      <c r="B1168" s="172" t="s">
        <v>1264</v>
      </c>
      <c r="C1168" s="172" t="s">
        <v>1273</v>
      </c>
      <c r="D1168" s="172" t="s">
        <v>365</v>
      </c>
      <c r="E1168" s="172" t="s">
        <v>2125</v>
      </c>
      <c r="F1168" s="172" t="s">
        <v>2126</v>
      </c>
      <c r="G1168" s="172" t="s">
        <v>250</v>
      </c>
      <c r="H1168" s="172" t="s">
        <v>241</v>
      </c>
    </row>
    <row r="1169" spans="1:8">
      <c r="A1169" s="172" t="s">
        <v>72</v>
      </c>
      <c r="B1169" s="172" t="s">
        <v>1264</v>
      </c>
      <c r="C1169" s="172" t="s">
        <v>1273</v>
      </c>
      <c r="D1169" s="172" t="s">
        <v>365</v>
      </c>
      <c r="E1169" s="172" t="s">
        <v>2127</v>
      </c>
      <c r="F1169" s="172" t="s">
        <v>2128</v>
      </c>
      <c r="G1169" s="172" t="s">
        <v>250</v>
      </c>
      <c r="H1169" s="172" t="s">
        <v>241</v>
      </c>
    </row>
    <row r="1170" spans="1:8">
      <c r="A1170" s="172" t="s">
        <v>72</v>
      </c>
      <c r="B1170" s="172" t="s">
        <v>1264</v>
      </c>
      <c r="C1170" s="172" t="s">
        <v>1273</v>
      </c>
      <c r="D1170" s="172" t="s">
        <v>365</v>
      </c>
      <c r="E1170" s="172" t="s">
        <v>2129</v>
      </c>
      <c r="F1170" s="172" t="s">
        <v>2130</v>
      </c>
      <c r="G1170" s="172" t="s">
        <v>250</v>
      </c>
      <c r="H1170" s="172" t="s">
        <v>241</v>
      </c>
    </row>
    <row r="1171" spans="1:8">
      <c r="A1171" s="172" t="s">
        <v>72</v>
      </c>
      <c r="B1171" s="172" t="s">
        <v>1264</v>
      </c>
      <c r="C1171" s="172" t="s">
        <v>1273</v>
      </c>
      <c r="D1171" s="172" t="s">
        <v>365</v>
      </c>
      <c r="E1171" s="172" t="s">
        <v>2131</v>
      </c>
      <c r="F1171" s="172" t="s">
        <v>2132</v>
      </c>
      <c r="G1171" s="172" t="s">
        <v>250</v>
      </c>
      <c r="H1171" s="172" t="s">
        <v>241</v>
      </c>
    </row>
    <row r="1172" spans="1:8">
      <c r="A1172" s="172" t="s">
        <v>72</v>
      </c>
      <c r="B1172" s="172" t="s">
        <v>1264</v>
      </c>
      <c r="C1172" s="172" t="s">
        <v>1273</v>
      </c>
      <c r="D1172" s="172" t="s">
        <v>365</v>
      </c>
      <c r="E1172" s="172" t="s">
        <v>2133</v>
      </c>
      <c r="F1172" s="172" t="s">
        <v>2134</v>
      </c>
      <c r="G1172" s="172" t="s">
        <v>250</v>
      </c>
      <c r="H1172" s="172" t="s">
        <v>241</v>
      </c>
    </row>
    <row r="1173" spans="1:8">
      <c r="A1173" s="172" t="s">
        <v>72</v>
      </c>
      <c r="B1173" s="172" t="s">
        <v>1264</v>
      </c>
      <c r="C1173" s="172" t="s">
        <v>1273</v>
      </c>
      <c r="D1173" s="172" t="s">
        <v>365</v>
      </c>
      <c r="E1173" s="172" t="s">
        <v>2135</v>
      </c>
      <c r="F1173" s="172" t="s">
        <v>2136</v>
      </c>
      <c r="G1173" s="172" t="s">
        <v>250</v>
      </c>
      <c r="H1173" s="172" t="s">
        <v>241</v>
      </c>
    </row>
    <row r="1174" spans="1:8">
      <c r="A1174" s="172" t="s">
        <v>72</v>
      </c>
      <c r="B1174" s="172" t="s">
        <v>1264</v>
      </c>
      <c r="C1174" s="172" t="s">
        <v>1273</v>
      </c>
      <c r="D1174" s="172" t="s">
        <v>365</v>
      </c>
      <c r="E1174" s="172" t="s">
        <v>2137</v>
      </c>
      <c r="F1174" s="172" t="s">
        <v>2138</v>
      </c>
      <c r="G1174" s="172" t="s">
        <v>250</v>
      </c>
      <c r="H1174" s="172" t="s">
        <v>241</v>
      </c>
    </row>
    <row r="1175" spans="1:8">
      <c r="A1175" s="172" t="s">
        <v>72</v>
      </c>
      <c r="B1175" s="172" t="s">
        <v>1264</v>
      </c>
      <c r="C1175" s="172" t="s">
        <v>1284</v>
      </c>
      <c r="D1175" s="172" t="s">
        <v>1285</v>
      </c>
      <c r="E1175" s="172" t="s">
        <v>3010</v>
      </c>
      <c r="F1175" s="172" t="s">
        <v>3010</v>
      </c>
      <c r="G1175" s="172" t="s">
        <v>250</v>
      </c>
      <c r="H1175" s="172" t="s">
        <v>241</v>
      </c>
    </row>
    <row r="1176" spans="1:8">
      <c r="A1176" s="172" t="s">
        <v>72</v>
      </c>
      <c r="B1176" s="172" t="s">
        <v>1264</v>
      </c>
      <c r="C1176" s="172" t="s">
        <v>1284</v>
      </c>
      <c r="D1176" s="172" t="s">
        <v>1285</v>
      </c>
      <c r="E1176" s="172" t="s">
        <v>3011</v>
      </c>
      <c r="F1176" s="172" t="s">
        <v>3011</v>
      </c>
      <c r="G1176" s="172" t="s">
        <v>250</v>
      </c>
      <c r="H1176" s="172" t="s">
        <v>241</v>
      </c>
    </row>
    <row r="1177" spans="1:8">
      <c r="A1177" s="172" t="s">
        <v>72</v>
      </c>
      <c r="B1177" s="172" t="s">
        <v>1264</v>
      </c>
      <c r="C1177" s="172" t="s">
        <v>1284</v>
      </c>
      <c r="D1177" s="172" t="s">
        <v>1285</v>
      </c>
      <c r="E1177" s="172" t="s">
        <v>3012</v>
      </c>
      <c r="F1177" s="172" t="s">
        <v>3012</v>
      </c>
      <c r="G1177" s="172" t="s">
        <v>250</v>
      </c>
      <c r="H1177" s="172" t="s">
        <v>241</v>
      </c>
    </row>
    <row r="1178" spans="1:8">
      <c r="A1178" s="172" t="s">
        <v>72</v>
      </c>
      <c r="B1178" s="172" t="s">
        <v>1264</v>
      </c>
      <c r="C1178" s="172" t="s">
        <v>1301</v>
      </c>
      <c r="D1178" s="172" t="s">
        <v>1302</v>
      </c>
      <c r="E1178" s="172" t="s">
        <v>3013</v>
      </c>
      <c r="F1178" s="172" t="s">
        <v>3013</v>
      </c>
      <c r="G1178" s="172" t="s">
        <v>250</v>
      </c>
      <c r="H1178" s="172" t="s">
        <v>241</v>
      </c>
    </row>
    <row r="1179" spans="1:8">
      <c r="A1179" s="172" t="s">
        <v>72</v>
      </c>
      <c r="B1179" s="172" t="s">
        <v>1264</v>
      </c>
      <c r="C1179" s="172" t="s">
        <v>1301</v>
      </c>
      <c r="D1179" s="172" t="s">
        <v>1302</v>
      </c>
      <c r="E1179" s="172" t="s">
        <v>3014</v>
      </c>
      <c r="F1179" s="172" t="s">
        <v>3014</v>
      </c>
      <c r="G1179" s="172" t="s">
        <v>250</v>
      </c>
      <c r="H1179" s="172" t="s">
        <v>241</v>
      </c>
    </row>
    <row r="1180" spans="1:8">
      <c r="A1180" s="172" t="s">
        <v>72</v>
      </c>
      <c r="B1180" s="172" t="s">
        <v>1264</v>
      </c>
      <c r="C1180" s="172" t="s">
        <v>1301</v>
      </c>
      <c r="D1180" s="172" t="s">
        <v>1302</v>
      </c>
      <c r="E1180" s="172" t="s">
        <v>3015</v>
      </c>
      <c r="F1180" s="172" t="s">
        <v>3015</v>
      </c>
      <c r="G1180" s="172" t="s">
        <v>250</v>
      </c>
      <c r="H1180" s="172" t="s">
        <v>241</v>
      </c>
    </row>
    <row r="1181" spans="1:8" hidden="1">
      <c r="A1181" s="172" t="s">
        <v>69</v>
      </c>
      <c r="B1181" s="172" t="s">
        <v>70</v>
      </c>
      <c r="C1181" s="172" t="s">
        <v>1318</v>
      </c>
      <c r="D1181" s="172" t="s">
        <v>365</v>
      </c>
      <c r="E1181" s="172" t="s">
        <v>2089</v>
      </c>
      <c r="F1181" s="172" t="s">
        <v>2090</v>
      </c>
      <c r="G1181" s="172" t="s">
        <v>250</v>
      </c>
      <c r="H1181" s="172" t="s">
        <v>241</v>
      </c>
    </row>
    <row r="1182" spans="1:8" hidden="1">
      <c r="A1182" s="172" t="s">
        <v>69</v>
      </c>
      <c r="B1182" s="172" t="s">
        <v>70</v>
      </c>
      <c r="C1182" s="172" t="s">
        <v>1318</v>
      </c>
      <c r="D1182" s="172" t="s">
        <v>365</v>
      </c>
      <c r="E1182" s="172" t="s">
        <v>2091</v>
      </c>
      <c r="F1182" s="172" t="s">
        <v>2092</v>
      </c>
      <c r="G1182" s="172" t="s">
        <v>250</v>
      </c>
      <c r="H1182" s="172" t="s">
        <v>250</v>
      </c>
    </row>
    <row r="1183" spans="1:8" hidden="1">
      <c r="A1183" s="172" t="s">
        <v>69</v>
      </c>
      <c r="B1183" s="172" t="s">
        <v>70</v>
      </c>
      <c r="C1183" s="172" t="s">
        <v>1318</v>
      </c>
      <c r="D1183" s="172" t="s">
        <v>365</v>
      </c>
      <c r="E1183" s="172" t="s">
        <v>2093</v>
      </c>
      <c r="F1183" s="172" t="s">
        <v>2094</v>
      </c>
      <c r="G1183" s="172" t="s">
        <v>250</v>
      </c>
      <c r="H1183" s="172" t="s">
        <v>241</v>
      </c>
    </row>
    <row r="1184" spans="1:8" hidden="1">
      <c r="A1184" s="172" t="s">
        <v>69</v>
      </c>
      <c r="B1184" s="172" t="s">
        <v>70</v>
      </c>
      <c r="C1184" s="172" t="s">
        <v>1318</v>
      </c>
      <c r="D1184" s="172" t="s">
        <v>365</v>
      </c>
      <c r="E1184" s="172" t="s">
        <v>2095</v>
      </c>
      <c r="F1184" s="172" t="s">
        <v>2096</v>
      </c>
      <c r="G1184" s="172" t="s">
        <v>250</v>
      </c>
      <c r="H1184" s="172" t="s">
        <v>241</v>
      </c>
    </row>
    <row r="1185" spans="1:8" hidden="1">
      <c r="A1185" s="172" t="s">
        <v>69</v>
      </c>
      <c r="B1185" s="172" t="s">
        <v>70</v>
      </c>
      <c r="C1185" s="172" t="s">
        <v>1318</v>
      </c>
      <c r="D1185" s="172" t="s">
        <v>365</v>
      </c>
      <c r="E1185" s="172" t="s">
        <v>2097</v>
      </c>
      <c r="F1185" s="172" t="s">
        <v>2098</v>
      </c>
      <c r="G1185" s="172" t="s">
        <v>250</v>
      </c>
      <c r="H1185" s="172" t="s">
        <v>241</v>
      </c>
    </row>
    <row r="1186" spans="1:8" hidden="1">
      <c r="A1186" s="172" t="s">
        <v>69</v>
      </c>
      <c r="B1186" s="172" t="s">
        <v>70</v>
      </c>
      <c r="C1186" s="172" t="s">
        <v>1318</v>
      </c>
      <c r="D1186" s="172" t="s">
        <v>365</v>
      </c>
      <c r="E1186" s="172" t="s">
        <v>2099</v>
      </c>
      <c r="F1186" s="172" t="s">
        <v>2100</v>
      </c>
      <c r="G1186" s="172" t="s">
        <v>250</v>
      </c>
      <c r="H1186" s="172" t="s">
        <v>241</v>
      </c>
    </row>
    <row r="1187" spans="1:8" hidden="1">
      <c r="A1187" s="172" t="s">
        <v>69</v>
      </c>
      <c r="B1187" s="172" t="s">
        <v>70</v>
      </c>
      <c r="C1187" s="172" t="s">
        <v>1318</v>
      </c>
      <c r="D1187" s="172" t="s">
        <v>365</v>
      </c>
      <c r="E1187" s="172" t="s">
        <v>2101</v>
      </c>
      <c r="F1187" s="172" t="s">
        <v>2102</v>
      </c>
      <c r="G1187" s="172" t="s">
        <v>250</v>
      </c>
      <c r="H1187" s="172" t="s">
        <v>241</v>
      </c>
    </row>
    <row r="1188" spans="1:8" hidden="1">
      <c r="A1188" s="172" t="s">
        <v>69</v>
      </c>
      <c r="B1188" s="172" t="s">
        <v>70</v>
      </c>
      <c r="C1188" s="172" t="s">
        <v>1318</v>
      </c>
      <c r="D1188" s="172" t="s">
        <v>365</v>
      </c>
      <c r="E1188" s="172" t="s">
        <v>2103</v>
      </c>
      <c r="F1188" s="172" t="s">
        <v>2104</v>
      </c>
      <c r="G1188" s="172" t="s">
        <v>250</v>
      </c>
      <c r="H1188" s="172" t="s">
        <v>241</v>
      </c>
    </row>
    <row r="1189" spans="1:8" hidden="1">
      <c r="A1189" s="172" t="s">
        <v>69</v>
      </c>
      <c r="B1189" s="172" t="s">
        <v>70</v>
      </c>
      <c r="C1189" s="172" t="s">
        <v>1318</v>
      </c>
      <c r="D1189" s="172" t="s">
        <v>365</v>
      </c>
      <c r="E1189" s="172" t="s">
        <v>2105</v>
      </c>
      <c r="F1189" s="172" t="s">
        <v>2106</v>
      </c>
      <c r="G1189" s="172" t="s">
        <v>250</v>
      </c>
      <c r="H1189" s="172" t="s">
        <v>241</v>
      </c>
    </row>
    <row r="1190" spans="1:8" hidden="1">
      <c r="A1190" s="172" t="s">
        <v>69</v>
      </c>
      <c r="B1190" s="172" t="s">
        <v>70</v>
      </c>
      <c r="C1190" s="172" t="s">
        <v>1318</v>
      </c>
      <c r="D1190" s="172" t="s">
        <v>365</v>
      </c>
      <c r="E1190" s="172" t="s">
        <v>2107</v>
      </c>
      <c r="F1190" s="172" t="s">
        <v>2108</v>
      </c>
      <c r="G1190" s="172" t="s">
        <v>250</v>
      </c>
      <c r="H1190" s="172" t="s">
        <v>241</v>
      </c>
    </row>
    <row r="1191" spans="1:8" hidden="1">
      <c r="A1191" s="172" t="s">
        <v>69</v>
      </c>
      <c r="B1191" s="172" t="s">
        <v>70</v>
      </c>
      <c r="C1191" s="172" t="s">
        <v>1318</v>
      </c>
      <c r="D1191" s="172" t="s">
        <v>365</v>
      </c>
      <c r="E1191" s="172" t="s">
        <v>2109</v>
      </c>
      <c r="F1191" s="172" t="s">
        <v>2110</v>
      </c>
      <c r="G1191" s="172" t="s">
        <v>250</v>
      </c>
      <c r="H1191" s="172" t="s">
        <v>241</v>
      </c>
    </row>
    <row r="1192" spans="1:8" hidden="1">
      <c r="A1192" s="172" t="s">
        <v>69</v>
      </c>
      <c r="B1192" s="172" t="s">
        <v>70</v>
      </c>
      <c r="C1192" s="172" t="s">
        <v>1318</v>
      </c>
      <c r="D1192" s="172" t="s">
        <v>365</v>
      </c>
      <c r="E1192" s="172" t="s">
        <v>2111</v>
      </c>
      <c r="F1192" s="172" t="s">
        <v>2112</v>
      </c>
      <c r="G1192" s="172" t="s">
        <v>250</v>
      </c>
      <c r="H1192" s="172" t="s">
        <v>241</v>
      </c>
    </row>
    <row r="1193" spans="1:8" hidden="1">
      <c r="A1193" s="172" t="s">
        <v>69</v>
      </c>
      <c r="B1193" s="172" t="s">
        <v>70</v>
      </c>
      <c r="C1193" s="172" t="s">
        <v>1318</v>
      </c>
      <c r="D1193" s="172" t="s">
        <v>365</v>
      </c>
      <c r="E1193" s="172" t="s">
        <v>2113</v>
      </c>
      <c r="F1193" s="172" t="s">
        <v>2114</v>
      </c>
      <c r="G1193" s="172" t="s">
        <v>250</v>
      </c>
      <c r="H1193" s="172" t="s">
        <v>241</v>
      </c>
    </row>
    <row r="1194" spans="1:8" hidden="1">
      <c r="A1194" s="172" t="s">
        <v>69</v>
      </c>
      <c r="B1194" s="172" t="s">
        <v>70</v>
      </c>
      <c r="C1194" s="172" t="s">
        <v>1318</v>
      </c>
      <c r="D1194" s="172" t="s">
        <v>365</v>
      </c>
      <c r="E1194" s="172" t="s">
        <v>2115</v>
      </c>
      <c r="F1194" s="172" t="s">
        <v>2116</v>
      </c>
      <c r="G1194" s="172" t="s">
        <v>250</v>
      </c>
      <c r="H1194" s="172" t="s">
        <v>241</v>
      </c>
    </row>
    <row r="1195" spans="1:8" hidden="1">
      <c r="A1195" s="172" t="s">
        <v>69</v>
      </c>
      <c r="B1195" s="172" t="s">
        <v>70</v>
      </c>
      <c r="C1195" s="172" t="s">
        <v>1318</v>
      </c>
      <c r="D1195" s="172" t="s">
        <v>365</v>
      </c>
      <c r="E1195" s="172" t="s">
        <v>2117</v>
      </c>
      <c r="F1195" s="172" t="s">
        <v>2118</v>
      </c>
      <c r="G1195" s="172" t="s">
        <v>250</v>
      </c>
      <c r="H1195" s="172" t="s">
        <v>241</v>
      </c>
    </row>
    <row r="1196" spans="1:8" hidden="1">
      <c r="A1196" s="172" t="s">
        <v>69</v>
      </c>
      <c r="B1196" s="172" t="s">
        <v>70</v>
      </c>
      <c r="C1196" s="172" t="s">
        <v>1318</v>
      </c>
      <c r="D1196" s="172" t="s">
        <v>365</v>
      </c>
      <c r="E1196" s="172" t="s">
        <v>2119</v>
      </c>
      <c r="F1196" s="172" t="s">
        <v>2120</v>
      </c>
      <c r="G1196" s="172" t="s">
        <v>250</v>
      </c>
      <c r="H1196" s="172" t="s">
        <v>241</v>
      </c>
    </row>
    <row r="1197" spans="1:8" hidden="1">
      <c r="A1197" s="172" t="s">
        <v>69</v>
      </c>
      <c r="B1197" s="172" t="s">
        <v>70</v>
      </c>
      <c r="C1197" s="172" t="s">
        <v>1318</v>
      </c>
      <c r="D1197" s="172" t="s">
        <v>365</v>
      </c>
      <c r="E1197" s="172" t="s">
        <v>2121</v>
      </c>
      <c r="F1197" s="172" t="s">
        <v>2122</v>
      </c>
      <c r="G1197" s="172" t="s">
        <v>250</v>
      </c>
      <c r="H1197" s="172" t="s">
        <v>241</v>
      </c>
    </row>
    <row r="1198" spans="1:8" hidden="1">
      <c r="A1198" s="172" t="s">
        <v>69</v>
      </c>
      <c r="B1198" s="172" t="s">
        <v>70</v>
      </c>
      <c r="C1198" s="172" t="s">
        <v>1318</v>
      </c>
      <c r="D1198" s="172" t="s">
        <v>365</v>
      </c>
      <c r="E1198" s="172" t="s">
        <v>2123</v>
      </c>
      <c r="F1198" s="172" t="s">
        <v>2124</v>
      </c>
      <c r="G1198" s="172" t="s">
        <v>250</v>
      </c>
      <c r="H1198" s="172" t="s">
        <v>241</v>
      </c>
    </row>
    <row r="1199" spans="1:8" hidden="1">
      <c r="A1199" s="172" t="s">
        <v>69</v>
      </c>
      <c r="B1199" s="172" t="s">
        <v>70</v>
      </c>
      <c r="C1199" s="172" t="s">
        <v>1318</v>
      </c>
      <c r="D1199" s="172" t="s">
        <v>365</v>
      </c>
      <c r="E1199" s="172" t="s">
        <v>2125</v>
      </c>
      <c r="F1199" s="172" t="s">
        <v>2126</v>
      </c>
      <c r="G1199" s="172" t="s">
        <v>250</v>
      </c>
      <c r="H1199" s="172" t="s">
        <v>241</v>
      </c>
    </row>
    <row r="1200" spans="1:8" hidden="1">
      <c r="A1200" s="172" t="s">
        <v>69</v>
      </c>
      <c r="B1200" s="172" t="s">
        <v>70</v>
      </c>
      <c r="C1200" s="172" t="s">
        <v>1318</v>
      </c>
      <c r="D1200" s="172" t="s">
        <v>365</v>
      </c>
      <c r="E1200" s="172" t="s">
        <v>2127</v>
      </c>
      <c r="F1200" s="172" t="s">
        <v>2128</v>
      </c>
      <c r="G1200" s="172" t="s">
        <v>250</v>
      </c>
      <c r="H1200" s="172" t="s">
        <v>241</v>
      </c>
    </row>
    <row r="1201" spans="1:9" hidden="1">
      <c r="A1201" s="172" t="s">
        <v>69</v>
      </c>
      <c r="B1201" s="172" t="s">
        <v>70</v>
      </c>
      <c r="C1201" s="172" t="s">
        <v>1318</v>
      </c>
      <c r="D1201" s="172" t="s">
        <v>365</v>
      </c>
      <c r="E1201" s="172" t="s">
        <v>2129</v>
      </c>
      <c r="F1201" s="172" t="s">
        <v>2130</v>
      </c>
      <c r="G1201" s="172" t="s">
        <v>250</v>
      </c>
      <c r="H1201" s="172" t="s">
        <v>241</v>
      </c>
    </row>
    <row r="1202" spans="1:9" hidden="1">
      <c r="A1202" s="172" t="s">
        <v>69</v>
      </c>
      <c r="B1202" s="172" t="s">
        <v>70</v>
      </c>
      <c r="C1202" s="172" t="s">
        <v>1318</v>
      </c>
      <c r="D1202" s="172" t="s">
        <v>365</v>
      </c>
      <c r="E1202" s="172" t="s">
        <v>2131</v>
      </c>
      <c r="F1202" s="172" t="s">
        <v>2132</v>
      </c>
      <c r="G1202" s="172" t="s">
        <v>250</v>
      </c>
      <c r="H1202" s="172" t="s">
        <v>241</v>
      </c>
    </row>
    <row r="1203" spans="1:9" hidden="1">
      <c r="A1203" s="172" t="s">
        <v>69</v>
      </c>
      <c r="B1203" s="172" t="s">
        <v>70</v>
      </c>
      <c r="C1203" s="172" t="s">
        <v>1318</v>
      </c>
      <c r="D1203" s="172" t="s">
        <v>365</v>
      </c>
      <c r="E1203" s="172" t="s">
        <v>2133</v>
      </c>
      <c r="F1203" s="172" t="s">
        <v>2134</v>
      </c>
      <c r="G1203" s="172" t="s">
        <v>250</v>
      </c>
      <c r="H1203" s="172" t="s">
        <v>241</v>
      </c>
    </row>
    <row r="1204" spans="1:9" hidden="1">
      <c r="A1204" s="172" t="s">
        <v>69</v>
      </c>
      <c r="B1204" s="172" t="s">
        <v>70</v>
      </c>
      <c r="C1204" s="172" t="s">
        <v>1318</v>
      </c>
      <c r="D1204" s="172" t="s">
        <v>365</v>
      </c>
      <c r="E1204" s="172" t="s">
        <v>2135</v>
      </c>
      <c r="F1204" s="172" t="s">
        <v>2136</v>
      </c>
      <c r="G1204" s="172" t="s">
        <v>250</v>
      </c>
      <c r="H1204" s="172" t="s">
        <v>241</v>
      </c>
    </row>
    <row r="1205" spans="1:9" hidden="1">
      <c r="A1205" s="172" t="s">
        <v>69</v>
      </c>
      <c r="B1205" s="172" t="s">
        <v>70</v>
      </c>
      <c r="C1205" s="172" t="s">
        <v>1318</v>
      </c>
      <c r="D1205" s="172" t="s">
        <v>365</v>
      </c>
      <c r="E1205" s="172" t="s">
        <v>2137</v>
      </c>
      <c r="F1205" s="172" t="s">
        <v>2138</v>
      </c>
      <c r="G1205" s="172" t="s">
        <v>250</v>
      </c>
      <c r="H1205" s="172" t="s">
        <v>241</v>
      </c>
    </row>
    <row r="1206" spans="1:9" hidden="1">
      <c r="A1206" s="172" t="s">
        <v>69</v>
      </c>
      <c r="B1206" s="172" t="s">
        <v>70</v>
      </c>
      <c r="C1206" s="172" t="s">
        <v>1332</v>
      </c>
      <c r="D1206" s="172" t="s">
        <v>1333</v>
      </c>
      <c r="E1206" s="172" t="s">
        <v>70</v>
      </c>
      <c r="F1206" s="172" t="s">
        <v>70</v>
      </c>
      <c r="G1206" s="172" t="s">
        <v>250</v>
      </c>
      <c r="H1206" s="172" t="s">
        <v>250</v>
      </c>
      <c r="I1206" s="172" t="s">
        <v>3016</v>
      </c>
    </row>
    <row r="1207" spans="1:9" hidden="1">
      <c r="A1207" s="172" t="s">
        <v>69</v>
      </c>
      <c r="B1207" s="172" t="s">
        <v>70</v>
      </c>
      <c r="C1207" s="172" t="s">
        <v>1332</v>
      </c>
      <c r="D1207" s="172" t="s">
        <v>1333</v>
      </c>
      <c r="E1207" s="172" t="s">
        <v>3017</v>
      </c>
      <c r="F1207" s="172" t="s">
        <v>3017</v>
      </c>
      <c r="G1207" s="172" t="s">
        <v>250</v>
      </c>
      <c r="H1207" s="172" t="s">
        <v>241</v>
      </c>
      <c r="I1207" s="172" t="s">
        <v>3018</v>
      </c>
    </row>
    <row r="1208" spans="1:9" hidden="1">
      <c r="A1208" s="172" t="s">
        <v>69</v>
      </c>
      <c r="B1208" s="172" t="s">
        <v>70</v>
      </c>
      <c r="C1208" s="172" t="s">
        <v>1332</v>
      </c>
      <c r="D1208" s="172" t="s">
        <v>1333</v>
      </c>
      <c r="E1208" s="172" t="s">
        <v>3019</v>
      </c>
      <c r="F1208" s="172" t="s">
        <v>3019</v>
      </c>
      <c r="G1208" s="172" t="s">
        <v>250</v>
      </c>
      <c r="H1208" s="172" t="s">
        <v>241</v>
      </c>
      <c r="I1208" s="172" t="s">
        <v>2156</v>
      </c>
    </row>
    <row r="1209" spans="1:9" hidden="1">
      <c r="A1209" s="172" t="s">
        <v>69</v>
      </c>
      <c r="B1209" s="172" t="s">
        <v>70</v>
      </c>
      <c r="C1209" s="172" t="s">
        <v>1332</v>
      </c>
      <c r="D1209" s="172" t="s">
        <v>1333</v>
      </c>
      <c r="E1209" s="172" t="s">
        <v>3020</v>
      </c>
      <c r="F1209" s="172" t="s">
        <v>3020</v>
      </c>
      <c r="G1209" s="172" t="s">
        <v>250</v>
      </c>
      <c r="H1209" s="172" t="s">
        <v>241</v>
      </c>
      <c r="I1209" s="172" t="s">
        <v>2751</v>
      </c>
    </row>
    <row r="1210" spans="1:9" hidden="1">
      <c r="A1210" s="172" t="s">
        <v>69</v>
      </c>
      <c r="B1210" s="172" t="s">
        <v>70</v>
      </c>
      <c r="C1210" s="172" t="s">
        <v>1332</v>
      </c>
      <c r="D1210" s="172" t="s">
        <v>1333</v>
      </c>
      <c r="E1210" s="172" t="s">
        <v>3021</v>
      </c>
      <c r="F1210" s="172" t="s">
        <v>3021</v>
      </c>
      <c r="G1210" s="172" t="s">
        <v>250</v>
      </c>
      <c r="H1210" s="172" t="s">
        <v>241</v>
      </c>
      <c r="I1210" s="172" t="s">
        <v>3022</v>
      </c>
    </row>
    <row r="1211" spans="1:9" hidden="1">
      <c r="A1211" s="172" t="s">
        <v>69</v>
      </c>
      <c r="B1211" s="172" t="s">
        <v>70</v>
      </c>
      <c r="C1211" s="172" t="s">
        <v>1332</v>
      </c>
      <c r="D1211" s="172" t="s">
        <v>1333</v>
      </c>
      <c r="E1211" s="172" t="s">
        <v>3023</v>
      </c>
      <c r="F1211" s="172" t="s">
        <v>3023</v>
      </c>
      <c r="G1211" s="172" t="s">
        <v>250</v>
      </c>
      <c r="H1211" s="172" t="s">
        <v>241</v>
      </c>
      <c r="I1211" s="172" t="s">
        <v>3024</v>
      </c>
    </row>
    <row r="1212" spans="1:9" hidden="1">
      <c r="A1212" s="172" t="s">
        <v>69</v>
      </c>
      <c r="B1212" s="172" t="s">
        <v>70</v>
      </c>
      <c r="C1212" s="172" t="s">
        <v>1332</v>
      </c>
      <c r="D1212" s="172" t="s">
        <v>1333</v>
      </c>
      <c r="E1212" s="172" t="s">
        <v>3025</v>
      </c>
      <c r="F1212" s="172" t="s">
        <v>3025</v>
      </c>
      <c r="G1212" s="172" t="s">
        <v>250</v>
      </c>
      <c r="H1212" s="172" t="s">
        <v>241</v>
      </c>
      <c r="I1212" s="172" t="s">
        <v>3026</v>
      </c>
    </row>
    <row r="1213" spans="1:9" hidden="1">
      <c r="A1213" s="172" t="s">
        <v>69</v>
      </c>
      <c r="B1213" s="172" t="s">
        <v>70</v>
      </c>
      <c r="C1213" s="172" t="s">
        <v>1332</v>
      </c>
      <c r="D1213" s="172" t="s">
        <v>1333</v>
      </c>
      <c r="E1213" s="172" t="s">
        <v>2143</v>
      </c>
      <c r="F1213" s="172" t="s">
        <v>2143</v>
      </c>
      <c r="G1213" s="172" t="s">
        <v>250</v>
      </c>
      <c r="H1213" s="172" t="s">
        <v>241</v>
      </c>
      <c r="I1213" s="172" t="s">
        <v>3027</v>
      </c>
    </row>
    <row r="1214" spans="1:9" hidden="1">
      <c r="A1214" s="172" t="s">
        <v>69</v>
      </c>
      <c r="B1214" s="172" t="s">
        <v>70</v>
      </c>
      <c r="C1214" s="172" t="s">
        <v>1332</v>
      </c>
      <c r="D1214" s="172" t="s">
        <v>1333</v>
      </c>
      <c r="E1214" s="172" t="s">
        <v>3028</v>
      </c>
      <c r="F1214" s="172" t="s">
        <v>3028</v>
      </c>
      <c r="G1214" s="172" t="s">
        <v>250</v>
      </c>
      <c r="H1214" s="172" t="s">
        <v>241</v>
      </c>
      <c r="I1214" s="172" t="s">
        <v>3029</v>
      </c>
    </row>
    <row r="1215" spans="1:9" hidden="1">
      <c r="A1215" s="172" t="s">
        <v>69</v>
      </c>
      <c r="B1215" s="172" t="s">
        <v>70</v>
      </c>
      <c r="C1215" s="172" t="s">
        <v>1332</v>
      </c>
      <c r="D1215" s="172" t="s">
        <v>1333</v>
      </c>
      <c r="E1215" s="172" t="s">
        <v>3030</v>
      </c>
      <c r="F1215" s="172" t="s">
        <v>3030</v>
      </c>
      <c r="G1215" s="172" t="s">
        <v>250</v>
      </c>
      <c r="H1215" s="172" t="s">
        <v>241</v>
      </c>
      <c r="I1215" s="172" t="s">
        <v>3031</v>
      </c>
    </row>
    <row r="1216" spans="1:9" hidden="1">
      <c r="A1216" s="172" t="s">
        <v>69</v>
      </c>
      <c r="B1216" s="172" t="s">
        <v>70</v>
      </c>
      <c r="C1216" s="172" t="s">
        <v>1332</v>
      </c>
      <c r="D1216" s="172" t="s">
        <v>1333</v>
      </c>
      <c r="E1216" s="172" t="s">
        <v>2085</v>
      </c>
      <c r="F1216" s="172" t="s">
        <v>2085</v>
      </c>
      <c r="G1216" s="172" t="s">
        <v>250</v>
      </c>
      <c r="H1216" s="172" t="s">
        <v>241</v>
      </c>
      <c r="I1216" s="172" t="s">
        <v>3032</v>
      </c>
    </row>
    <row r="1217" spans="1:9" hidden="1">
      <c r="A1217" s="172" t="s">
        <v>69</v>
      </c>
      <c r="B1217" s="172" t="s">
        <v>70</v>
      </c>
      <c r="C1217" s="172" t="s">
        <v>1332</v>
      </c>
      <c r="D1217" s="172" t="s">
        <v>1333</v>
      </c>
      <c r="E1217" s="172" t="s">
        <v>3033</v>
      </c>
      <c r="F1217" s="172" t="s">
        <v>3033</v>
      </c>
      <c r="G1217" s="172" t="s">
        <v>250</v>
      </c>
      <c r="H1217" s="172" t="s">
        <v>241</v>
      </c>
      <c r="I1217" s="172" t="s">
        <v>3034</v>
      </c>
    </row>
    <row r="1218" spans="1:9" hidden="1">
      <c r="A1218" s="172" t="s">
        <v>69</v>
      </c>
      <c r="B1218" s="172" t="s">
        <v>70</v>
      </c>
      <c r="C1218" s="172" t="s">
        <v>1332</v>
      </c>
      <c r="D1218" s="172" t="s">
        <v>1333</v>
      </c>
      <c r="E1218" s="172" t="s">
        <v>3035</v>
      </c>
      <c r="F1218" s="172" t="s">
        <v>3035</v>
      </c>
      <c r="G1218" s="172" t="s">
        <v>250</v>
      </c>
      <c r="H1218" s="172" t="s">
        <v>241</v>
      </c>
      <c r="I1218" s="172" t="s">
        <v>3036</v>
      </c>
    </row>
    <row r="1219" spans="1:9" hidden="1">
      <c r="A1219" s="172" t="s">
        <v>69</v>
      </c>
      <c r="B1219" s="172" t="s">
        <v>70</v>
      </c>
      <c r="C1219" s="172" t="s">
        <v>1332</v>
      </c>
      <c r="D1219" s="172" t="s">
        <v>1333</v>
      </c>
      <c r="E1219" s="172" t="s">
        <v>3037</v>
      </c>
      <c r="F1219" s="172" t="s">
        <v>3037</v>
      </c>
      <c r="G1219" s="172" t="s">
        <v>250</v>
      </c>
      <c r="H1219" s="172" t="s">
        <v>241</v>
      </c>
      <c r="I1219" s="172" t="s">
        <v>2630</v>
      </c>
    </row>
    <row r="1220" spans="1:9" hidden="1">
      <c r="A1220" s="172" t="s">
        <v>69</v>
      </c>
      <c r="B1220" s="172" t="s">
        <v>70</v>
      </c>
      <c r="C1220" s="172" t="s">
        <v>1332</v>
      </c>
      <c r="D1220" s="172" t="s">
        <v>1333</v>
      </c>
      <c r="E1220" s="172" t="s">
        <v>2041</v>
      </c>
      <c r="F1220" s="172" t="s">
        <v>2041</v>
      </c>
      <c r="G1220" s="172" t="s">
        <v>250</v>
      </c>
      <c r="H1220" s="172" t="s">
        <v>241</v>
      </c>
      <c r="I1220" s="172" t="s">
        <v>3038</v>
      </c>
    </row>
    <row r="1221" spans="1:9" hidden="1">
      <c r="A1221" s="172" t="s">
        <v>69</v>
      </c>
      <c r="B1221" s="172" t="s">
        <v>70</v>
      </c>
      <c r="C1221" s="172" t="s">
        <v>1332</v>
      </c>
      <c r="D1221" s="172" t="s">
        <v>1333</v>
      </c>
      <c r="E1221" s="172" t="s">
        <v>3039</v>
      </c>
      <c r="F1221" s="172" t="s">
        <v>3039</v>
      </c>
      <c r="G1221" s="172" t="s">
        <v>250</v>
      </c>
      <c r="H1221" s="172" t="s">
        <v>241</v>
      </c>
      <c r="I1221" s="172" t="s">
        <v>3040</v>
      </c>
    </row>
    <row r="1222" spans="1:9" hidden="1">
      <c r="A1222" s="172" t="s">
        <v>69</v>
      </c>
      <c r="B1222" s="172" t="s">
        <v>70</v>
      </c>
      <c r="C1222" s="172" t="s">
        <v>1332</v>
      </c>
      <c r="D1222" s="172" t="s">
        <v>1333</v>
      </c>
      <c r="E1222" s="172" t="s">
        <v>3041</v>
      </c>
      <c r="F1222" s="172" t="s">
        <v>3041</v>
      </c>
      <c r="G1222" s="172" t="s">
        <v>250</v>
      </c>
      <c r="H1222" s="172" t="s">
        <v>241</v>
      </c>
      <c r="I1222" s="172" t="s">
        <v>3042</v>
      </c>
    </row>
    <row r="1223" spans="1:9" hidden="1">
      <c r="A1223" s="172" t="s">
        <v>69</v>
      </c>
      <c r="B1223" s="172" t="s">
        <v>70</v>
      </c>
      <c r="C1223" s="172" t="s">
        <v>1332</v>
      </c>
      <c r="D1223" s="172" t="s">
        <v>1333</v>
      </c>
      <c r="E1223" s="172" t="s">
        <v>3043</v>
      </c>
      <c r="F1223" s="172" t="s">
        <v>3043</v>
      </c>
      <c r="G1223" s="172" t="s">
        <v>250</v>
      </c>
      <c r="H1223" s="172" t="s">
        <v>241</v>
      </c>
      <c r="I1223" s="172" t="s">
        <v>3044</v>
      </c>
    </row>
    <row r="1224" spans="1:9" hidden="1">
      <c r="A1224" s="172" t="s">
        <v>69</v>
      </c>
      <c r="B1224" s="172" t="s">
        <v>70</v>
      </c>
      <c r="C1224" s="172" t="s">
        <v>1335</v>
      </c>
      <c r="D1224" s="172" t="s">
        <v>1336</v>
      </c>
      <c r="E1224" s="172" t="s">
        <v>3019</v>
      </c>
      <c r="F1224" s="172" t="s">
        <v>3019</v>
      </c>
      <c r="G1224" s="172" t="s">
        <v>250</v>
      </c>
      <c r="H1224" s="172" t="s">
        <v>241</v>
      </c>
    </row>
    <row r="1225" spans="1:9" hidden="1">
      <c r="A1225" s="172" t="s">
        <v>69</v>
      </c>
      <c r="B1225" s="172" t="s">
        <v>70</v>
      </c>
      <c r="C1225" s="172" t="s">
        <v>1335</v>
      </c>
      <c r="D1225" s="172" t="s">
        <v>1336</v>
      </c>
      <c r="E1225" s="172" t="s">
        <v>3017</v>
      </c>
      <c r="F1225" s="172" t="s">
        <v>3017</v>
      </c>
      <c r="G1225" s="172" t="s">
        <v>250</v>
      </c>
      <c r="H1225" s="172" t="s">
        <v>241</v>
      </c>
    </row>
    <row r="1226" spans="1:9" hidden="1">
      <c r="A1226" s="172" t="s">
        <v>69</v>
      </c>
      <c r="B1226" s="172" t="s">
        <v>70</v>
      </c>
      <c r="C1226" s="172" t="s">
        <v>1335</v>
      </c>
      <c r="D1226" s="172" t="s">
        <v>1336</v>
      </c>
      <c r="E1226" s="172" t="s">
        <v>3020</v>
      </c>
      <c r="F1226" s="172" t="s">
        <v>3020</v>
      </c>
      <c r="G1226" s="172" t="s">
        <v>250</v>
      </c>
      <c r="H1226" s="172" t="s">
        <v>241</v>
      </c>
    </row>
    <row r="1227" spans="1:9" hidden="1">
      <c r="A1227" s="172" t="s">
        <v>69</v>
      </c>
      <c r="B1227" s="172" t="s">
        <v>70</v>
      </c>
      <c r="C1227" s="172" t="s">
        <v>1335</v>
      </c>
      <c r="D1227" s="172" t="s">
        <v>1336</v>
      </c>
      <c r="E1227" s="172" t="s">
        <v>3021</v>
      </c>
      <c r="F1227" s="172" t="s">
        <v>3021</v>
      </c>
      <c r="G1227" s="172" t="s">
        <v>250</v>
      </c>
      <c r="H1227" s="172" t="s">
        <v>241</v>
      </c>
    </row>
    <row r="1228" spans="1:9" hidden="1">
      <c r="A1228" s="172" t="s">
        <v>69</v>
      </c>
      <c r="B1228" s="172" t="s">
        <v>70</v>
      </c>
      <c r="C1228" s="172" t="s">
        <v>1335</v>
      </c>
      <c r="D1228" s="172" t="s">
        <v>1336</v>
      </c>
      <c r="E1228" s="172" t="s">
        <v>3025</v>
      </c>
      <c r="F1228" s="172" t="s">
        <v>3025</v>
      </c>
      <c r="G1228" s="172" t="s">
        <v>250</v>
      </c>
      <c r="H1228" s="172" t="s">
        <v>241</v>
      </c>
    </row>
    <row r="1229" spans="1:9" hidden="1">
      <c r="A1229" s="172" t="s">
        <v>69</v>
      </c>
      <c r="B1229" s="172" t="s">
        <v>70</v>
      </c>
      <c r="C1229" s="172" t="s">
        <v>1335</v>
      </c>
      <c r="D1229" s="172" t="s">
        <v>1336</v>
      </c>
      <c r="E1229" s="172" t="s">
        <v>3023</v>
      </c>
      <c r="F1229" s="172" t="s">
        <v>3023</v>
      </c>
      <c r="G1229" s="172" t="s">
        <v>250</v>
      </c>
      <c r="H1229" s="172" t="s">
        <v>241</v>
      </c>
    </row>
    <row r="1230" spans="1:9" hidden="1">
      <c r="A1230" s="172" t="s">
        <v>69</v>
      </c>
      <c r="B1230" s="172" t="s">
        <v>70</v>
      </c>
      <c r="C1230" s="172" t="s">
        <v>1335</v>
      </c>
      <c r="D1230" s="172" t="s">
        <v>1336</v>
      </c>
      <c r="E1230" s="172" t="s">
        <v>2143</v>
      </c>
      <c r="F1230" s="172" t="s">
        <v>2143</v>
      </c>
      <c r="G1230" s="172" t="s">
        <v>250</v>
      </c>
      <c r="H1230" s="172" t="s">
        <v>241</v>
      </c>
    </row>
    <row r="1231" spans="1:9" hidden="1">
      <c r="A1231" s="172" t="s">
        <v>69</v>
      </c>
      <c r="B1231" s="172" t="s">
        <v>70</v>
      </c>
      <c r="C1231" s="172" t="s">
        <v>1335</v>
      </c>
      <c r="D1231" s="172" t="s">
        <v>1336</v>
      </c>
      <c r="E1231" s="172" t="s">
        <v>3028</v>
      </c>
      <c r="F1231" s="172" t="s">
        <v>3028</v>
      </c>
      <c r="G1231" s="172" t="s">
        <v>250</v>
      </c>
      <c r="H1231" s="172" t="s">
        <v>241</v>
      </c>
    </row>
    <row r="1232" spans="1:9" hidden="1">
      <c r="A1232" s="172" t="s">
        <v>69</v>
      </c>
      <c r="B1232" s="172" t="s">
        <v>70</v>
      </c>
      <c r="C1232" s="172" t="s">
        <v>1335</v>
      </c>
      <c r="D1232" s="172" t="s">
        <v>1336</v>
      </c>
      <c r="E1232" s="172" t="s">
        <v>3030</v>
      </c>
      <c r="F1232" s="172" t="s">
        <v>3030</v>
      </c>
      <c r="G1232" s="172" t="s">
        <v>250</v>
      </c>
      <c r="H1232" s="172" t="s">
        <v>241</v>
      </c>
    </row>
    <row r="1233" spans="1:8" hidden="1">
      <c r="A1233" s="172" t="s">
        <v>69</v>
      </c>
      <c r="B1233" s="172" t="s">
        <v>70</v>
      </c>
      <c r="C1233" s="172" t="s">
        <v>1335</v>
      </c>
      <c r="D1233" s="172" t="s">
        <v>1336</v>
      </c>
      <c r="E1233" s="172" t="s">
        <v>2085</v>
      </c>
      <c r="F1233" s="172" t="s">
        <v>2085</v>
      </c>
      <c r="G1233" s="172" t="s">
        <v>250</v>
      </c>
      <c r="H1233" s="172" t="s">
        <v>241</v>
      </c>
    </row>
    <row r="1234" spans="1:8" hidden="1">
      <c r="A1234" s="172" t="s">
        <v>69</v>
      </c>
      <c r="B1234" s="172" t="s">
        <v>70</v>
      </c>
      <c r="C1234" s="172" t="s">
        <v>1335</v>
      </c>
      <c r="D1234" s="172" t="s">
        <v>1336</v>
      </c>
      <c r="E1234" s="172" t="s">
        <v>3035</v>
      </c>
      <c r="F1234" s="172" t="s">
        <v>3035</v>
      </c>
      <c r="G1234" s="172" t="s">
        <v>250</v>
      </c>
      <c r="H1234" s="172" t="s">
        <v>241</v>
      </c>
    </row>
    <row r="1235" spans="1:8" hidden="1">
      <c r="A1235" s="172" t="s">
        <v>69</v>
      </c>
      <c r="B1235" s="172" t="s">
        <v>70</v>
      </c>
      <c r="C1235" s="172" t="s">
        <v>1335</v>
      </c>
      <c r="D1235" s="172" t="s">
        <v>1336</v>
      </c>
      <c r="E1235" s="172" t="s">
        <v>3033</v>
      </c>
      <c r="F1235" s="172" t="s">
        <v>3033</v>
      </c>
      <c r="G1235" s="172" t="s">
        <v>250</v>
      </c>
      <c r="H1235" s="172" t="s">
        <v>241</v>
      </c>
    </row>
    <row r="1236" spans="1:8" hidden="1">
      <c r="A1236" s="172" t="s">
        <v>69</v>
      </c>
      <c r="B1236" s="172" t="s">
        <v>70</v>
      </c>
      <c r="C1236" s="172" t="s">
        <v>1335</v>
      </c>
      <c r="D1236" s="172" t="s">
        <v>1336</v>
      </c>
      <c r="E1236" s="172" t="s">
        <v>3045</v>
      </c>
      <c r="F1236" s="172" t="s">
        <v>3045</v>
      </c>
      <c r="G1236" s="172" t="s">
        <v>250</v>
      </c>
      <c r="H1236" s="172" t="s">
        <v>241</v>
      </c>
    </row>
    <row r="1237" spans="1:8" hidden="1">
      <c r="A1237" s="172" t="s">
        <v>69</v>
      </c>
      <c r="B1237" s="172" t="s">
        <v>70</v>
      </c>
      <c r="C1237" s="172" t="s">
        <v>1335</v>
      </c>
      <c r="D1237" s="172" t="s">
        <v>1336</v>
      </c>
      <c r="E1237" s="172" t="s">
        <v>3037</v>
      </c>
      <c r="F1237" s="172" t="s">
        <v>3037</v>
      </c>
      <c r="G1237" s="172" t="s">
        <v>250</v>
      </c>
      <c r="H1237" s="172" t="s">
        <v>241</v>
      </c>
    </row>
    <row r="1238" spans="1:8" hidden="1">
      <c r="A1238" s="172" t="s">
        <v>69</v>
      </c>
      <c r="B1238" s="172" t="s">
        <v>70</v>
      </c>
      <c r="C1238" s="172" t="s">
        <v>1335</v>
      </c>
      <c r="D1238" s="172" t="s">
        <v>1336</v>
      </c>
      <c r="E1238" s="172" t="s">
        <v>2041</v>
      </c>
      <c r="F1238" s="172" t="s">
        <v>2041</v>
      </c>
      <c r="G1238" s="172" t="s">
        <v>250</v>
      </c>
      <c r="H1238" s="172" t="s">
        <v>241</v>
      </c>
    </row>
    <row r="1239" spans="1:8" hidden="1">
      <c r="A1239" s="172" t="s">
        <v>69</v>
      </c>
      <c r="B1239" s="172" t="s">
        <v>70</v>
      </c>
      <c r="C1239" s="172" t="s">
        <v>1335</v>
      </c>
      <c r="D1239" s="172" t="s">
        <v>1336</v>
      </c>
      <c r="E1239" s="172" t="s">
        <v>3039</v>
      </c>
      <c r="F1239" s="172" t="s">
        <v>3039</v>
      </c>
      <c r="G1239" s="172" t="s">
        <v>250</v>
      </c>
      <c r="H1239" s="172" t="s">
        <v>241</v>
      </c>
    </row>
    <row r="1240" spans="1:8" hidden="1">
      <c r="A1240" s="172" t="s">
        <v>69</v>
      </c>
      <c r="B1240" s="172" t="s">
        <v>70</v>
      </c>
      <c r="C1240" s="172" t="s">
        <v>1335</v>
      </c>
      <c r="D1240" s="172" t="s">
        <v>1336</v>
      </c>
      <c r="E1240" s="172" t="s">
        <v>3046</v>
      </c>
      <c r="F1240" s="172" t="s">
        <v>3046</v>
      </c>
      <c r="G1240" s="172" t="s">
        <v>250</v>
      </c>
      <c r="H1240" s="172" t="s">
        <v>241</v>
      </c>
    </row>
    <row r="1241" spans="1:8" hidden="1">
      <c r="A1241" s="172" t="s">
        <v>69</v>
      </c>
      <c r="B1241" s="172" t="s">
        <v>70</v>
      </c>
      <c r="C1241" s="172" t="s">
        <v>1335</v>
      </c>
      <c r="D1241" s="172" t="s">
        <v>1336</v>
      </c>
      <c r="E1241" s="172" t="s">
        <v>3041</v>
      </c>
      <c r="F1241" s="172" t="s">
        <v>3041</v>
      </c>
      <c r="G1241" s="172" t="s">
        <v>250</v>
      </c>
      <c r="H1241" s="172" t="s">
        <v>241</v>
      </c>
    </row>
    <row r="1242" spans="1:8" hidden="1">
      <c r="A1242" s="172" t="s">
        <v>69</v>
      </c>
      <c r="B1242" s="172" t="s">
        <v>70</v>
      </c>
      <c r="C1242" s="172" t="s">
        <v>1335</v>
      </c>
      <c r="D1242" s="172" t="s">
        <v>1336</v>
      </c>
      <c r="E1242" s="172" t="s">
        <v>70</v>
      </c>
      <c r="F1242" s="172" t="s">
        <v>70</v>
      </c>
      <c r="G1242" s="172" t="s">
        <v>250</v>
      </c>
      <c r="H1242" s="172" t="s">
        <v>250</v>
      </c>
    </row>
    <row r="1243" spans="1:8" hidden="1">
      <c r="A1243" s="172" t="s">
        <v>69</v>
      </c>
      <c r="B1243" s="172" t="s">
        <v>70</v>
      </c>
      <c r="C1243" s="172" t="s">
        <v>1357</v>
      </c>
      <c r="D1243" s="172" t="s">
        <v>1358</v>
      </c>
      <c r="E1243" s="172" t="s">
        <v>3047</v>
      </c>
      <c r="F1243" s="172" t="s">
        <v>3047</v>
      </c>
      <c r="G1243" s="172" t="s">
        <v>250</v>
      </c>
      <c r="H1243" s="172" t="s">
        <v>241</v>
      </c>
    </row>
    <row r="1244" spans="1:8" hidden="1">
      <c r="A1244" s="172" t="s">
        <v>69</v>
      </c>
      <c r="B1244" s="172" t="s">
        <v>70</v>
      </c>
      <c r="C1244" s="172" t="s">
        <v>1357</v>
      </c>
      <c r="D1244" s="172" t="s">
        <v>1358</v>
      </c>
      <c r="E1244" s="172" t="s">
        <v>3048</v>
      </c>
      <c r="F1244" s="172" t="s">
        <v>3048</v>
      </c>
      <c r="G1244" s="172" t="s">
        <v>250</v>
      </c>
      <c r="H1244" s="172" t="s">
        <v>241</v>
      </c>
    </row>
  </sheetData>
  <autoFilter ref="A2:I1244" xr:uid="{193C3DD2-129C-418B-BDFC-D31EE779C66A}">
    <filterColumn colId="1">
      <filters>
        <filter val="ORG Request"/>
      </filters>
    </filterColumn>
  </autoFilter>
  <mergeCells count="1">
    <mergeCell ref="A1:F1"/>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AC031-F4E6-496F-B02C-C9D01FA7FA5E}">
  <sheetPr>
    <tabColor rgb="FFFFFF00"/>
  </sheetPr>
  <dimension ref="A1:W23"/>
  <sheetViews>
    <sheetView topLeftCell="B1" workbookViewId="0">
      <pane ySplit="2" topLeftCell="A3" activePane="bottomLeft" state="frozen"/>
      <selection pane="bottomLeft" activeCell="B2" sqref="B2"/>
      <selection activeCell="B1" sqref="B1"/>
    </sheetView>
  </sheetViews>
  <sheetFormatPr defaultRowHeight="14.45"/>
  <cols>
    <col min="1" max="1" width="5" hidden="1" customWidth="1"/>
    <col min="2" max="2" width="24.140625" customWidth="1"/>
    <col min="3" max="3" width="25" customWidth="1"/>
    <col min="4" max="4" width="46.140625" bestFit="1" customWidth="1"/>
    <col min="5" max="5" width="13.140625" customWidth="1"/>
    <col min="6" max="6" width="8.28515625" bestFit="1" customWidth="1"/>
    <col min="7" max="7" width="8.7109375" customWidth="1"/>
    <col min="8" max="8" width="8.140625" customWidth="1"/>
    <col min="9" max="9" width="10.42578125" customWidth="1"/>
    <col min="10" max="10" width="13.85546875" customWidth="1"/>
    <col min="11" max="11" width="6.85546875" customWidth="1"/>
    <col min="12" max="12" width="29.7109375" customWidth="1"/>
    <col min="13" max="14" width="22.7109375" customWidth="1"/>
    <col min="15" max="15" width="51.85546875" style="133" customWidth="1"/>
    <col min="16" max="16" width="13.85546875" bestFit="1" customWidth="1"/>
    <col min="21" max="21" width="6.28515625" customWidth="1"/>
    <col min="22" max="22" width="25" customWidth="1"/>
  </cols>
  <sheetData>
    <row r="1" spans="1:23" s="89" customFormat="1" ht="20.100000000000001" customHeight="1">
      <c r="B1" s="349" t="s">
        <v>157</v>
      </c>
      <c r="C1" s="350"/>
      <c r="D1" s="350"/>
      <c r="E1" s="350"/>
      <c r="F1" s="350"/>
      <c r="G1" s="350"/>
      <c r="H1" s="350"/>
      <c r="I1" s="350"/>
      <c r="J1" s="351"/>
      <c r="K1" s="115"/>
      <c r="L1" s="341" t="s">
        <v>2010</v>
      </c>
      <c r="M1" s="341"/>
      <c r="N1" s="341"/>
      <c r="O1" s="341"/>
      <c r="P1" s="341"/>
      <c r="Q1" s="341"/>
      <c r="R1" s="341"/>
      <c r="S1" s="341"/>
      <c r="T1" s="341"/>
      <c r="U1" s="341"/>
    </row>
    <row r="2" spans="1:23" s="97" customFormat="1" ht="72.599999999999994">
      <c r="A2" s="97" t="s">
        <v>219</v>
      </c>
      <c r="B2" s="117" t="s">
        <v>80</v>
      </c>
      <c r="C2" s="132" t="s">
        <v>1975</v>
      </c>
      <c r="D2" s="132" t="s">
        <v>1</v>
      </c>
      <c r="E2" s="117" t="s">
        <v>82</v>
      </c>
      <c r="F2" s="118" t="s">
        <v>1708</v>
      </c>
      <c r="G2" s="117" t="s">
        <v>1710</v>
      </c>
      <c r="H2" s="117" t="s">
        <v>1711</v>
      </c>
      <c r="I2" s="117" t="s">
        <v>1712</v>
      </c>
      <c r="J2" s="117" t="s">
        <v>2012</v>
      </c>
      <c r="K2" s="116" t="s">
        <v>2013</v>
      </c>
      <c r="L2" s="93" t="s">
        <v>2014</v>
      </c>
      <c r="M2" s="93" t="s">
        <v>2015</v>
      </c>
      <c r="N2" s="93" t="s">
        <v>2016</v>
      </c>
      <c r="O2" s="93" t="s">
        <v>1</v>
      </c>
      <c r="P2" s="93" t="s">
        <v>82</v>
      </c>
      <c r="Q2" s="94" t="s">
        <v>1708</v>
      </c>
      <c r="R2" s="93" t="s">
        <v>1710</v>
      </c>
      <c r="S2" s="93" t="s">
        <v>1721</v>
      </c>
      <c r="T2" s="95" t="s">
        <v>2017</v>
      </c>
      <c r="U2" s="95" t="s">
        <v>1724</v>
      </c>
      <c r="V2" s="96" t="s">
        <v>90</v>
      </c>
      <c r="W2" s="97" t="s">
        <v>3049</v>
      </c>
    </row>
    <row r="3" spans="1:23">
      <c r="A3" t="str">
        <f t="shared" ref="A3:A5" si="0">B3&amp;C3</f>
        <v>tblEntityOrgGroupMembersEntityOrgGroupMemberID</v>
      </c>
      <c r="B3" t="s">
        <v>91</v>
      </c>
      <c r="C3" s="57" t="s">
        <v>92</v>
      </c>
      <c r="D3" t="str">
        <f>VLOOKUP($A3,'Target - COG'!$A$2:$H$156,4,0)</f>
        <v>Unique ORG Group ID</v>
      </c>
      <c r="E3" t="str">
        <f>VLOOKUP($A3,'Target - COG'!$A$2:$H$156,5,0)</f>
        <v>Integer</v>
      </c>
      <c r="F3">
        <f>IF(VLOOKUP($A3,'Target - COG'!$A$2:$H$156,6,0)=0, "", VLOOKUP($A3,'Target - COG'!$A$2:$H$156,6,0))</f>
        <v>5</v>
      </c>
      <c r="G3" t="str">
        <f>IF(VLOOKUP($A3,'Target - COG'!$A$2:$H$156,7,0)="N", "N", IF(VLOOKUP($A3,'Target - COG'!$A$2:$H$156,7,0)="Y", "Y",""))</f>
        <v>N</v>
      </c>
      <c r="H3" t="s">
        <v>1730</v>
      </c>
      <c r="J3" t="s">
        <v>3050</v>
      </c>
      <c r="K3" t="s">
        <v>1982</v>
      </c>
      <c r="L3" t="s">
        <v>1982</v>
      </c>
      <c r="M3" t="s">
        <v>1982</v>
      </c>
      <c r="P3" s="52"/>
      <c r="Q3" s="52"/>
      <c r="R3" s="52"/>
      <c r="S3" s="52"/>
      <c r="T3" s="52"/>
    </row>
    <row r="4" spans="1:23" ht="13.5" customHeight="1">
      <c r="A4" t="str">
        <f t="shared" si="0"/>
        <v>tblEntityOrgGroupMembersEntityOrgGroupID</v>
      </c>
      <c r="B4" t="s">
        <v>91</v>
      </c>
      <c r="C4" s="57" t="s">
        <v>97</v>
      </c>
      <c r="D4" t="str">
        <f>VLOOKUP($A4,'Target - COG'!$A$2:$H$156,4,0)</f>
        <v>Common identifier for all members of an ORG group</v>
      </c>
      <c r="E4" t="str">
        <f>VLOOKUP($A4,'Target - COG'!$A$2:$H$156,5,0)</f>
        <v>Integer</v>
      </c>
      <c r="F4">
        <f>IF(VLOOKUP($A4,'Target - COG'!$A$2:$H$156,6,0)=0, "", VLOOKUP($A4,'Target - COG'!$A$2:$H$156,6,0))</f>
        <v>4</v>
      </c>
      <c r="G4" t="str">
        <f>IF(VLOOKUP($A4,'Target - COG'!$A$2:$H$156,7,0)="N", "N", IF(VLOOKUP($A4,'Target - COG'!$A$2:$H$156,7,0)="Y", "Y",""))</f>
        <v>N</v>
      </c>
      <c r="H4" t="str">
        <f>IF(VLOOKUP($A4,'Target - COG'!$A$2:$H$156,8,0)="Y", "Y", IF(VLOOKUP($A4,'Target - COG'!$A$2:$H$156,8,0)="Y", "Y",""))</f>
        <v/>
      </c>
      <c r="J4" t="s">
        <v>3051</v>
      </c>
      <c r="K4" t="s">
        <v>1982</v>
      </c>
      <c r="L4" t="s">
        <v>1982</v>
      </c>
      <c r="M4" t="s">
        <v>1982</v>
      </c>
    </row>
    <row r="5" spans="1:23">
      <c r="A5" t="str">
        <f t="shared" si="0"/>
        <v>tblEntityOrgGroupMembersEntityID</v>
      </c>
      <c r="B5" t="s">
        <v>91</v>
      </c>
      <c r="C5" s="57" t="s">
        <v>99</v>
      </c>
      <c r="D5" t="str">
        <f>VLOOKUP($A5,'Target - COG'!$A$2:$H$156,4,0)</f>
        <v>Unique COG ID</v>
      </c>
      <c r="E5" t="str">
        <f>VLOOKUP($A5,'Target - COG'!$A$2:$H$156,5,0)</f>
        <v>Integer</v>
      </c>
      <c r="F5">
        <f>IF(VLOOKUP($A5,'Target - COG'!$A$2:$H$156,6,0)=0, "", VLOOKUP($A5,'Target - COG'!$A$2:$H$156,6,0))</f>
        <v>10</v>
      </c>
      <c r="G5" t="str">
        <f>IF(VLOOKUP($A5,'Target - COG'!$A$2:$H$156,7,0)="N", "N", IF(VLOOKUP($A5,'Target - COG'!$A$2:$H$156,7,0)="Y", "Y",""))</f>
        <v>N</v>
      </c>
      <c r="H5" t="str">
        <f>IF(VLOOKUP($A5,'Target - COG'!$A$2:$H$156,8,0)="Y", "Y", IF(VLOOKUP($A5,'Target - COG'!$A$2:$H$156,8,0)="Y", "Y",""))</f>
        <v/>
      </c>
      <c r="J5" t="s">
        <v>3052</v>
      </c>
      <c r="K5" t="s">
        <v>1982</v>
      </c>
      <c r="L5" t="s">
        <v>1982</v>
      </c>
      <c r="M5" t="s">
        <v>1982</v>
      </c>
    </row>
    <row r="6" spans="1:23">
      <c r="A6" t="str">
        <f>B6&amp;C6</f>
        <v>tblEntityOrgGroupMembersEntityOrgMemberTypeID</v>
      </c>
      <c r="B6" t="s">
        <v>91</v>
      </c>
      <c r="C6" s="57" t="s">
        <v>101</v>
      </c>
      <c r="D6" t="s">
        <v>102</v>
      </c>
      <c r="E6" t="s">
        <v>94</v>
      </c>
      <c r="F6">
        <v>1</v>
      </c>
      <c r="G6" t="s">
        <v>95</v>
      </c>
      <c r="H6" t="s">
        <v>1752</v>
      </c>
      <c r="J6" t="s">
        <v>2022</v>
      </c>
      <c r="K6" t="s">
        <v>2023</v>
      </c>
      <c r="L6" t="s">
        <v>69</v>
      </c>
      <c r="M6" t="s">
        <v>1227</v>
      </c>
      <c r="N6" t="e">
        <f>VLOOKUP($L6&amp;$M6,nCino_DevPoc!$A$1:$S$353,7,0)</f>
        <v>#N/A</v>
      </c>
      <c r="O6" s="133" t="e">
        <f>VLOOKUP($L6&amp;$M6,Mappings!$A$2:$AM$123,6,0)</f>
        <v>#N/A</v>
      </c>
      <c r="P6" t="e">
        <f>VLOOKUP($L6&amp;$M6,Mappings!$A$2:$AM$123,30,0)</f>
        <v>#N/A</v>
      </c>
      <c r="Q6" t="e">
        <f>VLOOKUP($L6&amp;$M6,Mappings!$A$2:$AM$123,31,0)</f>
        <v>#N/A</v>
      </c>
      <c r="R6" t="e">
        <f>VLOOKUP($L6&amp;$M6,Mappings!$A$2:$AM$123,32,0)</f>
        <v>#N/A</v>
      </c>
      <c r="S6" t="e">
        <f>VLOOKUP($L6&amp;$M6,Mappings!$A$2:$AM$123,33,0)</f>
        <v>#N/A</v>
      </c>
      <c r="T6" t="e">
        <f>IF(VLOOKUP($L6&amp;$M6,Mappings!$A$3:$Q$122,15,0)=0,"",VLOOKUP($L6&amp;$M6,Mappings!$A$3:$Q$122,15,0))</f>
        <v>#N/A</v>
      </c>
      <c r="U6" s="52" t="s">
        <v>2024</v>
      </c>
    </row>
    <row r="7" spans="1:23">
      <c r="A7" t="str">
        <f>B7&amp;C7</f>
        <v>tblEntityOrgGroupMembersCOGGroupID</v>
      </c>
      <c r="B7" t="s">
        <v>91</v>
      </c>
      <c r="C7" s="57" t="s">
        <v>103</v>
      </c>
      <c r="D7" t="s">
        <v>104</v>
      </c>
      <c r="E7" t="s">
        <v>94</v>
      </c>
      <c r="F7">
        <v>5</v>
      </c>
      <c r="G7" t="s">
        <v>95</v>
      </c>
      <c r="H7" t="s">
        <v>1752</v>
      </c>
      <c r="I7" t="s">
        <v>96</v>
      </c>
      <c r="J7" t="s">
        <v>3053</v>
      </c>
      <c r="K7" t="s">
        <v>1982</v>
      </c>
      <c r="L7" t="s">
        <v>1982</v>
      </c>
      <c r="M7" t="s">
        <v>1982</v>
      </c>
    </row>
    <row r="8" spans="1:23">
      <c r="A8" t="str">
        <f>B8&amp;C8</f>
        <v>tblEntityOrgGroupMembersDateAddedToOrg</v>
      </c>
      <c r="B8" t="s">
        <v>91</v>
      </c>
      <c r="C8" s="57" t="s">
        <v>105</v>
      </c>
      <c r="D8" t="s">
        <v>106</v>
      </c>
      <c r="E8" t="s">
        <v>107</v>
      </c>
      <c r="F8" t="s">
        <v>1752</v>
      </c>
      <c r="G8" t="s">
        <v>95</v>
      </c>
      <c r="H8" t="s">
        <v>1752</v>
      </c>
      <c r="J8" t="s">
        <v>2022</v>
      </c>
      <c r="K8" t="s">
        <v>2023</v>
      </c>
      <c r="L8" t="s">
        <v>69</v>
      </c>
      <c r="M8" t="s">
        <v>372</v>
      </c>
      <c r="N8" t="str">
        <f>VLOOKUP($L8&amp;$M8,nCino_DevPoc!$A$1:$S$353,7,0)</f>
        <v>Created Date</v>
      </c>
      <c r="O8" s="133" t="str">
        <f>VLOOKUP($L8&amp;$M8,Mappings!$A$2:$AM$123,6,0)</f>
        <v>CreatedDate</v>
      </c>
      <c r="P8" t="str">
        <f>VLOOKUP($L8&amp;$M8,Mappings!$A$2:$AM$123,30,0)</f>
        <v>LLC_BI__Connection__c</v>
      </c>
      <c r="Q8" t="str">
        <f>VLOOKUP($L8&amp;$M8,Mappings!$A$2:$AM$123,31,0)</f>
        <v>CreatedDate</v>
      </c>
      <c r="R8" t="str">
        <f>VLOOKUP($L8&amp;$M8,Mappings!$A$2:$AM$123,32,0)</f>
        <v>DATETIME</v>
      </c>
      <c r="S8" t="str">
        <f>VLOOKUP($L8&amp;$M8,Mappings!$A$2:$AM$123,33,0)</f>
        <v/>
      </c>
      <c r="T8" t="str">
        <f>IF(VLOOKUP($L8&amp;$M8,Mappings!$A$3:$Q$122,15,0)=0,"",VLOOKUP($L8&amp;$M8,Mappings!$A$3:$Q$122,15,0))</f>
        <v/>
      </c>
    </row>
    <row r="9" spans="1:23">
      <c r="A9" t="str">
        <f>B9&amp;C9</f>
        <v>tblEntityOrgGroupMembersLastUpdatedBySessionID</v>
      </c>
      <c r="B9" t="s">
        <v>91</v>
      </c>
      <c r="C9" s="57" t="s">
        <v>108</v>
      </c>
      <c r="D9" t="s">
        <v>109</v>
      </c>
      <c r="E9" t="s">
        <v>94</v>
      </c>
      <c r="F9">
        <v>8</v>
      </c>
      <c r="G9" t="s">
        <v>95</v>
      </c>
      <c r="H9" t="s">
        <v>1752</v>
      </c>
      <c r="I9" t="s">
        <v>96</v>
      </c>
      <c r="J9" t="s">
        <v>3054</v>
      </c>
      <c r="K9" t="s">
        <v>1982</v>
      </c>
      <c r="L9" t="s">
        <v>1982</v>
      </c>
      <c r="M9" t="s">
        <v>1982</v>
      </c>
    </row>
    <row r="10" spans="1:23">
      <c r="A10" t="str">
        <f>B10&amp;C10</f>
        <v>tblEntityOrgGroupMembersOCIS_ID</v>
      </c>
      <c r="B10" t="s">
        <v>91</v>
      </c>
      <c r="C10" s="57" t="s">
        <v>2019</v>
      </c>
      <c r="D10" t="s">
        <v>3055</v>
      </c>
      <c r="E10" t="s">
        <v>94</v>
      </c>
      <c r="F10">
        <v>10</v>
      </c>
      <c r="G10" t="s">
        <v>95</v>
      </c>
      <c r="J10" t="s">
        <v>2022</v>
      </c>
      <c r="K10" t="s">
        <v>2023</v>
      </c>
      <c r="L10" t="s">
        <v>66</v>
      </c>
      <c r="M10" t="s">
        <v>590</v>
      </c>
      <c r="N10" t="str">
        <f>VLOOKUP($L10&amp;$M10,nCino_DevPoc!$A$1:$S$353,7,0)</f>
        <v>Relationship ID</v>
      </c>
      <c r="O10" t="str">
        <f>VLOOKUP($L10&amp;$M10,Mappings!$A$2:$AM$123,6,0)</f>
        <v>LLC_BI__lookupKey__c</v>
      </c>
      <c r="P10" t="str">
        <f>VLOOKUP($L10&amp;$M10,Mappings!$A$2:$AM$123,30,0)</f>
        <v>Account</v>
      </c>
      <c r="Q10" t="str">
        <f>VLOOKUP($L10&amp;$M10,Mappings!$A$2:$AM$123,31,0)</f>
        <v>LLC_BI__lookupKey__c</v>
      </c>
      <c r="R10" t="str">
        <f>VLOOKUP($L10&amp;$M10,Mappings!$A$2:$AM$123,32,0)</f>
        <v>STRING</v>
      </c>
      <c r="S10">
        <f>VLOOKUP($L10&amp;$M10,Mappings!$A$2:$AM$123,33,0)</f>
        <v>255</v>
      </c>
      <c r="T10" t="str">
        <f>IF(VLOOKUP($L10&amp;$M10,Mappings!$A$3:$Q$122,15,0)=0,"",VLOOKUP($L10&amp;$M10,Mappings!$A$3:$Q$122,15,0))</f>
        <v/>
      </c>
    </row>
    <row r="11" spans="1:23">
      <c r="C11" s="57"/>
      <c r="O11"/>
    </row>
    <row r="12" spans="1:23">
      <c r="A12" t="str">
        <f t="shared" ref="A12:A18" si="1">B12&amp;C12</f>
        <v>tblEntityOrgGroupsEntityOrgGroupID</v>
      </c>
      <c r="B12" t="s">
        <v>110</v>
      </c>
      <c r="C12" s="57" t="s">
        <v>97</v>
      </c>
      <c r="D12" t="s">
        <v>98</v>
      </c>
      <c r="E12" t="s">
        <v>94</v>
      </c>
      <c r="F12">
        <v>4</v>
      </c>
      <c r="G12" t="s">
        <v>95</v>
      </c>
      <c r="H12" t="s">
        <v>1730</v>
      </c>
      <c r="J12" t="s">
        <v>3056</v>
      </c>
      <c r="K12" t="s">
        <v>1982</v>
      </c>
      <c r="L12" t="s">
        <v>1982</v>
      </c>
      <c r="M12" t="s">
        <v>1982</v>
      </c>
    </row>
    <row r="13" spans="1:23">
      <c r="A13" t="str">
        <f t="shared" si="1"/>
        <v>tblEntityOrgGroupsOrgName</v>
      </c>
      <c r="B13" t="s">
        <v>110</v>
      </c>
      <c r="C13" s="57" t="s">
        <v>111</v>
      </c>
      <c r="D13" t="s">
        <v>112</v>
      </c>
      <c r="E13" t="s">
        <v>113</v>
      </c>
      <c r="F13">
        <v>255</v>
      </c>
      <c r="G13" t="s">
        <v>95</v>
      </c>
      <c r="H13" t="s">
        <v>1752</v>
      </c>
      <c r="J13" t="s">
        <v>2022</v>
      </c>
      <c r="K13" t="s">
        <v>2023</v>
      </c>
      <c r="L13" t="s">
        <v>69</v>
      </c>
      <c r="M13" t="s">
        <v>1422</v>
      </c>
      <c r="N13" t="e">
        <f>VLOOKUP($L13&amp;$M13,nCino_DevPoc!$A$1:$S$353,7,0)</f>
        <v>#N/A</v>
      </c>
      <c r="O13" s="133" t="e">
        <f>VLOOKUP($L13&amp;$M13,Mappings!$A$2:$AM$123,6,0)</f>
        <v>#N/A</v>
      </c>
      <c r="P13" t="e">
        <f>VLOOKUP($L13&amp;$M13,Mappings!$A$2:$AM$123,30,0)</f>
        <v>#N/A</v>
      </c>
      <c r="Q13" t="e">
        <f>VLOOKUP($L13&amp;$M13,Mappings!$A$2:$AM$123,31,0)</f>
        <v>#N/A</v>
      </c>
      <c r="R13" t="e">
        <f>VLOOKUP($L13&amp;$M13,Mappings!$A$2:$AM$123,32,0)</f>
        <v>#N/A</v>
      </c>
      <c r="S13" t="e">
        <f>VLOOKUP($L13&amp;$M13,Mappings!$A$2:$AM$123,33,0)</f>
        <v>#N/A</v>
      </c>
      <c r="T13" t="e">
        <f>IF(VLOOKUP($L13&amp;$M13,Mappings!$A$3:$Q$122,15,0)=0,"",VLOOKUP($L13&amp;$M13,Mappings!$A$3:$Q$122,15,0))</f>
        <v>#N/A</v>
      </c>
      <c r="U13" s="52"/>
    </row>
    <row r="14" spans="1:23">
      <c r="A14" t="str">
        <f t="shared" si="1"/>
        <v>tblEntityOrgGroupsUpdateDateTime</v>
      </c>
      <c r="B14" t="s">
        <v>110</v>
      </c>
      <c r="C14" s="57" t="s">
        <v>114</v>
      </c>
      <c r="D14" t="s">
        <v>115</v>
      </c>
      <c r="E14" t="s">
        <v>107</v>
      </c>
      <c r="F14" t="s">
        <v>1752</v>
      </c>
      <c r="G14" t="s">
        <v>95</v>
      </c>
      <c r="H14" t="s">
        <v>1752</v>
      </c>
      <c r="J14" t="s">
        <v>2022</v>
      </c>
      <c r="K14" t="s">
        <v>2023</v>
      </c>
      <c r="L14" t="s">
        <v>69</v>
      </c>
      <c r="M14" t="s">
        <v>379</v>
      </c>
      <c r="N14" t="str">
        <f>VLOOKUP($L14&amp;$M14,nCino_DevPoc!$A$1:$S$353,7,0)</f>
        <v>Last Modified Date</v>
      </c>
      <c r="O14" s="133" t="str">
        <f>VLOOKUP($L14&amp;$M14,Mappings!$A$2:$AM$123,6,0)</f>
        <v>LastModifiedDate</v>
      </c>
      <c r="P14" t="str">
        <f>VLOOKUP($L14&amp;$M14,Mappings!$A$2:$AM$123,30,0)</f>
        <v>LLC_BI__Connection__c</v>
      </c>
      <c r="Q14" t="str">
        <f>VLOOKUP($L14&amp;$M14,Mappings!$A$2:$AM$123,31,0)</f>
        <v>LastModifiedDate</v>
      </c>
      <c r="R14" t="str">
        <f>VLOOKUP($L14&amp;$M14,Mappings!$A$2:$AM$123,32,0)</f>
        <v>DATETIME</v>
      </c>
      <c r="S14" t="str">
        <f>VLOOKUP($L14&amp;$M14,Mappings!$A$2:$AM$123,33,0)</f>
        <v/>
      </c>
      <c r="T14" t="str">
        <f>IF(VLOOKUP($L14&amp;$M14,Mappings!$A$3:$Q$122,15,0)=0,"",VLOOKUP($L14&amp;$M14,Mappings!$A$3:$Q$122,15,0))</f>
        <v/>
      </c>
    </row>
    <row r="15" spans="1:23">
      <c r="A15" t="str">
        <f t="shared" si="1"/>
        <v>tblEntityOrgGroupsInitiatedBy</v>
      </c>
      <c r="B15" t="s">
        <v>110</v>
      </c>
      <c r="C15" s="57" t="s">
        <v>116</v>
      </c>
      <c r="D15" t="s">
        <v>117</v>
      </c>
      <c r="E15" t="s">
        <v>113</v>
      </c>
      <c r="F15">
        <v>255</v>
      </c>
      <c r="G15" t="s">
        <v>95</v>
      </c>
      <c r="H15" t="s">
        <v>1752</v>
      </c>
      <c r="J15" t="s">
        <v>3057</v>
      </c>
      <c r="K15" t="s">
        <v>1982</v>
      </c>
      <c r="L15" t="s">
        <v>1982</v>
      </c>
      <c r="M15" t="s">
        <v>1982</v>
      </c>
    </row>
    <row r="16" spans="1:23">
      <c r="A16" t="str">
        <f t="shared" si="1"/>
        <v>tblEntityOrgGroupsDate Created</v>
      </c>
      <c r="B16" t="s">
        <v>110</v>
      </c>
      <c r="C16" s="57" t="s">
        <v>118</v>
      </c>
      <c r="D16" t="s">
        <v>119</v>
      </c>
      <c r="E16" t="s">
        <v>107</v>
      </c>
      <c r="F16" t="s">
        <v>1752</v>
      </c>
      <c r="G16" t="s">
        <v>95</v>
      </c>
      <c r="H16" t="s">
        <v>1752</v>
      </c>
      <c r="J16" t="s">
        <v>2022</v>
      </c>
      <c r="K16" t="s">
        <v>2023</v>
      </c>
      <c r="L16" t="s">
        <v>69</v>
      </c>
      <c r="M16" t="s">
        <v>372</v>
      </c>
      <c r="N16" t="str">
        <f>VLOOKUP($L16&amp;$M16,nCino_DevPoc!$A$1:$S$353,7,0)</f>
        <v>Created Date</v>
      </c>
      <c r="O16" s="133" t="str">
        <f>VLOOKUP($L16&amp;$M16,Mappings!$A$2:$AM$123,6,0)</f>
        <v>CreatedDate</v>
      </c>
      <c r="P16" t="str">
        <f>VLOOKUP($L16&amp;$M16,Mappings!$A$2:$AM$123,30,0)</f>
        <v>LLC_BI__Connection__c</v>
      </c>
      <c r="Q16" t="str">
        <f>VLOOKUP($L16&amp;$M16,Mappings!$A$2:$AM$123,31,0)</f>
        <v>CreatedDate</v>
      </c>
      <c r="R16" t="str">
        <f>VLOOKUP($L16&amp;$M16,Mappings!$A$2:$AM$123,32,0)</f>
        <v>DATETIME</v>
      </c>
      <c r="S16" t="str">
        <f>VLOOKUP($L16&amp;$M16,Mappings!$A$2:$AM$123,33,0)</f>
        <v/>
      </c>
      <c r="T16" t="str">
        <f>IF(VLOOKUP($L16&amp;$M16,Mappings!$A$3:$Q$122,15,0)=0,"",VLOOKUP($L16&amp;$M16,Mappings!$A$3:$Q$122,15,0))</f>
        <v/>
      </c>
    </row>
    <row r="17" spans="1:21">
      <c r="A17" t="str">
        <f t="shared" si="1"/>
        <v>tblEntityOrgGroupsResolvedBy</v>
      </c>
      <c r="B17" t="s">
        <v>110</v>
      </c>
      <c r="C17" s="57" t="s">
        <v>120</v>
      </c>
      <c r="D17" t="s">
        <v>121</v>
      </c>
      <c r="E17" t="s">
        <v>113</v>
      </c>
      <c r="F17">
        <v>255</v>
      </c>
      <c r="G17" t="s">
        <v>95</v>
      </c>
      <c r="H17" t="s">
        <v>1752</v>
      </c>
      <c r="J17" t="s">
        <v>3058</v>
      </c>
      <c r="K17" t="s">
        <v>1982</v>
      </c>
      <c r="L17" t="s">
        <v>1982</v>
      </c>
      <c r="M17" t="s">
        <v>1982</v>
      </c>
      <c r="U17" t="s">
        <v>3057</v>
      </c>
    </row>
    <row r="18" spans="1:21">
      <c r="A18" t="str">
        <f t="shared" si="1"/>
        <v>tblEntityOrgGroupsResolvedByDate</v>
      </c>
      <c r="B18" t="s">
        <v>110</v>
      </c>
      <c r="C18" s="57" t="s">
        <v>122</v>
      </c>
      <c r="D18" t="s">
        <v>123</v>
      </c>
      <c r="E18" t="s">
        <v>107</v>
      </c>
      <c r="F18" t="s">
        <v>1752</v>
      </c>
      <c r="G18" t="s">
        <v>95</v>
      </c>
      <c r="H18" t="s">
        <v>1752</v>
      </c>
      <c r="J18" t="s">
        <v>2022</v>
      </c>
      <c r="K18" t="s">
        <v>2023</v>
      </c>
      <c r="L18" t="s">
        <v>69</v>
      </c>
      <c r="M18" t="s">
        <v>379</v>
      </c>
      <c r="N18" t="str">
        <f>VLOOKUP($L18&amp;$M18,nCino_DevPoc!$A$1:$S$353,7,0)</f>
        <v>Last Modified Date</v>
      </c>
      <c r="O18" s="133" t="str">
        <f>VLOOKUP($L18&amp;$M18,Mappings!$A$2:$AM$123,6,0)</f>
        <v>LastModifiedDate</v>
      </c>
      <c r="P18" t="str">
        <f>VLOOKUP($L18&amp;$M18,Mappings!$A$2:$AM$123,30,0)</f>
        <v>LLC_BI__Connection__c</v>
      </c>
      <c r="Q18" t="str">
        <f>VLOOKUP($L18&amp;$M18,Mappings!$A$2:$AM$123,31,0)</f>
        <v>LastModifiedDate</v>
      </c>
      <c r="R18" t="str">
        <f>VLOOKUP($L18&amp;$M18,Mappings!$A$2:$AM$123,32,0)</f>
        <v>DATETIME</v>
      </c>
      <c r="S18" t="str">
        <f>VLOOKUP($L18&amp;$M18,Mappings!$A$2:$AM$123,33,0)</f>
        <v/>
      </c>
      <c r="T18" t="str">
        <f>IF(VLOOKUP($L18&amp;$M18,Mappings!$A$3:$Q$122,15,0)=0,"",VLOOKUP($L18&amp;$M18,Mappings!$A$3:$Q$122,15,0))</f>
        <v/>
      </c>
    </row>
    <row r="19" spans="1:21">
      <c r="B19" t="s">
        <v>110</v>
      </c>
      <c r="C19" t="s">
        <v>108</v>
      </c>
      <c r="D19" t="s">
        <v>109</v>
      </c>
      <c r="E19" t="s">
        <v>94</v>
      </c>
      <c r="F19">
        <v>8</v>
      </c>
      <c r="G19" t="s">
        <v>95</v>
      </c>
      <c r="H19" t="s">
        <v>1752</v>
      </c>
      <c r="I19" t="s">
        <v>96</v>
      </c>
      <c r="J19" t="s">
        <v>3054</v>
      </c>
      <c r="K19" t="s">
        <v>1982</v>
      </c>
      <c r="L19" t="s">
        <v>1982</v>
      </c>
      <c r="M19" t="s">
        <v>1982</v>
      </c>
    </row>
    <row r="20" spans="1:21">
      <c r="C20" s="57"/>
    </row>
    <row r="21" spans="1:21">
      <c r="C21" s="57"/>
    </row>
    <row r="22" spans="1:21">
      <c r="C22" s="57"/>
    </row>
    <row r="23" spans="1:21">
      <c r="C23" s="57"/>
    </row>
  </sheetData>
  <autoFilter ref="B2:U19" xr:uid="{B4343ED0-79C8-4959-9AB0-8C82BD2490CB}"/>
  <mergeCells count="2">
    <mergeCell ref="B1:J1"/>
    <mergeCell ref="L1:U1"/>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8D074-2B3E-4E4A-AD04-BF037F4BD0DF}">
  <dimension ref="A1:I45"/>
  <sheetViews>
    <sheetView topLeftCell="A4" zoomScaleNormal="100" workbookViewId="0">
      <selection activeCell="K46" sqref="K46"/>
    </sheetView>
  </sheetViews>
  <sheetFormatPr defaultColWidth="8.7109375" defaultRowHeight="14.45"/>
  <cols>
    <col min="1" max="1" width="12.5703125" style="5" bestFit="1" customWidth="1"/>
    <col min="2" max="2" width="61" style="5" customWidth="1"/>
    <col min="3" max="3" width="16.42578125" style="5" bestFit="1" customWidth="1"/>
    <col min="4" max="4" width="41.5703125" style="5" customWidth="1"/>
    <col min="5" max="5" width="18.85546875" customWidth="1"/>
    <col min="6" max="6" width="10.5703125" customWidth="1"/>
    <col min="7" max="7" width="11.5703125" customWidth="1"/>
    <col min="8" max="8" width="15" customWidth="1"/>
  </cols>
  <sheetData>
    <row r="1" spans="1:9">
      <c r="A1" s="8" t="s">
        <v>3059</v>
      </c>
      <c r="B1" s="9" t="s">
        <v>3060</v>
      </c>
      <c r="C1" s="8"/>
      <c r="D1" s="8"/>
      <c r="E1" s="8"/>
    </row>
    <row r="2" spans="1:9">
      <c r="A2" s="8" t="s">
        <v>3061</v>
      </c>
      <c r="B2" s="10" t="s">
        <v>3062</v>
      </c>
      <c r="C2" s="10"/>
      <c r="D2" s="10"/>
      <c r="E2" s="10"/>
    </row>
    <row r="3" spans="1:9">
      <c r="A3" s="8"/>
      <c r="B3" s="8"/>
      <c r="C3" s="10"/>
      <c r="D3" s="10"/>
      <c r="E3" s="10"/>
      <c r="F3" s="10"/>
    </row>
    <row r="4" spans="1:9">
      <c r="A4" s="8"/>
      <c r="B4" s="8"/>
      <c r="C4" s="10"/>
      <c r="D4" s="10"/>
      <c r="E4" s="10"/>
      <c r="F4" s="10"/>
    </row>
    <row r="5" spans="1:9">
      <c r="A5" s="8"/>
      <c r="B5" s="8"/>
      <c r="C5" s="10"/>
      <c r="D5" s="10"/>
      <c r="E5" s="10"/>
      <c r="F5" s="10"/>
    </row>
    <row r="6" spans="1:9" ht="23.45" customHeight="1">
      <c r="A6" s="355" t="s">
        <v>3063</v>
      </c>
      <c r="B6" s="355"/>
      <c r="C6" s="356" t="s">
        <v>3064</v>
      </c>
      <c r="D6" s="356"/>
      <c r="E6" s="356"/>
      <c r="F6" s="356"/>
      <c r="G6" s="356"/>
      <c r="H6" s="356"/>
      <c r="I6" s="356"/>
    </row>
    <row r="7" spans="1:9" ht="29.1">
      <c r="A7" s="11" t="s">
        <v>3065</v>
      </c>
      <c r="B7" s="11" t="s">
        <v>1</v>
      </c>
      <c r="C7" s="12" t="s">
        <v>82</v>
      </c>
      <c r="D7" s="12" t="s">
        <v>1</v>
      </c>
      <c r="E7" s="13" t="s">
        <v>3066</v>
      </c>
      <c r="F7" s="13" t="s">
        <v>3067</v>
      </c>
      <c r="G7" s="13" t="s">
        <v>3068</v>
      </c>
      <c r="H7" s="13" t="s">
        <v>143</v>
      </c>
      <c r="I7" s="13" t="s">
        <v>144</v>
      </c>
    </row>
    <row r="8" spans="1:9">
      <c r="A8" s="6" t="s">
        <v>3069</v>
      </c>
      <c r="B8" s="1" t="s">
        <v>3070</v>
      </c>
      <c r="C8" s="6" t="s">
        <v>3071</v>
      </c>
      <c r="D8" s="1" t="s">
        <v>3072</v>
      </c>
      <c r="E8" s="1"/>
      <c r="F8" s="1"/>
      <c r="G8" s="1"/>
      <c r="H8" s="1"/>
      <c r="I8" s="1"/>
    </row>
    <row r="9" spans="1:9">
      <c r="A9" s="6" t="s">
        <v>166</v>
      </c>
      <c r="B9" s="1" t="s">
        <v>3073</v>
      </c>
      <c r="C9" s="6" t="s">
        <v>3074</v>
      </c>
      <c r="D9" s="1" t="s">
        <v>3075</v>
      </c>
      <c r="E9" s="1" t="s">
        <v>3076</v>
      </c>
      <c r="F9" s="1"/>
      <c r="G9" s="1"/>
      <c r="H9" s="1"/>
      <c r="I9" s="1"/>
    </row>
    <row r="10" spans="1:9">
      <c r="A10" s="6" t="s">
        <v>28</v>
      </c>
      <c r="B10" s="1" t="s">
        <v>3077</v>
      </c>
      <c r="C10" s="6" t="s">
        <v>3078</v>
      </c>
      <c r="D10" s="1" t="s">
        <v>3079</v>
      </c>
      <c r="E10" s="1" t="s">
        <v>3080</v>
      </c>
      <c r="F10" s="1" t="s">
        <v>3081</v>
      </c>
      <c r="G10" s="1" t="s">
        <v>3082</v>
      </c>
      <c r="H10" s="1"/>
      <c r="I10" s="1"/>
    </row>
    <row r="11" spans="1:9">
      <c r="A11" s="6" t="s">
        <v>3083</v>
      </c>
      <c r="B11" s="1" t="s">
        <v>3084</v>
      </c>
      <c r="C11" s="6" t="s">
        <v>1731</v>
      </c>
      <c r="D11" s="1" t="s">
        <v>3085</v>
      </c>
      <c r="E11" s="1" t="s">
        <v>3080</v>
      </c>
      <c r="F11" s="1" t="s">
        <v>3086</v>
      </c>
      <c r="G11" s="1" t="s">
        <v>3087</v>
      </c>
      <c r="H11" s="1"/>
      <c r="I11" s="1"/>
    </row>
    <row r="12" spans="1:9">
      <c r="A12" s="6" t="s">
        <v>1787</v>
      </c>
      <c r="B12" s="1" t="s">
        <v>3088</v>
      </c>
      <c r="C12" s="6" t="s">
        <v>1786</v>
      </c>
      <c r="D12" s="1" t="s">
        <v>3089</v>
      </c>
      <c r="E12" s="1" t="s">
        <v>3090</v>
      </c>
      <c r="F12" s="1" t="s">
        <v>3091</v>
      </c>
      <c r="G12" s="1"/>
      <c r="H12" s="1">
        <v>38</v>
      </c>
      <c r="I12" s="1">
        <v>9</v>
      </c>
    </row>
    <row r="13" spans="1:9">
      <c r="A13" s="6" t="s">
        <v>1784</v>
      </c>
      <c r="B13" s="1" t="s">
        <v>3092</v>
      </c>
      <c r="C13" s="6" t="s">
        <v>1786</v>
      </c>
      <c r="D13" s="1" t="s">
        <v>3089</v>
      </c>
      <c r="E13" s="1" t="s">
        <v>3090</v>
      </c>
      <c r="F13" s="1" t="s">
        <v>3091</v>
      </c>
      <c r="G13" s="1"/>
      <c r="H13" s="1">
        <v>38</v>
      </c>
      <c r="I13" s="1">
        <v>9</v>
      </c>
    </row>
    <row r="14" spans="1:9">
      <c r="A14" s="6" t="s">
        <v>2461</v>
      </c>
      <c r="B14" s="1" t="s">
        <v>3093</v>
      </c>
      <c r="C14" s="6" t="s">
        <v>3094</v>
      </c>
      <c r="D14" s="1" t="s">
        <v>3095</v>
      </c>
      <c r="E14" s="1" t="s">
        <v>3096</v>
      </c>
      <c r="F14" s="1"/>
      <c r="G14" s="1" t="s">
        <v>3095</v>
      </c>
      <c r="H14" s="1"/>
      <c r="I14" s="1"/>
    </row>
    <row r="15" spans="1:9" ht="57.95">
      <c r="A15" s="6" t="s">
        <v>94</v>
      </c>
      <c r="B15" s="1" t="s">
        <v>3097</v>
      </c>
      <c r="C15" s="6" t="s">
        <v>3098</v>
      </c>
      <c r="D15" s="4" t="s">
        <v>3099</v>
      </c>
      <c r="E15" s="1" t="s">
        <v>3080</v>
      </c>
      <c r="F15" s="1" t="s">
        <v>3100</v>
      </c>
      <c r="G15" s="1"/>
      <c r="H15" s="1"/>
      <c r="I15" s="1"/>
    </row>
    <row r="16" spans="1:9" ht="57.95">
      <c r="A16" s="6" t="s">
        <v>3101</v>
      </c>
      <c r="B16" s="1" t="s">
        <v>3102</v>
      </c>
      <c r="C16" s="6" t="s">
        <v>3098</v>
      </c>
      <c r="D16" s="4" t="s">
        <v>3099</v>
      </c>
      <c r="E16" s="1" t="s">
        <v>3080</v>
      </c>
      <c r="F16" s="1" t="s">
        <v>3100</v>
      </c>
      <c r="G16" s="1"/>
      <c r="H16" s="1"/>
      <c r="I16" s="1"/>
    </row>
    <row r="17" spans="1:9">
      <c r="A17" s="6" t="s">
        <v>1713</v>
      </c>
      <c r="B17" s="1" t="s">
        <v>3103</v>
      </c>
      <c r="C17" s="6" t="s">
        <v>3094</v>
      </c>
      <c r="D17" s="1" t="s">
        <v>3095</v>
      </c>
      <c r="E17" s="1" t="s">
        <v>3096</v>
      </c>
      <c r="F17" s="1"/>
      <c r="G17" s="1" t="s">
        <v>3095</v>
      </c>
      <c r="H17" s="1"/>
      <c r="I17" s="1"/>
    </row>
    <row r="18" spans="1:9">
      <c r="A18" s="6" t="s">
        <v>155</v>
      </c>
      <c r="B18" s="1" t="s">
        <v>3104</v>
      </c>
      <c r="C18" s="6" t="s">
        <v>3094</v>
      </c>
      <c r="D18" s="1" t="s">
        <v>3095</v>
      </c>
      <c r="E18" s="1" t="s">
        <v>3096</v>
      </c>
      <c r="F18" s="1"/>
      <c r="G18" s="1" t="s">
        <v>3095</v>
      </c>
      <c r="H18" s="1"/>
      <c r="I18" s="1"/>
    </row>
    <row r="19" spans="1:9">
      <c r="A19" s="6" t="s">
        <v>3105</v>
      </c>
      <c r="B19" s="1" t="s">
        <v>3106</v>
      </c>
      <c r="C19" s="6" t="s">
        <v>3107</v>
      </c>
      <c r="D19" s="1" t="s">
        <v>3108</v>
      </c>
      <c r="E19" s="1" t="s">
        <v>3080</v>
      </c>
      <c r="F19" s="1" t="s">
        <v>3109</v>
      </c>
      <c r="G19" s="1" t="s">
        <v>3110</v>
      </c>
      <c r="H19" s="1"/>
      <c r="I19" s="1"/>
    </row>
    <row r="20" spans="1:9" ht="57.95">
      <c r="A20" s="6" t="s">
        <v>1676</v>
      </c>
      <c r="B20" s="1" t="s">
        <v>3111</v>
      </c>
      <c r="C20" s="6" t="s">
        <v>3098</v>
      </c>
      <c r="D20" s="4" t="s">
        <v>3099</v>
      </c>
      <c r="E20" s="1" t="s">
        <v>3080</v>
      </c>
      <c r="F20" s="1" t="s">
        <v>3100</v>
      </c>
      <c r="G20" s="1"/>
      <c r="H20" s="1"/>
      <c r="I20" s="1"/>
    </row>
    <row r="21" spans="1:9">
      <c r="A21" s="6" t="s">
        <v>3112</v>
      </c>
      <c r="B21" s="1" t="s">
        <v>3113</v>
      </c>
      <c r="C21" s="6" t="s">
        <v>1786</v>
      </c>
      <c r="D21" s="1" t="s">
        <v>3089</v>
      </c>
      <c r="E21" s="1" t="s">
        <v>3090</v>
      </c>
      <c r="F21" s="1" t="s">
        <v>3091</v>
      </c>
      <c r="G21" s="1"/>
      <c r="H21" s="1">
        <v>38</v>
      </c>
      <c r="I21" s="1">
        <v>9</v>
      </c>
    </row>
    <row r="22" spans="1:9">
      <c r="A22" s="6" t="s">
        <v>3114</v>
      </c>
      <c r="B22" s="1" t="s">
        <v>3115</v>
      </c>
      <c r="C22" s="6" t="s">
        <v>3116</v>
      </c>
      <c r="D22" s="1"/>
      <c r="E22" s="1" t="s">
        <v>3117</v>
      </c>
      <c r="F22" s="1" t="s">
        <v>3118</v>
      </c>
      <c r="G22" s="1"/>
      <c r="H22" s="1">
        <v>76</v>
      </c>
      <c r="I22" s="1">
        <v>38</v>
      </c>
    </row>
    <row r="23" spans="1:9">
      <c r="A23" s="6" t="s">
        <v>1487</v>
      </c>
      <c r="B23" s="1" t="s">
        <v>3119</v>
      </c>
      <c r="C23" s="6" t="s">
        <v>3074</v>
      </c>
      <c r="D23" s="1" t="s">
        <v>3075</v>
      </c>
      <c r="E23" s="1" t="s">
        <v>3076</v>
      </c>
      <c r="F23" s="1"/>
      <c r="G23" s="1"/>
      <c r="H23" s="1"/>
      <c r="I23" s="1"/>
    </row>
    <row r="24" spans="1:9">
      <c r="A24" s="6" t="s">
        <v>1496</v>
      </c>
      <c r="B24" s="1" t="s">
        <v>3120</v>
      </c>
      <c r="C24" s="6" t="s">
        <v>3116</v>
      </c>
      <c r="D24" s="1"/>
      <c r="E24" s="1" t="s">
        <v>3117</v>
      </c>
      <c r="F24" s="1" t="s">
        <v>3118</v>
      </c>
      <c r="G24" s="1"/>
      <c r="H24" s="1">
        <v>76</v>
      </c>
      <c r="I24" s="1">
        <v>38</v>
      </c>
    </row>
    <row r="25" spans="1:9">
      <c r="A25" s="6" t="s">
        <v>994</v>
      </c>
      <c r="B25" s="1" t="s">
        <v>3121</v>
      </c>
      <c r="C25" s="6" t="s">
        <v>3094</v>
      </c>
      <c r="D25" s="1" t="s">
        <v>3095</v>
      </c>
      <c r="E25" s="1" t="s">
        <v>3096</v>
      </c>
      <c r="F25" s="1"/>
      <c r="G25" s="1" t="s">
        <v>3095</v>
      </c>
      <c r="H25" s="1"/>
      <c r="I25" s="1"/>
    </row>
    <row r="26" spans="1:9">
      <c r="A26" s="6" t="s">
        <v>3122</v>
      </c>
      <c r="B26" s="1" t="s">
        <v>3123</v>
      </c>
      <c r="C26" s="6" t="s">
        <v>3124</v>
      </c>
      <c r="D26" s="1" t="s">
        <v>3125</v>
      </c>
      <c r="E26" s="1" t="s">
        <v>3126</v>
      </c>
      <c r="F26" s="1"/>
      <c r="G26" s="1"/>
      <c r="H26" s="1"/>
      <c r="I26" s="1"/>
    </row>
    <row r="27" spans="1:9">
      <c r="A27" s="6" t="s">
        <v>1317</v>
      </c>
      <c r="B27" s="1" t="s">
        <v>3127</v>
      </c>
      <c r="C27" s="6" t="s">
        <v>1786</v>
      </c>
      <c r="D27" s="1" t="s">
        <v>3089</v>
      </c>
      <c r="E27" s="1"/>
      <c r="F27" s="1" t="s">
        <v>3091</v>
      </c>
      <c r="G27" s="1"/>
      <c r="H27" s="1">
        <v>38</v>
      </c>
      <c r="I27" s="1">
        <v>9</v>
      </c>
    </row>
    <row r="28" spans="1:9">
      <c r="A28" s="6" t="s">
        <v>1535</v>
      </c>
      <c r="B28" s="1" t="s">
        <v>3128</v>
      </c>
      <c r="C28" s="6" t="s">
        <v>1786</v>
      </c>
      <c r="D28" s="1" t="s">
        <v>3089</v>
      </c>
      <c r="E28" s="1"/>
      <c r="F28" s="1" t="s">
        <v>3091</v>
      </c>
      <c r="G28" s="1"/>
      <c r="H28" s="1">
        <v>38</v>
      </c>
      <c r="I28" s="1">
        <v>9</v>
      </c>
    </row>
    <row r="29" spans="1:9" ht="57.95">
      <c r="A29" s="6" t="s">
        <v>323</v>
      </c>
      <c r="B29" s="1" t="s">
        <v>3129</v>
      </c>
      <c r="C29" s="6" t="s">
        <v>3098</v>
      </c>
      <c r="D29" s="4" t="s">
        <v>3099</v>
      </c>
      <c r="E29" s="1" t="s">
        <v>3080</v>
      </c>
      <c r="F29" s="1" t="s">
        <v>3100</v>
      </c>
      <c r="G29" s="1"/>
      <c r="H29" s="1"/>
      <c r="I29" s="1"/>
    </row>
    <row r="30" spans="1:9">
      <c r="A30" s="6" t="s">
        <v>1480</v>
      </c>
      <c r="B30" s="1" t="s">
        <v>3130</v>
      </c>
      <c r="C30" s="6" t="s">
        <v>3094</v>
      </c>
      <c r="D30" s="1" t="s">
        <v>3095</v>
      </c>
      <c r="E30" s="1" t="s">
        <v>3096</v>
      </c>
      <c r="F30" s="1"/>
      <c r="G30" s="1" t="s">
        <v>3095</v>
      </c>
      <c r="H30" s="1"/>
      <c r="I30" s="1"/>
    </row>
    <row r="31" spans="1:9">
      <c r="A31" s="6" t="s">
        <v>1625</v>
      </c>
      <c r="B31" s="1" t="s">
        <v>3131</v>
      </c>
      <c r="C31" s="6" t="s">
        <v>3132</v>
      </c>
      <c r="D31" s="1" t="s">
        <v>3133</v>
      </c>
      <c r="E31" s="1" t="s">
        <v>3134</v>
      </c>
      <c r="F31" s="1"/>
      <c r="G31" s="1"/>
      <c r="H31" s="1"/>
      <c r="I31" s="1"/>
    </row>
    <row r="32" spans="1:9">
      <c r="A32" s="6" t="s">
        <v>1478</v>
      </c>
      <c r="B32" s="1" t="s">
        <v>3135</v>
      </c>
      <c r="C32" s="6" t="s">
        <v>3094</v>
      </c>
      <c r="D32" s="1" t="s">
        <v>3095</v>
      </c>
      <c r="E32" s="1" t="s">
        <v>3096</v>
      </c>
      <c r="F32" s="1"/>
      <c r="G32" s="1" t="s">
        <v>3095</v>
      </c>
      <c r="H32" s="1"/>
      <c r="I32" s="1"/>
    </row>
    <row r="33" spans="1:9">
      <c r="A33" s="6" t="s">
        <v>3136</v>
      </c>
      <c r="B33" s="1" t="s">
        <v>3137</v>
      </c>
      <c r="C33" s="6" t="s">
        <v>3094</v>
      </c>
      <c r="D33" s="1" t="s">
        <v>3095</v>
      </c>
      <c r="E33" s="1" t="s">
        <v>3096</v>
      </c>
      <c r="F33" s="1"/>
      <c r="G33" s="1" t="s">
        <v>3095</v>
      </c>
      <c r="H33" s="1"/>
      <c r="I33" s="1"/>
    </row>
    <row r="34" spans="1:9">
      <c r="A34" s="6" t="s">
        <v>3138</v>
      </c>
      <c r="B34" s="1" t="s">
        <v>3139</v>
      </c>
      <c r="C34" s="6" t="s">
        <v>3094</v>
      </c>
      <c r="D34" s="1" t="s">
        <v>3095</v>
      </c>
      <c r="E34" s="1" t="s">
        <v>3096</v>
      </c>
      <c r="F34" s="1"/>
      <c r="G34" s="1" t="s">
        <v>3095</v>
      </c>
      <c r="H34" s="1"/>
      <c r="I34" s="1"/>
    </row>
    <row r="35" spans="1:9">
      <c r="A35" s="6" t="s">
        <v>3140</v>
      </c>
      <c r="B35" s="1" t="s">
        <v>3141</v>
      </c>
      <c r="C35" s="6" t="s">
        <v>3094</v>
      </c>
      <c r="D35" s="1" t="s">
        <v>3095</v>
      </c>
      <c r="E35" s="1" t="s">
        <v>3096</v>
      </c>
      <c r="F35" s="1"/>
      <c r="G35" s="1" t="s">
        <v>3095</v>
      </c>
      <c r="H35" s="1"/>
      <c r="I35" s="1"/>
    </row>
    <row r="36" spans="1:9">
      <c r="A36" s="6" t="s">
        <v>3142</v>
      </c>
      <c r="B36" s="1" t="s">
        <v>3143</v>
      </c>
      <c r="C36" s="6" t="s">
        <v>3094</v>
      </c>
      <c r="D36" s="1" t="s">
        <v>3095</v>
      </c>
      <c r="E36" s="1" t="s">
        <v>3096</v>
      </c>
      <c r="F36" s="1"/>
      <c r="G36" s="1" t="s">
        <v>3095</v>
      </c>
      <c r="H36" s="1"/>
      <c r="I36" s="1"/>
    </row>
    <row r="37" spans="1:9">
      <c r="A37" s="6" t="s">
        <v>3144</v>
      </c>
      <c r="B37" s="1" t="s">
        <v>3145</v>
      </c>
      <c r="C37" s="6" t="s">
        <v>3094</v>
      </c>
      <c r="D37" s="1" t="s">
        <v>3095</v>
      </c>
      <c r="E37" s="1" t="s">
        <v>3096</v>
      </c>
      <c r="F37" s="1"/>
      <c r="G37" s="1" t="s">
        <v>3095</v>
      </c>
      <c r="H37" s="1"/>
      <c r="I37" s="1"/>
    </row>
    <row r="38" spans="1:9">
      <c r="A38"/>
      <c r="B38"/>
      <c r="C38"/>
      <c r="D38"/>
    </row>
    <row r="39" spans="1:9">
      <c r="A39"/>
      <c r="B39"/>
      <c r="C39"/>
      <c r="D39"/>
    </row>
    <row r="40" spans="1:9">
      <c r="A40"/>
      <c r="B40"/>
      <c r="C40"/>
      <c r="D40"/>
    </row>
    <row r="41" spans="1:9">
      <c r="A41"/>
      <c r="B41"/>
      <c r="C41"/>
    </row>
    <row r="42" spans="1:9">
      <c r="A42"/>
      <c r="B42"/>
      <c r="C42"/>
    </row>
    <row r="43" spans="1:9">
      <c r="A43"/>
      <c r="B43"/>
      <c r="C43"/>
    </row>
    <row r="44" spans="1:9">
      <c r="A44"/>
      <c r="B44"/>
      <c r="C44"/>
    </row>
    <row r="45" spans="1:9">
      <c r="A45"/>
      <c r="B45"/>
      <c r="C45"/>
    </row>
  </sheetData>
  <autoFilter ref="A7:I37" xr:uid="{AF08D074-2B3E-4E4A-AD04-BF037F4BD0DF}"/>
  <mergeCells count="2">
    <mergeCell ref="A6:B6"/>
    <mergeCell ref="C6:I6"/>
  </mergeCells>
  <hyperlinks>
    <hyperlink ref="B1" r:id="rId1" xr:uid="{59E76DD5-05D9-4925-9564-73918FCA1401}"/>
    <hyperlink ref="B2" r:id="rId2" display="https://cloud.google.com/bigquery/docs/reference/standard-sql/data-types" xr:uid="{ADC05455-221D-4F61-B147-6E33AA0C05EF}"/>
  </hyperlinks>
  <pageMargins left="0.7" right="0.7" top="0.75" bottom="0.75" header="0.3" footer="0.3"/>
  <pageSetup paperSize="9" orientation="portrait" horizontalDpi="90" verticalDpi="90" r:id="rId3"/>
  <headerFooter>
    <oddHeader>&amp;L&amp;"Calibri"&amp;12&amp;K0000FFClassification: Limited&amp;1#</oddHeader>
  </headerFooter>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981B0-19B3-4039-B191-BA42B92095BA}">
  <dimension ref="A2:D55"/>
  <sheetViews>
    <sheetView workbookViewId="0">
      <selection activeCell="C17" sqref="C17"/>
    </sheetView>
  </sheetViews>
  <sheetFormatPr defaultRowHeight="14.45"/>
  <cols>
    <col min="1" max="1" width="92.28515625" bestFit="1" customWidth="1"/>
    <col min="2" max="2" width="18.5703125" customWidth="1"/>
    <col min="3" max="3" width="23.85546875" customWidth="1"/>
  </cols>
  <sheetData>
    <row r="2" spans="1:4">
      <c r="A2" s="105" t="s">
        <v>3146</v>
      </c>
      <c r="B2" s="105" t="s">
        <v>1691</v>
      </c>
      <c r="C2" s="111" t="s">
        <v>152</v>
      </c>
    </row>
    <row r="3" spans="1:4" ht="29.1">
      <c r="A3" s="106" t="s">
        <v>3147</v>
      </c>
      <c r="B3" s="106" t="s">
        <v>3148</v>
      </c>
      <c r="C3" s="112" t="s">
        <v>3149</v>
      </c>
      <c r="D3" s="7" t="s">
        <v>3150</v>
      </c>
    </row>
    <row r="4" spans="1:4">
      <c r="A4" s="106" t="s">
        <v>3151</v>
      </c>
      <c r="C4" s="113">
        <v>45020</v>
      </c>
    </row>
    <row r="5" spans="1:4">
      <c r="A5" s="106" t="s">
        <v>3152</v>
      </c>
      <c r="C5" s="112" t="s">
        <v>3153</v>
      </c>
    </row>
    <row r="6" spans="1:4">
      <c r="A6" s="106" t="s">
        <v>3154</v>
      </c>
      <c r="C6" s="112" t="s">
        <v>3155</v>
      </c>
    </row>
    <row r="7" spans="1:4">
      <c r="A7" s="106" t="s">
        <v>3156</v>
      </c>
      <c r="C7" s="112" t="s">
        <v>1633</v>
      </c>
    </row>
    <row r="8" spans="1:4">
      <c r="A8" s="106"/>
      <c r="B8" s="106"/>
      <c r="C8" s="112"/>
    </row>
    <row r="9" spans="1:4">
      <c r="A9" s="105" t="s">
        <v>3157</v>
      </c>
      <c r="B9" s="105"/>
      <c r="C9" s="111"/>
    </row>
    <row r="10" spans="1:4">
      <c r="A10" s="106" t="s">
        <v>3147</v>
      </c>
      <c r="B10" s="106"/>
      <c r="C10" s="114"/>
    </row>
    <row r="11" spans="1:4">
      <c r="A11" s="106" t="s">
        <v>3151</v>
      </c>
      <c r="B11" s="106"/>
      <c r="C11" s="112"/>
    </row>
    <row r="12" spans="1:4">
      <c r="A12" s="106" t="s">
        <v>3152</v>
      </c>
      <c r="B12" s="106"/>
      <c r="C12" s="112"/>
    </row>
    <row r="13" spans="1:4">
      <c r="A13" s="106" t="s">
        <v>3154</v>
      </c>
      <c r="C13" s="112"/>
    </row>
    <row r="14" spans="1:4">
      <c r="A14" s="106" t="s">
        <v>3156</v>
      </c>
      <c r="C14" s="112"/>
    </row>
    <row r="15" spans="1:4">
      <c r="A15" s="106"/>
      <c r="B15" s="106"/>
      <c r="C15" s="112"/>
    </row>
    <row r="16" spans="1:4">
      <c r="A16" s="105" t="s">
        <v>3158</v>
      </c>
      <c r="B16" s="105"/>
      <c r="C16" s="111"/>
    </row>
    <row r="17" spans="1:3">
      <c r="A17" s="106" t="s">
        <v>3159</v>
      </c>
      <c r="B17" s="106"/>
      <c r="C17" s="112" t="s">
        <v>3160</v>
      </c>
    </row>
    <row r="18" spans="1:3">
      <c r="A18" s="106" t="s">
        <v>3161</v>
      </c>
      <c r="B18" s="106"/>
      <c r="C18" s="112" t="s">
        <v>1633</v>
      </c>
    </row>
    <row r="19" spans="1:3">
      <c r="A19" s="106" t="s">
        <v>3162</v>
      </c>
      <c r="B19" s="106"/>
      <c r="C19" s="112" t="s">
        <v>1633</v>
      </c>
    </row>
    <row r="20" spans="1:3">
      <c r="A20" s="106" t="s">
        <v>3163</v>
      </c>
      <c r="B20" s="106"/>
      <c r="C20" s="112" t="s">
        <v>1633</v>
      </c>
    </row>
    <row r="21" spans="1:3">
      <c r="A21" s="106" t="s">
        <v>3164</v>
      </c>
      <c r="B21" s="106"/>
      <c r="C21" s="112" t="s">
        <v>3165</v>
      </c>
    </row>
    <row r="22" spans="1:3">
      <c r="A22" s="106" t="s">
        <v>3166</v>
      </c>
      <c r="B22" s="106"/>
      <c r="C22" s="112" t="s">
        <v>3167</v>
      </c>
    </row>
    <row r="23" spans="1:3">
      <c r="A23" s="106"/>
      <c r="B23" s="106"/>
      <c r="C23" s="112"/>
    </row>
    <row r="24" spans="1:3">
      <c r="A24" s="105" t="s">
        <v>3168</v>
      </c>
      <c r="B24" s="105"/>
      <c r="C24" s="111"/>
    </row>
    <row r="25" spans="1:3">
      <c r="A25" s="106" t="s">
        <v>3169</v>
      </c>
      <c r="B25" s="106"/>
      <c r="C25" s="112"/>
    </row>
    <row r="26" spans="1:3">
      <c r="A26" s="106" t="s">
        <v>3170</v>
      </c>
      <c r="B26" s="106"/>
      <c r="C26" s="112"/>
    </row>
    <row r="27" spans="1:3">
      <c r="A27" s="106" t="s">
        <v>3171</v>
      </c>
      <c r="B27" s="106"/>
      <c r="C27" s="112"/>
    </row>
    <row r="28" spans="1:3">
      <c r="A28" s="106" t="s">
        <v>3172</v>
      </c>
      <c r="B28" s="106"/>
      <c r="C28" s="112"/>
    </row>
    <row r="29" spans="1:3">
      <c r="A29" s="106" t="s">
        <v>3173</v>
      </c>
      <c r="B29" s="106"/>
      <c r="C29" s="112"/>
    </row>
    <row r="30" spans="1:3">
      <c r="A30" s="106" t="s">
        <v>3174</v>
      </c>
      <c r="B30" s="106"/>
      <c r="C30" s="112"/>
    </row>
    <row r="31" spans="1:3">
      <c r="A31" s="106" t="s">
        <v>3175</v>
      </c>
      <c r="B31" s="106"/>
      <c r="C31" s="112"/>
    </row>
    <row r="32" spans="1:3">
      <c r="A32" s="106" t="s">
        <v>3176</v>
      </c>
      <c r="B32" s="106"/>
      <c r="C32" s="112"/>
    </row>
    <row r="33" spans="1:3">
      <c r="A33" s="106" t="s">
        <v>3177</v>
      </c>
      <c r="B33" s="106"/>
      <c r="C33" s="112"/>
    </row>
    <row r="34" spans="1:3">
      <c r="A34" s="106" t="s">
        <v>3178</v>
      </c>
      <c r="B34" s="106"/>
      <c r="C34" s="112"/>
    </row>
    <row r="35" spans="1:3">
      <c r="A35" s="106"/>
      <c r="B35" s="106"/>
      <c r="C35" s="112"/>
    </row>
    <row r="36" spans="1:3">
      <c r="A36" s="105" t="s">
        <v>3179</v>
      </c>
      <c r="B36" s="105" t="s">
        <v>1691</v>
      </c>
      <c r="C36" s="111" t="s">
        <v>152</v>
      </c>
    </row>
    <row r="37" spans="1:3" ht="29.1">
      <c r="A37" s="106" t="s">
        <v>3180</v>
      </c>
      <c r="B37" s="106"/>
      <c r="C37" s="112"/>
    </row>
    <row r="38" spans="1:3">
      <c r="A38" s="106" t="s">
        <v>3181</v>
      </c>
      <c r="B38" s="106"/>
      <c r="C38" s="112"/>
    </row>
    <row r="39" spans="1:3">
      <c r="A39" s="106" t="s">
        <v>3182</v>
      </c>
      <c r="B39" s="106"/>
      <c r="C39" s="112"/>
    </row>
    <row r="40" spans="1:3">
      <c r="A40" s="106" t="s">
        <v>3173</v>
      </c>
      <c r="B40" s="106"/>
      <c r="C40" s="112"/>
    </row>
    <row r="41" spans="1:3">
      <c r="A41" s="106" t="s">
        <v>3183</v>
      </c>
      <c r="B41" s="106"/>
      <c r="C41" s="112"/>
    </row>
    <row r="42" spans="1:3">
      <c r="A42" s="106" t="s">
        <v>3184</v>
      </c>
      <c r="B42" s="106"/>
      <c r="C42" s="112"/>
    </row>
    <row r="43" spans="1:3">
      <c r="A43" s="106" t="s">
        <v>3185</v>
      </c>
      <c r="B43" s="106"/>
      <c r="C43" s="112"/>
    </row>
    <row r="44" spans="1:3">
      <c r="A44" s="106" t="s">
        <v>3186</v>
      </c>
      <c r="B44" s="106"/>
      <c r="C44" s="112"/>
    </row>
    <row r="45" spans="1:3">
      <c r="A45" s="106" t="s">
        <v>3187</v>
      </c>
      <c r="B45" s="106"/>
      <c r="C45" s="112"/>
    </row>
    <row r="46" spans="1:3">
      <c r="A46" s="106" t="s">
        <v>3188</v>
      </c>
      <c r="B46" s="106"/>
      <c r="C46" s="112"/>
    </row>
    <row r="47" spans="1:3">
      <c r="A47" s="106" t="s">
        <v>3189</v>
      </c>
      <c r="B47" s="106"/>
      <c r="C47" s="112"/>
    </row>
    <row r="48" spans="1:3">
      <c r="A48" s="106" t="s">
        <v>3190</v>
      </c>
      <c r="B48" s="106"/>
      <c r="C48" s="112"/>
    </row>
    <row r="49" spans="1:3">
      <c r="A49" s="106"/>
      <c r="B49" s="106"/>
      <c r="C49" s="112"/>
    </row>
    <row r="50" spans="1:3">
      <c r="A50" s="105" t="s">
        <v>3191</v>
      </c>
      <c r="B50" s="105" t="s">
        <v>1691</v>
      </c>
      <c r="C50" s="111" t="s">
        <v>152</v>
      </c>
    </row>
    <row r="51" spans="1:3">
      <c r="A51" s="106" t="s">
        <v>3192</v>
      </c>
      <c r="B51" s="106"/>
      <c r="C51" s="112"/>
    </row>
    <row r="52" spans="1:3">
      <c r="A52" s="106" t="s">
        <v>3193</v>
      </c>
      <c r="B52" s="106"/>
      <c r="C52" s="112"/>
    </row>
    <row r="53" spans="1:3">
      <c r="A53" s="106" t="s">
        <v>3194</v>
      </c>
      <c r="B53" s="106"/>
      <c r="C53" s="112"/>
    </row>
    <row r="54" spans="1:3">
      <c r="A54" s="106" t="s">
        <v>3195</v>
      </c>
      <c r="B54" s="106"/>
      <c r="C54" s="112"/>
    </row>
    <row r="55" spans="1:3">
      <c r="A55" s="106" t="s">
        <v>3196</v>
      </c>
      <c r="B55" s="106"/>
      <c r="C55" s="112"/>
    </row>
  </sheetData>
  <hyperlinks>
    <hyperlink ref="D3" r:id="rId1" display="https://confluence.devops.lloydsbanking.com/pages/viewpageattachments.action?pageId=851348801&amp;sortBy=date&amp;highlight=Frozen_Data+Master+Workbook+-+LBG+V1_PI2+4JAN.xlsx&amp;" xr:uid="{68D0ACA9-1FBB-41B6-9926-ABACB51EF83E}"/>
  </hyperlinks>
  <pageMargins left="0.7" right="0.7" top="0.75" bottom="0.75" header="0.3" footer="0.3"/>
  <pageSetup paperSize="9" orientation="portrait" horizontalDpi="90" verticalDpi="90" r:id="rId2"/>
  <headerFooter>
    <oddHeader>&amp;L&amp;"Calibri"&amp;12&amp;K0000FFClassification: Limited&amp;1#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AA8AF-C6D9-4B66-9D0A-2DCC73310798}">
  <dimension ref="A1:AC44"/>
  <sheetViews>
    <sheetView showGridLines="0" workbookViewId="0">
      <selection activeCell="N44" sqref="N44"/>
    </sheetView>
  </sheetViews>
  <sheetFormatPr defaultColWidth="0" defaultRowHeight="14.45" zeroHeight="1"/>
  <cols>
    <col min="1" max="29" width="8.7109375" customWidth="1"/>
    <col min="30" max="16384" width="8.7109375" hidden="1"/>
  </cols>
  <sheetData>
    <row r="1" spans="3:3"/>
    <row r="2" spans="3:3"/>
    <row r="3" spans="3:3"/>
    <row r="4" spans="3:3"/>
    <row r="5" spans="3:3">
      <c r="C5" s="48"/>
    </row>
    <row r="6" spans="3:3">
      <c r="C6" s="48"/>
    </row>
    <row r="7" spans="3:3">
      <c r="C7" s="48"/>
    </row>
    <row r="8" spans="3:3">
      <c r="C8" s="48"/>
    </row>
    <row r="9" spans="3:3"/>
    <row r="10" spans="3:3"/>
    <row r="11" spans="3:3"/>
    <row r="12" spans="3:3"/>
    <row r="13" spans="3:3"/>
    <row r="14" spans="3:3"/>
    <row r="15" spans="3:3"/>
    <row r="16" spans="3:3"/>
    <row r="17"/>
    <row r="18"/>
    <row r="19"/>
    <row r="20"/>
    <row r="21"/>
    <row r="22"/>
    <row r="23"/>
    <row r="24"/>
    <row r="25"/>
    <row r="26"/>
    <row r="27"/>
    <row r="28"/>
    <row r="29"/>
    <row r="30"/>
    <row r="31"/>
    <row r="32"/>
    <row r="33"/>
    <row r="34"/>
    <row r="35"/>
    <row r="36"/>
    <row r="37"/>
    <row r="38"/>
    <row r="39"/>
    <row r="40"/>
    <row r="41"/>
    <row r="42"/>
    <row r="43"/>
    <row r="44"/>
  </sheetData>
  <sheetProtection sheet="1" objects="1" scenarios="1" selectLockedCells="1" selectUnlockedCells="1"/>
  <pageMargins left="0.7" right="0.7" top="0.75" bottom="0.75" header="0.3" footer="0.3"/>
  <pageSetup paperSize="9" orientation="portrait" horizontalDpi="90" verticalDpi="90" r:id="rId1"/>
  <headerFooter>
    <oddHeader>&amp;L&amp;"Calibri"&amp;12&amp;K0000FFClassification: Limited&amp;1#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D63D8-3052-488D-AA24-86A71B8D4F81}">
  <sheetPr codeName="Sheet5"/>
  <dimension ref="B1:J60"/>
  <sheetViews>
    <sheetView showGridLines="0" zoomScale="110" zoomScaleNormal="110" workbookViewId="0">
      <selection activeCell="H13" sqref="H13"/>
    </sheetView>
  </sheetViews>
  <sheetFormatPr defaultColWidth="8.7109375" defaultRowHeight="12.6"/>
  <cols>
    <col min="1" max="2" width="8.7109375" style="14"/>
    <col min="3" max="3" width="9.85546875" style="14" bestFit="1" customWidth="1"/>
    <col min="4" max="4" width="11.42578125" style="14" customWidth="1"/>
    <col min="5" max="6" width="8.7109375" style="14"/>
    <col min="7" max="7" width="28.5703125" style="14" customWidth="1"/>
    <col min="8" max="9" width="41.42578125" style="14" customWidth="1"/>
    <col min="10" max="16384" width="8.7109375" style="14"/>
  </cols>
  <sheetData>
    <row r="1" spans="2:10" ht="12.95" thickBot="1"/>
    <row r="2" spans="2:10" ht="13.5" customHeight="1">
      <c r="B2" s="15"/>
      <c r="C2" s="16"/>
      <c r="D2" s="16"/>
      <c r="E2" s="16"/>
      <c r="F2" s="16"/>
      <c r="G2" s="16"/>
      <c r="H2" s="16"/>
      <c r="I2" s="16"/>
      <c r="J2" s="17"/>
    </row>
    <row r="3" spans="2:10" ht="5.25" customHeight="1">
      <c r="B3" s="18"/>
      <c r="J3" s="19"/>
    </row>
    <row r="4" spans="2:10" ht="5.25" customHeight="1">
      <c r="B4" s="18"/>
      <c r="J4" s="19"/>
    </row>
    <row r="5" spans="2:10" ht="5.25" customHeight="1">
      <c r="B5" s="18"/>
      <c r="J5" s="19"/>
    </row>
    <row r="6" spans="2:10" ht="5.25" customHeight="1">
      <c r="B6" s="18"/>
      <c r="J6" s="19"/>
    </row>
    <row r="7" spans="2:10" ht="15.6">
      <c r="B7" s="18"/>
      <c r="C7" s="318" t="s">
        <v>27</v>
      </c>
      <c r="D7" s="318"/>
      <c r="E7" s="318"/>
      <c r="F7" s="318"/>
      <c r="G7" s="318"/>
      <c r="H7" s="318"/>
      <c r="I7" s="70"/>
      <c r="J7" s="19"/>
    </row>
    <row r="8" spans="2:10" ht="15.6">
      <c r="B8" s="18"/>
      <c r="C8" s="20"/>
      <c r="D8" s="21"/>
      <c r="E8" s="22"/>
      <c r="F8" s="22"/>
      <c r="G8" s="22"/>
      <c r="H8" s="22"/>
      <c r="I8" s="22"/>
      <c r="J8" s="19"/>
    </row>
    <row r="9" spans="2:10">
      <c r="B9" s="18"/>
      <c r="C9" s="23" t="s">
        <v>28</v>
      </c>
      <c r="D9" s="23" t="s">
        <v>29</v>
      </c>
      <c r="E9" s="23" t="s">
        <v>30</v>
      </c>
      <c r="F9" s="23" t="s">
        <v>31</v>
      </c>
      <c r="G9" s="23" t="s">
        <v>32</v>
      </c>
      <c r="H9" s="23" t="s">
        <v>33</v>
      </c>
      <c r="I9" s="23" t="s">
        <v>34</v>
      </c>
      <c r="J9" s="19"/>
    </row>
    <row r="10" spans="2:10" ht="20.100000000000001">
      <c r="B10" s="24"/>
      <c r="C10" s="49">
        <v>44967</v>
      </c>
      <c r="D10" s="25" t="s">
        <v>35</v>
      </c>
      <c r="E10" s="25" t="s">
        <v>36</v>
      </c>
      <c r="F10" s="26" t="s">
        <v>37</v>
      </c>
      <c r="G10" s="27" t="s">
        <v>38</v>
      </c>
      <c r="H10" s="27" t="s">
        <v>39</v>
      </c>
      <c r="I10" s="27"/>
      <c r="J10" s="28"/>
    </row>
    <row r="11" spans="2:10" ht="20.100000000000001">
      <c r="B11" s="24"/>
      <c r="C11" s="49">
        <v>45001</v>
      </c>
      <c r="D11" s="25" t="s">
        <v>35</v>
      </c>
      <c r="E11" s="25" t="s">
        <v>36</v>
      </c>
      <c r="F11" s="26" t="s">
        <v>40</v>
      </c>
      <c r="G11" s="27" t="s">
        <v>41</v>
      </c>
      <c r="H11" s="27" t="s">
        <v>42</v>
      </c>
      <c r="I11" s="27"/>
      <c r="J11" s="28"/>
    </row>
    <row r="12" spans="2:10" ht="20.100000000000001">
      <c r="B12" s="24"/>
      <c r="C12" s="49">
        <v>45034</v>
      </c>
      <c r="D12" s="25" t="s">
        <v>35</v>
      </c>
      <c r="E12" s="25" t="s">
        <v>36</v>
      </c>
      <c r="F12" s="26" t="s">
        <v>43</v>
      </c>
      <c r="G12" s="27" t="s">
        <v>44</v>
      </c>
      <c r="H12" s="27" t="s">
        <v>45</v>
      </c>
      <c r="I12" s="100"/>
      <c r="J12" s="28"/>
    </row>
    <row r="13" spans="2:10" ht="14.45">
      <c r="B13" s="24"/>
      <c r="C13" s="49"/>
      <c r="D13" s="25"/>
      <c r="E13" s="25"/>
      <c r="F13" s="26"/>
      <c r="G13" s="27"/>
      <c r="H13" s="27"/>
      <c r="I13" s="100"/>
      <c r="J13" s="28"/>
    </row>
    <row r="14" spans="2:10" ht="14.45">
      <c r="B14" s="24"/>
      <c r="C14" s="49"/>
      <c r="D14" s="25"/>
      <c r="E14" s="25"/>
      <c r="F14" s="26"/>
      <c r="G14" s="27"/>
      <c r="H14" s="27"/>
      <c r="I14" s="100"/>
      <c r="J14" s="28"/>
    </row>
    <row r="15" spans="2:10">
      <c r="B15" s="24"/>
      <c r="C15" s="49"/>
      <c r="D15" s="25"/>
      <c r="E15" s="25"/>
      <c r="F15" s="26"/>
      <c r="G15" s="27"/>
      <c r="H15" s="27"/>
      <c r="I15" s="27"/>
      <c r="J15" s="28"/>
    </row>
    <row r="16" spans="2:10">
      <c r="B16" s="24"/>
      <c r="C16" s="49"/>
      <c r="D16" s="25"/>
      <c r="E16" s="25"/>
      <c r="F16" s="26"/>
      <c r="G16" s="27"/>
      <c r="H16" s="27"/>
      <c r="I16" s="27"/>
      <c r="J16" s="28"/>
    </row>
    <row r="17" spans="2:10">
      <c r="B17" s="24"/>
      <c r="C17" s="49"/>
      <c r="D17" s="25"/>
      <c r="E17" s="25"/>
      <c r="F17" s="26"/>
      <c r="G17" s="27"/>
      <c r="H17" s="27"/>
      <c r="I17" s="27"/>
      <c r="J17" s="28"/>
    </row>
    <row r="18" spans="2:10">
      <c r="B18" s="24"/>
      <c r="C18" s="49"/>
      <c r="D18" s="25"/>
      <c r="E18" s="25"/>
      <c r="F18" s="26"/>
      <c r="G18" s="27"/>
      <c r="H18" s="27"/>
      <c r="I18" s="27"/>
      <c r="J18" s="28"/>
    </row>
    <row r="19" spans="2:10">
      <c r="B19" s="24"/>
      <c r="C19" s="49"/>
      <c r="D19" s="25"/>
      <c r="E19" s="25"/>
      <c r="F19" s="26"/>
      <c r="G19" s="27"/>
      <c r="H19" s="27"/>
      <c r="I19" s="27"/>
      <c r="J19" s="28"/>
    </row>
    <row r="20" spans="2:10">
      <c r="B20" s="24"/>
      <c r="C20" s="49"/>
      <c r="D20" s="25"/>
      <c r="E20" s="25"/>
      <c r="F20" s="26"/>
      <c r="G20" s="27"/>
      <c r="H20" s="27"/>
      <c r="I20" s="27"/>
      <c r="J20" s="28"/>
    </row>
    <row r="21" spans="2:10">
      <c r="B21" s="24"/>
      <c r="C21" s="49"/>
      <c r="D21" s="25"/>
      <c r="E21" s="25"/>
      <c r="F21" s="26"/>
      <c r="G21" s="27"/>
      <c r="H21" s="27"/>
      <c r="I21" s="27"/>
      <c r="J21" s="28"/>
    </row>
    <row r="22" spans="2:10">
      <c r="B22" s="24"/>
      <c r="C22" s="49"/>
      <c r="D22" s="25"/>
      <c r="E22" s="25"/>
      <c r="F22" s="26"/>
      <c r="G22" s="27"/>
      <c r="H22" s="27"/>
      <c r="I22" s="27"/>
      <c r="J22" s="28"/>
    </row>
    <row r="23" spans="2:10">
      <c r="B23" s="24"/>
      <c r="C23" s="29"/>
      <c r="D23" s="30"/>
      <c r="E23" s="30"/>
      <c r="F23" s="31"/>
      <c r="G23" s="32"/>
      <c r="H23" s="32"/>
      <c r="I23" s="32"/>
      <c r="J23" s="28"/>
    </row>
    <row r="24" spans="2:10">
      <c r="B24" s="24"/>
      <c r="C24" s="110" t="s">
        <v>46</v>
      </c>
      <c r="D24" s="30"/>
      <c r="E24" s="30"/>
      <c r="F24" s="31"/>
      <c r="G24" s="32"/>
      <c r="H24" s="32"/>
      <c r="I24" s="32"/>
      <c r="J24" s="28"/>
    </row>
    <row r="25" spans="2:10">
      <c r="B25" s="24"/>
      <c r="C25" s="109"/>
      <c r="D25" s="30"/>
      <c r="E25" s="30"/>
      <c r="F25" s="31"/>
      <c r="G25" s="32"/>
      <c r="H25" s="32"/>
      <c r="I25" s="32"/>
      <c r="J25" s="28"/>
    </row>
    <row r="26" spans="2:10">
      <c r="B26" s="24"/>
      <c r="C26" s="109"/>
      <c r="D26" s="30"/>
      <c r="E26" s="30"/>
      <c r="F26" s="31"/>
      <c r="G26" s="32"/>
      <c r="H26" s="32"/>
      <c r="I26" s="32"/>
      <c r="J26" s="28"/>
    </row>
    <row r="27" spans="2:10">
      <c r="B27" s="24"/>
      <c r="C27" s="109"/>
      <c r="D27" s="30"/>
      <c r="E27" s="30"/>
      <c r="F27" s="31"/>
      <c r="G27" s="32"/>
      <c r="H27" s="32"/>
      <c r="I27" s="32"/>
      <c r="J27" s="28"/>
    </row>
    <row r="28" spans="2:10">
      <c r="B28" s="24"/>
      <c r="C28" s="109"/>
      <c r="D28" s="30"/>
      <c r="E28" s="30"/>
      <c r="F28" s="31"/>
      <c r="G28" s="32"/>
      <c r="H28" s="32"/>
      <c r="I28" s="32"/>
      <c r="J28" s="28"/>
    </row>
    <row r="29" spans="2:10">
      <c r="B29" s="18"/>
      <c r="J29" s="19"/>
    </row>
    <row r="30" spans="2:10">
      <c r="B30" s="18"/>
      <c r="C30" s="319" t="s">
        <v>47</v>
      </c>
      <c r="D30" s="319"/>
      <c r="E30" s="319"/>
      <c r="F30" s="319"/>
      <c r="G30" s="319"/>
      <c r="H30" s="319"/>
      <c r="I30" s="71"/>
      <c r="J30" s="19"/>
    </row>
    <row r="31" spans="2:10">
      <c r="B31" s="18"/>
      <c r="C31" s="33"/>
      <c r="D31" s="33"/>
      <c r="E31" s="320" t="s">
        <v>48</v>
      </c>
      <c r="F31" s="320"/>
      <c r="G31" s="320"/>
      <c r="H31" s="320"/>
      <c r="I31" s="72"/>
      <c r="J31" s="19"/>
    </row>
    <row r="32" spans="2:10">
      <c r="B32" s="18"/>
      <c r="C32" s="33"/>
      <c r="D32" s="33"/>
      <c r="E32" s="320" t="s">
        <v>49</v>
      </c>
      <c r="F32" s="320"/>
      <c r="G32" s="320"/>
      <c r="H32" s="320"/>
      <c r="I32" s="72"/>
      <c r="J32" s="19"/>
    </row>
    <row r="33" spans="2:10">
      <c r="B33" s="18"/>
      <c r="C33" s="33"/>
      <c r="D33" s="33"/>
      <c r="E33" s="33"/>
      <c r="F33" s="33"/>
      <c r="G33" s="33"/>
      <c r="J33" s="19"/>
    </row>
    <row r="34" spans="2:10">
      <c r="B34" s="18"/>
      <c r="C34" s="34" t="s">
        <v>50</v>
      </c>
      <c r="D34" s="33"/>
      <c r="E34" s="33"/>
      <c r="F34" s="33"/>
      <c r="G34" s="33"/>
      <c r="J34" s="19"/>
    </row>
    <row r="35" spans="2:10">
      <c r="B35" s="18"/>
      <c r="C35" s="33"/>
      <c r="D35" s="321" t="s">
        <v>51</v>
      </c>
      <c r="E35" s="321"/>
      <c r="F35" s="321"/>
      <c r="G35" s="321"/>
      <c r="H35" s="321"/>
      <c r="I35" s="35"/>
      <c r="J35" s="19"/>
    </row>
    <row r="36" spans="2:10">
      <c r="B36" s="18"/>
      <c r="C36" s="33"/>
      <c r="D36" s="35"/>
      <c r="E36" s="33" t="s">
        <v>52</v>
      </c>
      <c r="F36" s="33"/>
      <c r="G36" s="33"/>
      <c r="H36" s="33"/>
      <c r="I36" s="35"/>
      <c r="J36" s="19"/>
    </row>
    <row r="37" spans="2:10" ht="12.6" customHeight="1">
      <c r="B37" s="18"/>
      <c r="C37" s="33"/>
      <c r="D37" s="35"/>
      <c r="E37" s="33" t="s">
        <v>53</v>
      </c>
      <c r="F37" s="33"/>
      <c r="G37" s="33"/>
      <c r="H37" s="33"/>
      <c r="I37" s="35"/>
      <c r="J37" s="19"/>
    </row>
    <row r="38" spans="2:10" ht="12.6" customHeight="1">
      <c r="B38" s="18"/>
      <c r="C38" s="33"/>
      <c r="D38" s="35"/>
      <c r="E38" s="33" t="s">
        <v>54</v>
      </c>
      <c r="F38" s="33"/>
      <c r="G38" s="33"/>
      <c r="H38" s="33"/>
      <c r="I38" s="35"/>
      <c r="J38" s="19"/>
    </row>
    <row r="39" spans="2:10" ht="12.6" customHeight="1">
      <c r="B39" s="18"/>
      <c r="C39" s="33"/>
      <c r="D39" s="35"/>
      <c r="E39" s="33" t="s">
        <v>55</v>
      </c>
      <c r="F39" s="108"/>
      <c r="G39" s="108"/>
      <c r="H39" s="108"/>
      <c r="I39" s="69"/>
      <c r="J39" s="19"/>
    </row>
    <row r="40" spans="2:10">
      <c r="B40" s="18"/>
      <c r="C40" s="33"/>
      <c r="D40" s="35"/>
      <c r="E40" s="321"/>
      <c r="F40" s="321"/>
      <c r="G40" s="321"/>
      <c r="H40" s="321"/>
      <c r="I40" s="35"/>
      <c r="J40" s="19"/>
    </row>
    <row r="41" spans="2:10">
      <c r="B41" s="18"/>
      <c r="C41" s="33"/>
      <c r="D41" s="35"/>
      <c r="E41" s="323"/>
      <c r="F41" s="323"/>
      <c r="G41" s="323"/>
      <c r="H41" s="323"/>
      <c r="I41" s="69"/>
      <c r="J41" s="19"/>
    </row>
    <row r="42" spans="2:10">
      <c r="B42" s="18"/>
      <c r="C42" s="33"/>
      <c r="D42" s="35"/>
      <c r="E42" s="35"/>
      <c r="F42" s="35"/>
      <c r="G42" s="35"/>
      <c r="H42" s="35"/>
      <c r="I42" s="35"/>
      <c r="J42" s="19"/>
    </row>
    <row r="43" spans="2:10">
      <c r="B43" s="18"/>
      <c r="C43" s="34" t="s">
        <v>56</v>
      </c>
      <c r="D43" s="36"/>
      <c r="E43" s="36"/>
      <c r="F43" s="36"/>
      <c r="G43" s="36"/>
      <c r="H43" s="37"/>
      <c r="I43" s="37"/>
      <c r="J43" s="19"/>
    </row>
    <row r="44" spans="2:10" ht="39" customHeight="1">
      <c r="B44" s="18"/>
      <c r="C44" s="33"/>
      <c r="D44" s="321" t="s">
        <v>57</v>
      </c>
      <c r="E44" s="321"/>
      <c r="F44" s="321"/>
      <c r="G44" s="321"/>
      <c r="H44" s="321"/>
      <c r="I44" s="35"/>
      <c r="J44" s="19"/>
    </row>
    <row r="45" spans="2:10">
      <c r="B45" s="18"/>
      <c r="C45" s="33"/>
      <c r="D45" s="321" t="s">
        <v>58</v>
      </c>
      <c r="E45" s="321"/>
      <c r="F45" s="321"/>
      <c r="G45" s="321"/>
      <c r="H45" s="321"/>
      <c r="I45" s="35"/>
      <c r="J45" s="19"/>
    </row>
    <row r="46" spans="2:10">
      <c r="B46" s="18"/>
      <c r="C46" s="38"/>
      <c r="D46" s="321" t="s">
        <v>59</v>
      </c>
      <c r="E46" s="321"/>
      <c r="F46" s="321"/>
      <c r="G46" s="321"/>
      <c r="H46" s="321"/>
      <c r="I46" s="35"/>
      <c r="J46" s="19"/>
    </row>
    <row r="47" spans="2:10" ht="12.95" thickBot="1">
      <c r="B47" s="39"/>
      <c r="C47" s="40"/>
      <c r="D47" s="40"/>
      <c r="E47" s="40"/>
      <c r="F47" s="40"/>
      <c r="G47" s="40"/>
      <c r="H47" s="40"/>
      <c r="I47" s="40"/>
      <c r="J47" s="41"/>
    </row>
    <row r="48" spans="2:10" ht="12.95">
      <c r="C48" s="42"/>
      <c r="D48" s="43"/>
      <c r="E48" s="43"/>
      <c r="F48" s="44"/>
    </row>
    <row r="49" spans="3:7" ht="14.45">
      <c r="C49" s="43"/>
      <c r="D49" s="7"/>
      <c r="E49" s="43"/>
      <c r="F49" s="44"/>
    </row>
    <row r="50" spans="3:7" ht="12.95">
      <c r="C50" s="43"/>
      <c r="D50" s="43"/>
      <c r="E50" s="43"/>
      <c r="F50" s="44"/>
    </row>
    <row r="51" spans="3:7" ht="12.95">
      <c r="C51" s="43"/>
      <c r="D51" s="43"/>
      <c r="E51" s="43"/>
      <c r="F51" s="44"/>
    </row>
    <row r="52" spans="3:7" ht="12.95">
      <c r="C52" s="43"/>
      <c r="D52" s="43"/>
      <c r="E52" s="43"/>
      <c r="F52" s="44"/>
    </row>
    <row r="53" spans="3:7" ht="12.95">
      <c r="C53" s="43"/>
      <c r="D53" s="43"/>
      <c r="E53" s="43"/>
      <c r="F53" s="44"/>
    </row>
    <row r="54" spans="3:7" ht="12.95">
      <c r="C54" s="43"/>
      <c r="D54" s="43"/>
      <c r="E54" s="322"/>
      <c r="F54" s="322"/>
      <c r="G54" s="322"/>
    </row>
    <row r="55" spans="3:7" ht="12.95">
      <c r="C55" s="43"/>
      <c r="D55" s="43"/>
      <c r="E55" s="322"/>
      <c r="F55" s="322"/>
      <c r="G55" s="322"/>
    </row>
    <row r="56" spans="3:7" ht="12.95">
      <c r="C56" s="43"/>
      <c r="D56" s="43"/>
      <c r="E56" s="322"/>
      <c r="F56" s="322"/>
      <c r="G56" s="322"/>
    </row>
    <row r="57" spans="3:7" ht="12.95">
      <c r="C57" s="43"/>
      <c r="D57" s="43"/>
      <c r="E57" s="43"/>
      <c r="F57" s="44"/>
    </row>
    <row r="58" spans="3:7" ht="12.95">
      <c r="C58" s="43"/>
      <c r="D58" s="43"/>
      <c r="E58" s="43"/>
      <c r="F58" s="44"/>
    </row>
    <row r="59" spans="3:7" ht="12.95">
      <c r="C59" s="43"/>
      <c r="D59" s="43"/>
      <c r="E59" s="43"/>
      <c r="F59" s="44"/>
    </row>
    <row r="60" spans="3:7" ht="12.95">
      <c r="C60" s="45"/>
      <c r="D60" s="45"/>
      <c r="E60" s="45"/>
      <c r="F60" s="46"/>
    </row>
  </sheetData>
  <mergeCells count="13">
    <mergeCell ref="E55:G55"/>
    <mergeCell ref="E56:G56"/>
    <mergeCell ref="D46:H46"/>
    <mergeCell ref="E40:H40"/>
    <mergeCell ref="E41:H41"/>
    <mergeCell ref="D44:H44"/>
    <mergeCell ref="D45:H45"/>
    <mergeCell ref="E54:G54"/>
    <mergeCell ref="C7:H7"/>
    <mergeCell ref="C30:H30"/>
    <mergeCell ref="E31:H31"/>
    <mergeCell ref="E32:H32"/>
    <mergeCell ref="D35:H35"/>
  </mergeCells>
  <phoneticPr fontId="30" type="noConversion"/>
  <pageMargins left="0.7" right="0.7" top="0.75" bottom="0.75" header="0.3" footer="0.3"/>
  <pageSetup paperSize="9" orientation="portrait" r:id="rId1"/>
  <headerFooter>
    <oddHeader>&amp;L&amp;"Calibri"&amp;12&amp;K0000FFClassification: Limited&amp;1#</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E59E-EAF0-460F-A8C3-8773FCB4465A}">
  <dimension ref="B3:G23"/>
  <sheetViews>
    <sheetView workbookViewId="0">
      <selection activeCell="F11" sqref="F11"/>
    </sheetView>
  </sheetViews>
  <sheetFormatPr defaultRowHeight="14.45"/>
  <cols>
    <col min="2" max="2" width="46.140625" customWidth="1"/>
    <col min="3" max="3" width="25.42578125" customWidth="1"/>
    <col min="4" max="4" width="37.140625" bestFit="1" customWidth="1"/>
    <col min="5" max="5" width="7.42578125" customWidth="1"/>
    <col min="6" max="6" width="37.140625" customWidth="1"/>
    <col min="7" max="7" width="6.5703125" customWidth="1"/>
  </cols>
  <sheetData>
    <row r="3" spans="2:7" ht="18.600000000000001">
      <c r="B3" s="47" t="s">
        <v>60</v>
      </c>
      <c r="C3" s="47"/>
    </row>
    <row r="6" spans="2:7">
      <c r="B6" s="50" t="s">
        <v>61</v>
      </c>
      <c r="C6" s="50" t="s">
        <v>62</v>
      </c>
      <c r="D6" s="50" t="s">
        <v>1</v>
      </c>
      <c r="E6" s="50" t="s">
        <v>63</v>
      </c>
      <c r="F6" s="50" t="s">
        <v>64</v>
      </c>
      <c r="G6" s="50" t="s">
        <v>65</v>
      </c>
    </row>
    <row r="7" spans="2:7" ht="57.95">
      <c r="B7" s="3" t="s">
        <v>66</v>
      </c>
      <c r="C7" s="3" t="s">
        <v>67</v>
      </c>
      <c r="D7" s="103" t="s">
        <v>68</v>
      </c>
      <c r="E7" s="103"/>
      <c r="F7" s="51">
        <v>93</v>
      </c>
      <c r="G7" s="3"/>
    </row>
    <row r="8" spans="2:7" ht="57.95">
      <c r="B8" s="3" t="s">
        <v>69</v>
      </c>
      <c r="C8" s="3" t="s">
        <v>70</v>
      </c>
      <c r="D8" s="103" t="s">
        <v>71</v>
      </c>
      <c r="E8" s="103"/>
      <c r="F8" s="51">
        <v>27</v>
      </c>
      <c r="G8" s="3"/>
    </row>
    <row r="9" spans="2:7" ht="43.5">
      <c r="B9" s="3" t="s">
        <v>72</v>
      </c>
      <c r="C9" s="3" t="s">
        <v>73</v>
      </c>
      <c r="D9" s="103" t="s">
        <v>74</v>
      </c>
      <c r="E9" s="103"/>
      <c r="F9" s="51">
        <v>19</v>
      </c>
      <c r="G9" s="3"/>
    </row>
    <row r="10" spans="2:7" s="2" customFormat="1">
      <c r="B10" s="51" t="s">
        <v>75</v>
      </c>
      <c r="C10" s="51" t="str">
        <f>COUNTA(C7:C8) &amp;" Tables"</f>
        <v>2 Tables</v>
      </c>
      <c r="D10" s="51"/>
      <c r="E10" s="51"/>
      <c r="F10" s="6" t="str">
        <f>SUM(F7:F9)&amp;" Fields"</f>
        <v>139 Fields</v>
      </c>
      <c r="G10" s="6"/>
    </row>
    <row r="11" spans="2:7">
      <c r="B11" s="52"/>
      <c r="C11" s="52"/>
      <c r="D11" s="52"/>
      <c r="E11" s="52"/>
      <c r="F11" s="52"/>
    </row>
    <row r="12" spans="2:7">
      <c r="B12" s="52"/>
      <c r="C12" s="52"/>
      <c r="D12" s="52"/>
      <c r="E12" s="52"/>
      <c r="F12" s="52"/>
    </row>
    <row r="13" spans="2:7">
      <c r="B13" s="52"/>
      <c r="C13" s="52"/>
      <c r="D13" s="52"/>
      <c r="E13" s="52"/>
      <c r="F13" s="52"/>
    </row>
    <row r="14" spans="2:7">
      <c r="B14" s="51" t="s">
        <v>63</v>
      </c>
      <c r="C14" s="324" t="s">
        <v>76</v>
      </c>
      <c r="D14" s="325"/>
      <c r="E14" s="101"/>
      <c r="F14" s="101"/>
    </row>
    <row r="15" spans="2:7" ht="72.599999999999994">
      <c r="B15" s="98" t="s">
        <v>77</v>
      </c>
      <c r="C15" s="328"/>
      <c r="D15" s="328"/>
      <c r="E15" s="102"/>
      <c r="F15" s="102"/>
    </row>
    <row r="16" spans="2:7">
      <c r="B16" s="54"/>
      <c r="C16" s="328"/>
      <c r="D16" s="328"/>
      <c r="E16" s="102"/>
      <c r="F16" s="102"/>
    </row>
    <row r="17" spans="2:6">
      <c r="B17" s="54"/>
      <c r="C17" s="328"/>
      <c r="D17" s="328"/>
      <c r="E17" s="102"/>
      <c r="F17" s="102"/>
    </row>
    <row r="18" spans="2:6">
      <c r="B18" s="54"/>
      <c r="C18" s="326"/>
      <c r="D18" s="327"/>
      <c r="E18" s="102"/>
      <c r="F18" s="102"/>
    </row>
    <row r="19" spans="2:6">
      <c r="B19" s="54"/>
      <c r="C19" s="326"/>
      <c r="D19" s="327"/>
      <c r="E19" s="102"/>
      <c r="F19" s="102"/>
    </row>
    <row r="20" spans="2:6">
      <c r="B20" s="54"/>
      <c r="C20" s="326"/>
      <c r="D20" s="327"/>
      <c r="E20" s="102"/>
      <c r="F20" s="102"/>
    </row>
    <row r="21" spans="2:6">
      <c r="B21" s="54"/>
      <c r="C21" s="326"/>
      <c r="D21" s="327"/>
      <c r="E21" s="102"/>
      <c r="F21" s="102"/>
    </row>
    <row r="22" spans="2:6">
      <c r="B22" s="54"/>
      <c r="C22" s="326"/>
      <c r="D22" s="327"/>
      <c r="E22" s="102"/>
      <c r="F22" s="102"/>
    </row>
    <row r="23" spans="2:6">
      <c r="B23" s="54"/>
      <c r="C23" s="326"/>
      <c r="D23" s="327"/>
      <c r="E23" s="102"/>
      <c r="F23" s="102"/>
    </row>
  </sheetData>
  <mergeCells count="10">
    <mergeCell ref="C22:D22"/>
    <mergeCell ref="C23:D23"/>
    <mergeCell ref="C15:D15"/>
    <mergeCell ref="C16:D16"/>
    <mergeCell ref="C17:D17"/>
    <mergeCell ref="C14:D14"/>
    <mergeCell ref="C18:D18"/>
    <mergeCell ref="C19:D19"/>
    <mergeCell ref="C20:D20"/>
    <mergeCell ref="C21:D21"/>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5B2A-A830-4895-A037-1400F9057C0E}">
  <dimension ref="A1:AK83"/>
  <sheetViews>
    <sheetView topLeftCell="B1" workbookViewId="0">
      <pane ySplit="2" topLeftCell="A3" activePane="bottomLeft" state="frozen"/>
      <selection pane="bottomLeft" activeCell="E41" sqref="E41"/>
      <selection activeCell="B1" sqref="B1"/>
    </sheetView>
  </sheetViews>
  <sheetFormatPr defaultColWidth="9.140625" defaultRowHeight="14.45"/>
  <cols>
    <col min="1" max="1" width="0" style="57" hidden="1" customWidth="1"/>
    <col min="2" max="2" width="33.42578125" style="59" customWidth="1"/>
    <col min="3" max="3" width="25.85546875" style="59" customWidth="1"/>
    <col min="4" max="4" width="45.140625" style="59" bestFit="1" customWidth="1"/>
    <col min="5" max="5" width="15.7109375" style="59" bestFit="1" customWidth="1"/>
    <col min="6" max="6" width="15.85546875" style="60" bestFit="1" customWidth="1"/>
    <col min="7" max="14" width="10.42578125" style="61" bestFit="1" customWidth="1"/>
    <col min="15" max="15" width="33.85546875" style="57" customWidth="1"/>
    <col min="16" max="16" width="31.140625" style="57" customWidth="1"/>
    <col min="17" max="17" width="15.7109375" style="57" customWidth="1"/>
    <col min="18" max="18" width="11" style="58" customWidth="1"/>
    <col min="19" max="19" width="9.42578125" style="57" customWidth="1"/>
    <col min="20" max="20" width="20.5703125" style="57" bestFit="1" customWidth="1"/>
    <col min="21" max="21" width="25.140625" style="57" bestFit="1" customWidth="1"/>
    <col min="22" max="22" width="24.28515625" style="57" bestFit="1" customWidth="1"/>
    <col min="23" max="23" width="22.28515625" style="57" bestFit="1" customWidth="1"/>
    <col min="24" max="24" width="20.5703125" style="57" bestFit="1" customWidth="1"/>
    <col min="25" max="25" width="19.7109375" style="57" bestFit="1" customWidth="1"/>
    <col min="26" max="26" width="20.5703125" style="57" bestFit="1" customWidth="1"/>
    <col min="27" max="27" width="18.28515625" style="57" bestFit="1" customWidth="1"/>
    <col min="28" max="28" width="17.42578125" style="57" customWidth="1"/>
    <col min="29" max="29" width="15.28515625" style="57" bestFit="1" customWidth="1"/>
    <col min="30" max="16384" width="9.140625" style="57"/>
  </cols>
  <sheetData>
    <row r="1" spans="1:37" customFormat="1">
      <c r="B1" s="329" t="s">
        <v>78</v>
      </c>
      <c r="C1" s="330"/>
      <c r="D1" s="330"/>
      <c r="E1" s="330"/>
      <c r="F1" s="330"/>
      <c r="G1" s="330"/>
      <c r="H1" s="330"/>
      <c r="I1" s="56"/>
      <c r="J1" s="56"/>
      <c r="K1" s="56"/>
      <c r="L1" s="56"/>
      <c r="M1" s="56"/>
      <c r="N1" s="56"/>
      <c r="O1" s="56"/>
      <c r="P1" s="56"/>
      <c r="Q1" s="56"/>
      <c r="R1" s="56"/>
      <c r="S1" s="56"/>
    </row>
    <row r="2" spans="1:37" s="55" customFormat="1">
      <c r="A2" s="55" t="s">
        <v>79</v>
      </c>
      <c r="B2" s="119" t="s">
        <v>80</v>
      </c>
      <c r="C2" s="119" t="s">
        <v>81</v>
      </c>
      <c r="D2" s="119" t="s">
        <v>1</v>
      </c>
      <c r="E2" s="119" t="s">
        <v>82</v>
      </c>
      <c r="F2" s="119" t="s">
        <v>83</v>
      </c>
      <c r="G2" s="119" t="s">
        <v>84</v>
      </c>
      <c r="H2" s="119" t="s">
        <v>85</v>
      </c>
      <c r="I2" s="119" t="s">
        <v>86</v>
      </c>
      <c r="J2" s="119" t="s">
        <v>87</v>
      </c>
      <c r="K2" s="119" t="s">
        <v>88</v>
      </c>
      <c r="L2" s="119" t="s">
        <v>89</v>
      </c>
      <c r="M2" s="119" t="s">
        <v>90</v>
      </c>
      <c r="N2" s="119"/>
      <c r="O2" s="57"/>
      <c r="P2" s="57"/>
      <c r="Q2" s="57"/>
      <c r="R2" s="57"/>
      <c r="S2" s="57"/>
      <c r="T2" s="57"/>
      <c r="U2" s="57"/>
      <c r="V2" s="57"/>
      <c r="W2" s="57"/>
      <c r="X2" s="57"/>
      <c r="Y2" s="57"/>
      <c r="Z2" s="57"/>
      <c r="AA2" s="57"/>
      <c r="AB2" s="57"/>
      <c r="AC2" s="57"/>
      <c r="AD2" s="57"/>
      <c r="AE2" s="57"/>
      <c r="AF2" s="57"/>
      <c r="AG2" s="57"/>
      <c r="AH2" s="57"/>
      <c r="AI2" s="57"/>
      <c r="AJ2" s="57"/>
      <c r="AK2" s="57"/>
    </row>
    <row r="3" spans="1:37">
      <c r="A3" s="57" t="str">
        <f t="shared" ref="A3:A25" si="0">B3&amp;C3</f>
        <v>tblEntityOrgGroupMembersEntityOrgGroupMemberID</v>
      </c>
      <c r="B3" s="59" t="s">
        <v>91</v>
      </c>
      <c r="C3" s="59" t="s">
        <v>92</v>
      </c>
      <c r="D3" s="59" t="s">
        <v>93</v>
      </c>
      <c r="E3" s="59" t="s">
        <v>94</v>
      </c>
      <c r="F3" s="60">
        <v>5</v>
      </c>
      <c r="G3" s="61" t="s">
        <v>95</v>
      </c>
      <c r="H3" s="61" t="s">
        <v>96</v>
      </c>
    </row>
    <row r="4" spans="1:37">
      <c r="A4" s="57" t="str">
        <f t="shared" si="0"/>
        <v>tblEntityOrgGroupMembersEntityOrgGroupID</v>
      </c>
      <c r="B4" s="59" t="s">
        <v>91</v>
      </c>
      <c r="C4" s="59" t="s">
        <v>97</v>
      </c>
      <c r="D4" s="59" t="s">
        <v>98</v>
      </c>
      <c r="E4" s="59" t="s">
        <v>94</v>
      </c>
      <c r="F4" s="60">
        <v>4</v>
      </c>
      <c r="G4" s="61" t="s">
        <v>95</v>
      </c>
      <c r="I4" s="61" t="s">
        <v>96</v>
      </c>
    </row>
    <row r="5" spans="1:37">
      <c r="A5" s="57" t="str">
        <f t="shared" si="0"/>
        <v>tblEntityOrgGroupMembersEntityID</v>
      </c>
      <c r="B5" s="59" t="s">
        <v>91</v>
      </c>
      <c r="C5" s="59" t="s">
        <v>99</v>
      </c>
      <c r="D5" s="59" t="s">
        <v>100</v>
      </c>
      <c r="E5" s="59" t="s">
        <v>94</v>
      </c>
      <c r="F5" s="60">
        <v>10</v>
      </c>
      <c r="G5" s="61" t="s">
        <v>95</v>
      </c>
    </row>
    <row r="6" spans="1:37">
      <c r="A6" s="57" t="str">
        <f t="shared" si="0"/>
        <v>tblEntityOrgGroupMembersEntityOrgMemberTypeID</v>
      </c>
      <c r="B6" s="59" t="s">
        <v>91</v>
      </c>
      <c r="C6" s="59" t="s">
        <v>101</v>
      </c>
      <c r="D6" s="59" t="s">
        <v>102</v>
      </c>
      <c r="E6" s="59" t="s">
        <v>94</v>
      </c>
      <c r="F6" s="60">
        <v>1</v>
      </c>
      <c r="G6" s="61" t="s">
        <v>95</v>
      </c>
      <c r="I6" s="61" t="s">
        <v>96</v>
      </c>
    </row>
    <row r="7" spans="1:37">
      <c r="A7" s="57" t="str">
        <f t="shared" si="0"/>
        <v>tblEntityOrgGroupMembersCOGGroupID</v>
      </c>
      <c r="B7" s="59" t="s">
        <v>91</v>
      </c>
      <c r="C7" s="59" t="s">
        <v>103</v>
      </c>
      <c r="D7" s="59" t="s">
        <v>104</v>
      </c>
      <c r="E7" s="59" t="s">
        <v>94</v>
      </c>
      <c r="F7" s="60">
        <v>5</v>
      </c>
      <c r="G7" s="61" t="s">
        <v>95</v>
      </c>
    </row>
    <row r="8" spans="1:37">
      <c r="A8" s="57" t="str">
        <f t="shared" si="0"/>
        <v>tblEntityOrgGroupMembersDateAddedToOrg</v>
      </c>
      <c r="B8" s="59" t="s">
        <v>91</v>
      </c>
      <c r="C8" s="59" t="s">
        <v>105</v>
      </c>
      <c r="D8" s="59" t="s">
        <v>106</v>
      </c>
      <c r="E8" s="59" t="s">
        <v>107</v>
      </c>
      <c r="G8" s="61" t="s">
        <v>95</v>
      </c>
    </row>
    <row r="9" spans="1:37">
      <c r="A9" s="57" t="str">
        <f t="shared" si="0"/>
        <v>tblEntityOrgGroupMembersLastUpdatedBySessionID</v>
      </c>
      <c r="B9" s="59" t="s">
        <v>91</v>
      </c>
      <c r="C9" s="59" t="s">
        <v>108</v>
      </c>
      <c r="D9" s="59" t="s">
        <v>109</v>
      </c>
      <c r="E9" s="59" t="s">
        <v>94</v>
      </c>
      <c r="F9" s="60">
        <v>8</v>
      </c>
      <c r="G9" s="61" t="s">
        <v>95</v>
      </c>
    </row>
    <row r="10" spans="1:37">
      <c r="A10" s="57" t="str">
        <f t="shared" si="0"/>
        <v>tblEntityOrgGroupsEntityOrgGroupID</v>
      </c>
      <c r="B10" s="59" t="s">
        <v>110</v>
      </c>
      <c r="C10" s="59" t="s">
        <v>97</v>
      </c>
      <c r="D10" s="59" t="s">
        <v>98</v>
      </c>
      <c r="E10" s="59" t="s">
        <v>94</v>
      </c>
      <c r="F10" s="60">
        <v>4</v>
      </c>
      <c r="G10" s="61" t="s">
        <v>95</v>
      </c>
      <c r="H10" s="61" t="s">
        <v>96</v>
      </c>
    </row>
    <row r="11" spans="1:37">
      <c r="A11" s="57" t="str">
        <f t="shared" si="0"/>
        <v>tblEntityOrgGroupsOrgName</v>
      </c>
      <c r="B11" s="59" t="s">
        <v>110</v>
      </c>
      <c r="C11" s="59" t="s">
        <v>111</v>
      </c>
      <c r="D11" s="59" t="s">
        <v>112</v>
      </c>
      <c r="E11" s="59" t="s">
        <v>113</v>
      </c>
      <c r="F11" s="60">
        <v>255</v>
      </c>
      <c r="G11" s="61" t="s">
        <v>95</v>
      </c>
    </row>
    <row r="12" spans="1:37">
      <c r="A12" s="57" t="str">
        <f t="shared" si="0"/>
        <v>tblEntityOrgGroupsUpdateDateTime</v>
      </c>
      <c r="B12" s="59" t="s">
        <v>110</v>
      </c>
      <c r="C12" s="59" t="s">
        <v>114</v>
      </c>
      <c r="D12" s="59" t="s">
        <v>115</v>
      </c>
      <c r="E12" s="59" t="s">
        <v>107</v>
      </c>
      <c r="G12" s="61" t="s">
        <v>95</v>
      </c>
    </row>
    <row r="13" spans="1:37">
      <c r="A13" s="57" t="str">
        <f t="shared" si="0"/>
        <v>tblEntityOrgGroupsInitiatedBy</v>
      </c>
      <c r="B13" s="59" t="s">
        <v>110</v>
      </c>
      <c r="C13" s="59" t="s">
        <v>116</v>
      </c>
      <c r="D13" s="59" t="s">
        <v>117</v>
      </c>
      <c r="E13" s="59" t="s">
        <v>113</v>
      </c>
      <c r="F13" s="60">
        <v>255</v>
      </c>
      <c r="G13" s="61" t="s">
        <v>95</v>
      </c>
    </row>
    <row r="14" spans="1:37">
      <c r="A14" s="57" t="str">
        <f t="shared" si="0"/>
        <v>tblEntityOrgGroupsDate Created</v>
      </c>
      <c r="B14" s="59" t="s">
        <v>110</v>
      </c>
      <c r="C14" s="59" t="s">
        <v>118</v>
      </c>
      <c r="D14" s="59" t="s">
        <v>119</v>
      </c>
      <c r="E14" s="59" t="s">
        <v>107</v>
      </c>
      <c r="G14" s="61" t="s">
        <v>95</v>
      </c>
    </row>
    <row r="15" spans="1:37">
      <c r="A15" s="57" t="str">
        <f t="shared" si="0"/>
        <v>tblEntityOrgGroupsResolvedBy</v>
      </c>
      <c r="B15" s="59" t="s">
        <v>110</v>
      </c>
      <c r="C15" s="59" t="s">
        <v>120</v>
      </c>
      <c r="D15" s="59" t="s">
        <v>121</v>
      </c>
      <c r="E15" s="59" t="s">
        <v>113</v>
      </c>
      <c r="F15" s="60">
        <v>255</v>
      </c>
      <c r="G15" s="61" t="s">
        <v>95</v>
      </c>
    </row>
    <row r="16" spans="1:37">
      <c r="A16" s="57" t="str">
        <f t="shared" si="0"/>
        <v>tblEntityOrgGroupsResolvedByDate</v>
      </c>
      <c r="B16" s="59" t="s">
        <v>110</v>
      </c>
      <c r="C16" s="59" t="s">
        <v>122</v>
      </c>
      <c r="D16" s="59" t="s">
        <v>123</v>
      </c>
      <c r="E16" s="59" t="s">
        <v>107</v>
      </c>
      <c r="G16" s="61" t="s">
        <v>95</v>
      </c>
    </row>
    <row r="17" spans="1:8">
      <c r="A17" s="57" t="str">
        <f t="shared" si="0"/>
        <v>tblEntityOrgGroupsLastUpdatedBySessionID</v>
      </c>
      <c r="B17" s="59" t="s">
        <v>110</v>
      </c>
      <c r="C17" s="59" t="s">
        <v>108</v>
      </c>
      <c r="D17" s="59" t="s">
        <v>109</v>
      </c>
      <c r="E17" s="59" t="s">
        <v>94</v>
      </c>
      <c r="F17" s="60">
        <v>8</v>
      </c>
      <c r="G17" s="61" t="s">
        <v>95</v>
      </c>
    </row>
    <row r="18" spans="1:8">
      <c r="A18" s="57" t="str">
        <f t="shared" si="0"/>
        <v>tblEntityOrgMemberTypeIDEntityOrgMemberTypeID</v>
      </c>
      <c r="B18" s="59" t="s">
        <v>124</v>
      </c>
      <c r="C18" s="59" t="s">
        <v>101</v>
      </c>
      <c r="D18" s="59" t="s">
        <v>102</v>
      </c>
      <c r="E18" s="59" t="s">
        <v>94</v>
      </c>
      <c r="F18" s="60">
        <v>1</v>
      </c>
      <c r="G18" s="61" t="s">
        <v>95</v>
      </c>
      <c r="H18" s="61" t="s">
        <v>96</v>
      </c>
    </row>
    <row r="19" spans="1:8">
      <c r="A19" s="57" t="str">
        <f t="shared" si="0"/>
        <v>TBLENTITYORGMEMBERTYPESORGMEMBERTYPE</v>
      </c>
      <c r="B19" s="59" t="s">
        <v>125</v>
      </c>
      <c r="C19" s="59" t="s">
        <v>126</v>
      </c>
      <c r="E19" s="59" t="s">
        <v>127</v>
      </c>
      <c r="F19" s="60">
        <v>255</v>
      </c>
      <c r="G19" s="61" t="s">
        <v>95</v>
      </c>
    </row>
    <row r="21" spans="1:8">
      <c r="A21" s="57" t="str">
        <f t="shared" si="0"/>
        <v>OCIS ID</v>
      </c>
      <c r="C21" s="59" t="s">
        <v>128</v>
      </c>
    </row>
    <row r="22" spans="1:8">
      <c r="A22" s="57" t="str">
        <f t="shared" si="0"/>
        <v>Customer Segment</v>
      </c>
      <c r="C22" s="59" t="s">
        <v>129</v>
      </c>
    </row>
    <row r="23" spans="1:8">
      <c r="A23" s="57" t="str">
        <f t="shared" si="0"/>
        <v>Customer Segment code</v>
      </c>
      <c r="C23" s="59" t="s">
        <v>130</v>
      </c>
    </row>
    <row r="24" spans="1:8">
      <c r="A24" s="57" t="str">
        <f t="shared" si="0"/>
        <v/>
      </c>
    </row>
    <row r="25" spans="1:8">
      <c r="A25" s="57" t="str">
        <f t="shared" si="0"/>
        <v/>
      </c>
    </row>
    <row r="26" spans="1:8">
      <c r="A26" s="57" t="str">
        <f t="shared" ref="A26:A33" si="1">C34&amp;E34</f>
        <v/>
      </c>
    </row>
    <row r="27" spans="1:8">
      <c r="A27" s="57" t="str">
        <f t="shared" si="1"/>
        <v/>
      </c>
      <c r="F27" s="59"/>
    </row>
    <row r="28" spans="1:8">
      <c r="A28" s="57" t="str">
        <f t="shared" si="1"/>
        <v/>
      </c>
      <c r="F28" s="59"/>
    </row>
    <row r="29" spans="1:8">
      <c r="A29" s="57" t="str">
        <f t="shared" si="1"/>
        <v/>
      </c>
      <c r="F29" s="59"/>
    </row>
    <row r="30" spans="1:8">
      <c r="A30" s="57" t="str">
        <f t="shared" si="1"/>
        <v/>
      </c>
      <c r="F30" s="59"/>
    </row>
    <row r="31" spans="1:8">
      <c r="A31" s="57" t="str">
        <f t="shared" si="1"/>
        <v/>
      </c>
      <c r="F31" s="59"/>
    </row>
    <row r="32" spans="1:8">
      <c r="A32" s="57" t="str">
        <f t="shared" si="1"/>
        <v/>
      </c>
      <c r="F32" s="59"/>
    </row>
    <row r="33" spans="1:6">
      <c r="A33" s="57" t="str">
        <f t="shared" si="1"/>
        <v/>
      </c>
      <c r="F33" s="59"/>
    </row>
    <row r="34" spans="1:6">
      <c r="A34" s="57" t="str">
        <f t="shared" ref="A34:A40" si="2">B27&amp;C27</f>
        <v/>
      </c>
      <c r="F34" s="59"/>
    </row>
    <row r="35" spans="1:6">
      <c r="A35" s="57" t="str">
        <f t="shared" si="2"/>
        <v/>
      </c>
      <c r="F35" s="59"/>
    </row>
    <row r="36" spans="1:6">
      <c r="A36" s="57" t="str">
        <f t="shared" si="2"/>
        <v/>
      </c>
      <c r="F36" s="59"/>
    </row>
    <row r="37" spans="1:6">
      <c r="A37" s="57" t="str">
        <f t="shared" si="2"/>
        <v/>
      </c>
      <c r="F37" s="59"/>
    </row>
    <row r="38" spans="1:6">
      <c r="A38" s="57" t="str">
        <f t="shared" si="2"/>
        <v/>
      </c>
      <c r="F38" s="59"/>
    </row>
    <row r="39" spans="1:6">
      <c r="A39" s="57" t="str">
        <f t="shared" si="2"/>
        <v/>
      </c>
      <c r="F39" s="59"/>
    </row>
    <row r="40" spans="1:6">
      <c r="A40" s="57" t="str">
        <f t="shared" si="2"/>
        <v/>
      </c>
      <c r="F40" s="59"/>
    </row>
    <row r="41" spans="1:6">
      <c r="A41" s="57" t="e">
        <f>#REF!&amp;#REF!</f>
        <v>#REF!</v>
      </c>
      <c r="F41" s="59"/>
    </row>
    <row r="42" spans="1:6">
      <c r="A42" s="57" t="e">
        <f>#REF!&amp;#REF!</f>
        <v>#REF!</v>
      </c>
    </row>
    <row r="43" spans="1:6">
      <c r="A43" s="57" t="e">
        <f>#REF!&amp;#REF!</f>
        <v>#REF!</v>
      </c>
    </row>
    <row r="44" spans="1:6">
      <c r="A44" s="57" t="e">
        <f>#REF!&amp;#REF!</f>
        <v>#REF!</v>
      </c>
    </row>
    <row r="45" spans="1:6">
      <c r="A45" s="57" t="e">
        <f>#REF!&amp;#REF!</f>
        <v>#REF!</v>
      </c>
    </row>
    <row r="46" spans="1:6">
      <c r="A46" s="57" t="e">
        <f>#REF!&amp;#REF!</f>
        <v>#REF!</v>
      </c>
    </row>
    <row r="47" spans="1:6">
      <c r="A47" s="57" t="e">
        <f>#REF!&amp;#REF!</f>
        <v>#REF!</v>
      </c>
    </row>
    <row r="48" spans="1:6">
      <c r="A48" s="57" t="e">
        <f>#REF!&amp;#REF!</f>
        <v>#REF!</v>
      </c>
    </row>
    <row r="49" spans="1:1">
      <c r="A49" s="57" t="str">
        <f t="shared" ref="A49:A67" si="3">B49&amp;C49</f>
        <v/>
      </c>
    </row>
    <row r="50" spans="1:1">
      <c r="A50" s="57" t="str">
        <f t="shared" si="3"/>
        <v/>
      </c>
    </row>
    <row r="51" spans="1:1">
      <c r="A51" s="57" t="str">
        <f t="shared" si="3"/>
        <v/>
      </c>
    </row>
    <row r="52" spans="1:1">
      <c r="A52" s="57" t="str">
        <f t="shared" si="3"/>
        <v/>
      </c>
    </row>
    <row r="53" spans="1:1">
      <c r="A53" s="57" t="str">
        <f t="shared" si="3"/>
        <v/>
      </c>
    </row>
    <row r="54" spans="1:1">
      <c r="A54" s="57" t="str">
        <f t="shared" si="3"/>
        <v/>
      </c>
    </row>
    <row r="55" spans="1:1">
      <c r="A55" s="57" t="str">
        <f t="shared" si="3"/>
        <v/>
      </c>
    </row>
    <row r="56" spans="1:1">
      <c r="A56" s="57" t="str">
        <f t="shared" si="3"/>
        <v/>
      </c>
    </row>
    <row r="57" spans="1:1">
      <c r="A57" s="57" t="str">
        <f t="shared" si="3"/>
        <v/>
      </c>
    </row>
    <row r="58" spans="1:1">
      <c r="A58" s="57" t="str">
        <f t="shared" si="3"/>
        <v/>
      </c>
    </row>
    <row r="59" spans="1:1">
      <c r="A59" s="57" t="str">
        <f t="shared" si="3"/>
        <v/>
      </c>
    </row>
    <row r="60" spans="1:1">
      <c r="A60" s="57" t="str">
        <f t="shared" si="3"/>
        <v/>
      </c>
    </row>
    <row r="61" spans="1:1">
      <c r="A61" s="57" t="str">
        <f t="shared" si="3"/>
        <v/>
      </c>
    </row>
    <row r="62" spans="1:1">
      <c r="A62" s="57" t="str">
        <f t="shared" si="3"/>
        <v/>
      </c>
    </row>
    <row r="63" spans="1:1">
      <c r="A63" s="57" t="str">
        <f t="shared" si="3"/>
        <v/>
      </c>
    </row>
    <row r="64" spans="1:1">
      <c r="A64" s="57" t="str">
        <f t="shared" si="3"/>
        <v/>
      </c>
    </row>
    <row r="65" spans="1:1">
      <c r="A65" s="57" t="str">
        <f t="shared" si="3"/>
        <v/>
      </c>
    </row>
    <row r="66" spans="1:1">
      <c r="A66" s="57" t="str">
        <f t="shared" si="3"/>
        <v/>
      </c>
    </row>
    <row r="67" spans="1:1">
      <c r="A67" s="57" t="str">
        <f t="shared" si="3"/>
        <v/>
      </c>
    </row>
    <row r="68" spans="1:1">
      <c r="A68" s="57" t="str">
        <f t="shared" ref="A68:A83" si="4">B68&amp;C68</f>
        <v/>
      </c>
    </row>
    <row r="69" spans="1:1">
      <c r="A69" s="57" t="str">
        <f t="shared" si="4"/>
        <v/>
      </c>
    </row>
    <row r="70" spans="1:1">
      <c r="A70" s="57" t="str">
        <f t="shared" si="4"/>
        <v/>
      </c>
    </row>
    <row r="71" spans="1:1">
      <c r="A71" s="57" t="str">
        <f t="shared" si="4"/>
        <v/>
      </c>
    </row>
    <row r="72" spans="1:1">
      <c r="A72" s="57" t="str">
        <f t="shared" si="4"/>
        <v/>
      </c>
    </row>
    <row r="73" spans="1:1">
      <c r="A73" s="57" t="str">
        <f t="shared" si="4"/>
        <v/>
      </c>
    </row>
    <row r="74" spans="1:1">
      <c r="A74" s="57" t="str">
        <f t="shared" si="4"/>
        <v/>
      </c>
    </row>
    <row r="75" spans="1:1">
      <c r="A75" s="57" t="str">
        <f t="shared" si="4"/>
        <v/>
      </c>
    </row>
    <row r="76" spans="1:1">
      <c r="A76" s="57" t="str">
        <f t="shared" si="4"/>
        <v/>
      </c>
    </row>
    <row r="77" spans="1:1">
      <c r="A77" s="57" t="str">
        <f t="shared" si="4"/>
        <v/>
      </c>
    </row>
    <row r="78" spans="1:1">
      <c r="A78" s="57" t="str">
        <f t="shared" si="4"/>
        <v/>
      </c>
    </row>
    <row r="79" spans="1:1">
      <c r="A79" s="57" t="str">
        <f t="shared" si="4"/>
        <v/>
      </c>
    </row>
    <row r="80" spans="1:1">
      <c r="A80" s="57" t="str">
        <f t="shared" si="4"/>
        <v/>
      </c>
    </row>
    <row r="81" spans="1:1">
      <c r="A81" s="57" t="str">
        <f t="shared" si="4"/>
        <v/>
      </c>
    </row>
    <row r="82" spans="1:1" ht="12.95" customHeight="1">
      <c r="A82" s="57" t="str">
        <f t="shared" si="4"/>
        <v/>
      </c>
    </row>
    <row r="83" spans="1:1">
      <c r="A83" s="57" t="str">
        <f t="shared" si="4"/>
        <v/>
      </c>
    </row>
  </sheetData>
  <autoFilter ref="B2:AK156" xr:uid="{00000000-0009-0000-0000-000003000000}"/>
  <mergeCells count="1">
    <mergeCell ref="B1:H1"/>
  </mergeCells>
  <pageMargins left="0.7" right="0.7" top="0.75" bottom="0.75" header="0.3" footer="0.3"/>
  <pageSetup paperSize="9" orientation="portrait" r:id="rId1"/>
  <headerFooter>
    <oddHeader>&amp;L&amp;"Calibri"&amp;12&amp;K0000FFClassification: Limited&amp;1#</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B2A9B-46A7-4CD0-9AF2-1153F45757E2}">
  <dimension ref="B1:Y30"/>
  <sheetViews>
    <sheetView zoomScale="120" zoomScaleNormal="120" workbookViewId="0">
      <selection activeCell="I24" sqref="I24"/>
    </sheetView>
  </sheetViews>
  <sheetFormatPr defaultRowHeight="14.45"/>
  <cols>
    <col min="1" max="1" width="1.5703125" customWidth="1"/>
    <col min="2" max="2" width="18" customWidth="1"/>
    <col min="3" max="3" width="26.140625" customWidth="1"/>
    <col min="4" max="4" width="9.28515625" style="175" bestFit="1" customWidth="1"/>
    <col min="5" max="5" width="11.42578125" style="175" customWidth="1"/>
    <col min="6" max="6" width="2.28515625" customWidth="1"/>
    <col min="7" max="7" width="6.5703125" bestFit="1" customWidth="1"/>
    <col min="8" max="8" width="15" bestFit="1" customWidth="1"/>
    <col min="9" max="9" width="26.7109375" bestFit="1" customWidth="1"/>
    <col min="10" max="14" width="8.42578125" style="175" customWidth="1"/>
    <col min="15" max="15" width="7.140625" style="175" customWidth="1"/>
    <col min="16" max="16" width="9.140625" bestFit="1" customWidth="1"/>
    <col min="17" max="17" width="9.85546875" style="175" customWidth="1"/>
    <col min="18" max="18" width="9" style="175" customWidth="1"/>
    <col min="19" max="19" width="8.85546875" style="175" customWidth="1"/>
    <col min="20" max="20" width="10.5703125" style="175" customWidth="1"/>
    <col min="21" max="21" width="43.42578125" style="175" bestFit="1" customWidth="1"/>
    <col min="22" max="22" width="27.7109375" style="175" bestFit="1" customWidth="1"/>
    <col min="23" max="23" width="37.85546875" style="175" customWidth="1"/>
    <col min="24" max="24" width="3.140625" customWidth="1"/>
    <col min="25" max="25" width="107.28515625" bestFit="1" customWidth="1"/>
  </cols>
  <sheetData>
    <row r="1" spans="2:25" ht="18.600000000000001">
      <c r="B1" s="174" t="s">
        <v>131</v>
      </c>
    </row>
    <row r="3" spans="2:25">
      <c r="B3" s="331" t="s">
        <v>132</v>
      </c>
      <c r="C3" s="332"/>
      <c r="D3" s="332"/>
      <c r="E3" s="333"/>
      <c r="G3" s="334" t="s">
        <v>133</v>
      </c>
      <c r="H3" s="335"/>
      <c r="I3" s="335"/>
      <c r="J3" s="335"/>
      <c r="K3" s="335"/>
      <c r="L3" s="335"/>
      <c r="M3" s="335"/>
      <c r="N3" s="335"/>
      <c r="O3" s="335"/>
      <c r="P3" s="335"/>
      <c r="Q3" s="335"/>
      <c r="R3" s="335"/>
      <c r="S3" s="335"/>
      <c r="T3" s="335"/>
      <c r="U3" s="335"/>
      <c r="V3" s="335"/>
      <c r="W3" s="336"/>
    </row>
    <row r="4" spans="2:25" ht="43.5">
      <c r="B4" s="177" t="s">
        <v>134</v>
      </c>
      <c r="C4" s="178" t="s">
        <v>135</v>
      </c>
      <c r="D4" s="176" t="s">
        <v>82</v>
      </c>
      <c r="E4" s="179" t="s">
        <v>136</v>
      </c>
      <c r="G4" s="180" t="s">
        <v>137</v>
      </c>
      <c r="H4" s="181" t="s">
        <v>138</v>
      </c>
      <c r="I4" s="180" t="s">
        <v>139</v>
      </c>
      <c r="J4" s="182" t="s">
        <v>140</v>
      </c>
      <c r="K4" s="182" t="s">
        <v>85</v>
      </c>
      <c r="L4" s="182" t="s">
        <v>141</v>
      </c>
      <c r="M4" s="182" t="s">
        <v>142</v>
      </c>
      <c r="N4" s="182" t="s">
        <v>143</v>
      </c>
      <c r="O4" s="182" t="s">
        <v>144</v>
      </c>
      <c r="P4" s="180" t="s">
        <v>145</v>
      </c>
      <c r="Q4" s="182" t="s">
        <v>146</v>
      </c>
      <c r="R4" s="182" t="s">
        <v>147</v>
      </c>
      <c r="S4" s="182" t="s">
        <v>148</v>
      </c>
      <c r="T4" s="182" t="s">
        <v>149</v>
      </c>
      <c r="U4" s="182" t="s">
        <v>150</v>
      </c>
      <c r="V4" s="182" t="s">
        <v>151</v>
      </c>
      <c r="W4" s="182" t="s">
        <v>152</v>
      </c>
      <c r="Y4" s="183" t="s">
        <v>153</v>
      </c>
    </row>
    <row r="5" spans="2:25">
      <c r="B5" s="1" t="s">
        <v>154</v>
      </c>
      <c r="C5" s="1" t="s">
        <v>92</v>
      </c>
      <c r="D5" s="184" t="s">
        <v>155</v>
      </c>
      <c r="E5" s="184" t="s">
        <v>156</v>
      </c>
      <c r="G5" s="1" t="s">
        <v>157</v>
      </c>
      <c r="H5" s="1" t="s">
        <v>154</v>
      </c>
      <c r="I5" s="1" t="s">
        <v>92</v>
      </c>
      <c r="J5" s="184" t="s">
        <v>95</v>
      </c>
      <c r="K5" s="184"/>
      <c r="L5" s="184"/>
      <c r="M5" s="185">
        <v>5</v>
      </c>
      <c r="N5" s="184">
        <v>5</v>
      </c>
      <c r="O5" s="184">
        <v>0</v>
      </c>
      <c r="P5" s="1" t="s">
        <v>158</v>
      </c>
      <c r="Q5" s="184"/>
      <c r="R5" s="186" t="s">
        <v>95</v>
      </c>
      <c r="S5" s="184"/>
      <c r="T5" s="184"/>
      <c r="U5" s="184" t="s">
        <v>159</v>
      </c>
      <c r="V5" s="184">
        <v>29371</v>
      </c>
      <c r="W5" s="186"/>
      <c r="Y5" s="187" t="s">
        <v>160</v>
      </c>
    </row>
    <row r="6" spans="2:25">
      <c r="B6" s="1" t="s">
        <v>154</v>
      </c>
      <c r="C6" s="1" t="s">
        <v>97</v>
      </c>
      <c r="D6" s="184" t="s">
        <v>155</v>
      </c>
      <c r="E6" s="184" t="s">
        <v>156</v>
      </c>
      <c r="G6" s="1" t="s">
        <v>157</v>
      </c>
      <c r="H6" s="1" t="s">
        <v>154</v>
      </c>
      <c r="I6" s="1" t="s">
        <v>97</v>
      </c>
      <c r="J6" s="184" t="s">
        <v>95</v>
      </c>
      <c r="K6" s="184"/>
      <c r="L6" s="184"/>
      <c r="M6" s="185">
        <v>4</v>
      </c>
      <c r="N6" s="184">
        <v>4</v>
      </c>
      <c r="O6" s="184">
        <v>0</v>
      </c>
      <c r="P6" s="1" t="s">
        <v>158</v>
      </c>
      <c r="Q6" s="184"/>
      <c r="R6" s="186" t="s">
        <v>95</v>
      </c>
      <c r="S6" s="184"/>
      <c r="T6" s="184"/>
      <c r="U6" s="184" t="s">
        <v>161</v>
      </c>
      <c r="V6" s="184">
        <v>3379</v>
      </c>
      <c r="W6" s="186"/>
      <c r="Y6" s="187" t="s">
        <v>162</v>
      </c>
    </row>
    <row r="7" spans="2:25">
      <c r="B7" s="1" t="s">
        <v>154</v>
      </c>
      <c r="C7" s="1" t="s">
        <v>99</v>
      </c>
      <c r="D7" s="184" t="s">
        <v>155</v>
      </c>
      <c r="E7" s="184" t="s">
        <v>156</v>
      </c>
      <c r="G7" s="1" t="s">
        <v>157</v>
      </c>
      <c r="H7" s="1" t="s">
        <v>154</v>
      </c>
      <c r="I7" s="1" t="s">
        <v>99</v>
      </c>
      <c r="J7" s="184" t="s">
        <v>95</v>
      </c>
      <c r="K7" s="184"/>
      <c r="L7" s="184"/>
      <c r="M7" s="185">
        <v>10</v>
      </c>
      <c r="N7" s="184">
        <v>10</v>
      </c>
      <c r="O7" s="184">
        <v>0</v>
      </c>
      <c r="P7" s="1" t="s">
        <v>158</v>
      </c>
      <c r="Q7" s="184"/>
      <c r="R7" s="186" t="s">
        <v>95</v>
      </c>
      <c r="S7" s="184"/>
      <c r="T7" s="184"/>
      <c r="U7" s="184" t="s">
        <v>163</v>
      </c>
      <c r="V7" s="184">
        <v>2003034720</v>
      </c>
      <c r="W7" s="186"/>
      <c r="Y7" s="187" t="s">
        <v>164</v>
      </c>
    </row>
    <row r="8" spans="2:25">
      <c r="B8" s="1" t="s">
        <v>154</v>
      </c>
      <c r="C8" s="1" t="s">
        <v>165</v>
      </c>
      <c r="D8" s="184" t="s">
        <v>155</v>
      </c>
      <c r="E8" s="184" t="s">
        <v>156</v>
      </c>
      <c r="G8" s="1" t="s">
        <v>157</v>
      </c>
      <c r="H8" s="1" t="s">
        <v>154</v>
      </c>
      <c r="I8" s="1" t="s">
        <v>165</v>
      </c>
      <c r="J8" s="184" t="s">
        <v>95</v>
      </c>
      <c r="K8" s="184"/>
      <c r="L8" s="184"/>
      <c r="M8" s="185">
        <v>5</v>
      </c>
      <c r="N8" s="184"/>
      <c r="O8" s="184"/>
      <c r="P8" s="1" t="s">
        <v>166</v>
      </c>
      <c r="Q8" s="184"/>
      <c r="R8" s="186" t="s">
        <v>95</v>
      </c>
      <c r="S8" s="184"/>
      <c r="T8" s="184"/>
      <c r="U8" s="184" t="s">
        <v>167</v>
      </c>
      <c r="V8" s="184" t="b">
        <v>1</v>
      </c>
      <c r="W8" s="186" t="s">
        <v>168</v>
      </c>
      <c r="Y8" s="187" t="s">
        <v>169</v>
      </c>
    </row>
    <row r="9" spans="2:25">
      <c r="B9" s="1" t="s">
        <v>154</v>
      </c>
      <c r="C9" s="1" t="s">
        <v>170</v>
      </c>
      <c r="D9" s="184" t="s">
        <v>155</v>
      </c>
      <c r="E9" s="184" t="s">
        <v>156</v>
      </c>
      <c r="G9" s="1" t="s">
        <v>157</v>
      </c>
      <c r="H9" s="1" t="s">
        <v>154</v>
      </c>
      <c r="I9" s="188" t="s">
        <v>170</v>
      </c>
      <c r="J9" s="189" t="s">
        <v>96</v>
      </c>
      <c r="K9" s="184"/>
      <c r="L9" s="184"/>
      <c r="M9" s="185">
        <v>10</v>
      </c>
      <c r="N9" s="184">
        <v>10</v>
      </c>
      <c r="O9" s="184">
        <v>0</v>
      </c>
      <c r="P9" s="1" t="s">
        <v>158</v>
      </c>
      <c r="Q9" s="184" t="s">
        <v>171</v>
      </c>
      <c r="R9" s="186" t="s">
        <v>95</v>
      </c>
      <c r="S9" s="184"/>
      <c r="T9" s="184"/>
      <c r="U9" s="184" t="s">
        <v>172</v>
      </c>
      <c r="V9" s="175">
        <v>1477611967</v>
      </c>
      <c r="W9" s="186" t="s">
        <v>173</v>
      </c>
      <c r="Y9" s="187" t="s">
        <v>174</v>
      </c>
    </row>
    <row r="10" spans="2:25">
      <c r="B10" s="1" t="s">
        <v>154</v>
      </c>
      <c r="C10" s="1" t="s">
        <v>101</v>
      </c>
      <c r="D10" s="184" t="s">
        <v>155</v>
      </c>
      <c r="E10" s="184" t="s">
        <v>156</v>
      </c>
      <c r="G10" s="1" t="s">
        <v>157</v>
      </c>
      <c r="H10" s="1" t="s">
        <v>154</v>
      </c>
      <c r="I10" s="188" t="s">
        <v>101</v>
      </c>
      <c r="J10" s="189" t="s">
        <v>96</v>
      </c>
      <c r="K10" s="184"/>
      <c r="L10" s="184"/>
      <c r="M10" s="185">
        <v>1</v>
      </c>
      <c r="N10" s="184">
        <v>1</v>
      </c>
      <c r="O10" s="184">
        <v>0</v>
      </c>
      <c r="P10" s="1" t="s">
        <v>158</v>
      </c>
      <c r="Q10" s="184" t="s">
        <v>171</v>
      </c>
      <c r="R10" s="186" t="s">
        <v>95</v>
      </c>
      <c r="S10" s="184"/>
      <c r="T10" s="184"/>
      <c r="U10" s="184" t="s">
        <v>175</v>
      </c>
      <c r="V10" s="184">
        <v>1</v>
      </c>
      <c r="W10" s="186" t="s">
        <v>176</v>
      </c>
      <c r="Y10" s="187" t="s">
        <v>177</v>
      </c>
    </row>
    <row r="11" spans="2:25">
      <c r="B11" s="1" t="s">
        <v>154</v>
      </c>
      <c r="C11" s="1" t="s">
        <v>178</v>
      </c>
      <c r="D11" s="184" t="s">
        <v>155</v>
      </c>
      <c r="E11" s="184" t="s">
        <v>156</v>
      </c>
      <c r="G11" s="1" t="s">
        <v>157</v>
      </c>
      <c r="H11" s="1" t="s">
        <v>154</v>
      </c>
      <c r="I11" s="188" t="s">
        <v>178</v>
      </c>
      <c r="J11" s="189" t="s">
        <v>96</v>
      </c>
      <c r="K11" s="184"/>
      <c r="L11" s="184"/>
      <c r="M11" s="185">
        <v>6</v>
      </c>
      <c r="N11" s="184"/>
      <c r="O11" s="184"/>
      <c r="P11" s="1" t="s">
        <v>155</v>
      </c>
      <c r="Q11" s="184" t="s">
        <v>171</v>
      </c>
      <c r="R11" s="186" t="s">
        <v>95</v>
      </c>
      <c r="S11" s="184"/>
      <c r="T11" s="184"/>
      <c r="U11" s="184" t="s">
        <v>179</v>
      </c>
      <c r="V11" s="184" t="s">
        <v>180</v>
      </c>
      <c r="W11" s="186" t="s">
        <v>181</v>
      </c>
      <c r="Y11" s="187" t="s">
        <v>182</v>
      </c>
    </row>
    <row r="12" spans="2:25">
      <c r="B12" s="1" t="s">
        <v>154</v>
      </c>
      <c r="C12" s="1" t="s">
        <v>103</v>
      </c>
      <c r="D12" s="184" t="s">
        <v>155</v>
      </c>
      <c r="E12" s="184" t="s">
        <v>156</v>
      </c>
      <c r="G12" s="1" t="s">
        <v>157</v>
      </c>
      <c r="H12" s="1" t="s">
        <v>154</v>
      </c>
      <c r="I12" s="1" t="s">
        <v>103</v>
      </c>
      <c r="J12" s="184" t="s">
        <v>95</v>
      </c>
      <c r="K12" s="184"/>
      <c r="L12" s="184"/>
      <c r="M12" s="173">
        <v>5</v>
      </c>
      <c r="N12" s="184">
        <v>5</v>
      </c>
      <c r="O12" s="184">
        <v>0</v>
      </c>
      <c r="P12" s="1" t="s">
        <v>158</v>
      </c>
      <c r="Q12" s="184"/>
      <c r="R12" s="186" t="s">
        <v>95</v>
      </c>
      <c r="S12" s="184"/>
      <c r="T12" s="184"/>
      <c r="U12" s="184" t="s">
        <v>183</v>
      </c>
      <c r="V12" s="184">
        <v>53370</v>
      </c>
      <c r="W12" s="186"/>
      <c r="Y12" s="190"/>
    </row>
    <row r="13" spans="2:25">
      <c r="B13" s="1" t="s">
        <v>154</v>
      </c>
      <c r="C13" s="1" t="s">
        <v>105</v>
      </c>
      <c r="D13" s="184" t="s">
        <v>155</v>
      </c>
      <c r="E13" s="184" t="s">
        <v>156</v>
      </c>
      <c r="G13" s="1" t="s">
        <v>157</v>
      </c>
      <c r="H13" s="1" t="s">
        <v>154</v>
      </c>
      <c r="I13" s="1" t="s">
        <v>105</v>
      </c>
      <c r="J13" s="184" t="s">
        <v>95</v>
      </c>
      <c r="K13" s="184"/>
      <c r="L13" s="184"/>
      <c r="M13" s="185">
        <v>24</v>
      </c>
      <c r="N13" s="184"/>
      <c r="O13" s="184"/>
      <c r="P13" s="1" t="s">
        <v>107</v>
      </c>
      <c r="Q13" s="184"/>
      <c r="R13" s="186" t="s">
        <v>95</v>
      </c>
      <c r="S13" s="184"/>
      <c r="T13" s="184"/>
      <c r="U13" s="184" t="s">
        <v>184</v>
      </c>
      <c r="V13" s="191">
        <v>42298.672314814816</v>
      </c>
      <c r="W13" s="186"/>
      <c r="Y13" s="192" t="s">
        <v>185</v>
      </c>
    </row>
    <row r="14" spans="2:25">
      <c r="B14" s="1" t="s">
        <v>154</v>
      </c>
      <c r="C14" s="1" t="s">
        <v>186</v>
      </c>
      <c r="D14" s="184" t="s">
        <v>155</v>
      </c>
      <c r="E14" s="184" t="s">
        <v>156</v>
      </c>
      <c r="G14" s="1" t="s">
        <v>157</v>
      </c>
      <c r="H14" s="1" t="s">
        <v>154</v>
      </c>
      <c r="I14" s="1" t="s">
        <v>186</v>
      </c>
      <c r="J14" s="184" t="s">
        <v>95</v>
      </c>
      <c r="K14" s="184"/>
      <c r="L14" s="184"/>
      <c r="M14" s="185">
        <v>1</v>
      </c>
      <c r="N14" s="184"/>
      <c r="O14" s="184"/>
      <c r="P14" s="1" t="s">
        <v>166</v>
      </c>
      <c r="Q14" s="184"/>
      <c r="R14" s="186" t="s">
        <v>95</v>
      </c>
      <c r="S14" s="184"/>
      <c r="T14" s="184"/>
      <c r="U14" s="184" t="s">
        <v>187</v>
      </c>
      <c r="V14" s="184">
        <v>2</v>
      </c>
      <c r="W14" s="186" t="s">
        <v>188</v>
      </c>
      <c r="Y14" s="1" t="s">
        <v>189</v>
      </c>
    </row>
    <row r="15" spans="2:25">
      <c r="B15" s="1" t="s">
        <v>154</v>
      </c>
      <c r="C15" s="1" t="s">
        <v>190</v>
      </c>
      <c r="D15" s="184" t="s">
        <v>155</v>
      </c>
      <c r="E15" s="184" t="s">
        <v>156</v>
      </c>
      <c r="G15" s="1" t="s">
        <v>157</v>
      </c>
      <c r="H15" s="1" t="s">
        <v>154</v>
      </c>
      <c r="I15" s="1" t="s">
        <v>190</v>
      </c>
      <c r="J15" s="184" t="s">
        <v>95</v>
      </c>
      <c r="K15" s="184"/>
      <c r="L15" s="184"/>
      <c r="M15" s="185">
        <v>14</v>
      </c>
      <c r="N15" s="184"/>
      <c r="O15" s="184"/>
      <c r="P15" s="1" t="s">
        <v>155</v>
      </c>
      <c r="Q15" s="184"/>
      <c r="R15" s="186" t="s">
        <v>95</v>
      </c>
      <c r="S15" s="184"/>
      <c r="T15" s="184"/>
      <c r="U15" s="184" t="s">
        <v>191</v>
      </c>
      <c r="V15" s="184" t="s">
        <v>192</v>
      </c>
      <c r="W15" s="186"/>
      <c r="Y15" s="1" t="s">
        <v>193</v>
      </c>
    </row>
    <row r="16" spans="2:25">
      <c r="B16" s="1" t="s">
        <v>154</v>
      </c>
      <c r="C16" s="1" t="s">
        <v>194</v>
      </c>
      <c r="D16" s="184" t="s">
        <v>155</v>
      </c>
      <c r="E16" s="184" t="s">
        <v>156</v>
      </c>
      <c r="G16" s="1" t="s">
        <v>157</v>
      </c>
      <c r="H16" s="1" t="s">
        <v>154</v>
      </c>
      <c r="I16" s="1" t="s">
        <v>194</v>
      </c>
      <c r="J16" s="184" t="s">
        <v>95</v>
      </c>
      <c r="K16" s="184"/>
      <c r="L16" s="184"/>
      <c r="M16" s="173">
        <v>8</v>
      </c>
      <c r="N16" s="184">
        <v>8</v>
      </c>
      <c r="O16" s="184">
        <v>0</v>
      </c>
      <c r="P16" s="1" t="s">
        <v>158</v>
      </c>
      <c r="Q16" s="184"/>
      <c r="R16" s="186" t="s">
        <v>95</v>
      </c>
      <c r="S16" s="184"/>
      <c r="T16" s="184"/>
      <c r="U16" s="184" t="s">
        <v>195</v>
      </c>
      <c r="V16" s="186" t="s">
        <v>196</v>
      </c>
      <c r="W16" s="186" t="s">
        <v>197</v>
      </c>
      <c r="Y16" s="1" t="s">
        <v>198</v>
      </c>
    </row>
    <row r="17" spans="2:25">
      <c r="B17" s="1" t="s">
        <v>154</v>
      </c>
      <c r="C17" s="1" t="s">
        <v>199</v>
      </c>
      <c r="D17" s="184" t="s">
        <v>155</v>
      </c>
      <c r="E17" s="184" t="s">
        <v>156</v>
      </c>
      <c r="G17" s="1" t="s">
        <v>157</v>
      </c>
      <c r="H17" s="1" t="s">
        <v>154</v>
      </c>
      <c r="I17" s="1" t="s">
        <v>199</v>
      </c>
      <c r="J17" s="184" t="s">
        <v>95</v>
      </c>
      <c r="K17" s="184"/>
      <c r="L17" s="184"/>
      <c r="M17" s="185">
        <v>26</v>
      </c>
      <c r="N17" s="184"/>
      <c r="O17" s="184"/>
      <c r="P17" s="1" t="s">
        <v>155</v>
      </c>
      <c r="Q17" s="184"/>
      <c r="R17" s="186" t="s">
        <v>95</v>
      </c>
      <c r="S17" s="184"/>
      <c r="T17" s="184"/>
      <c r="U17" s="184" t="s">
        <v>200</v>
      </c>
      <c r="V17" s="186" t="s">
        <v>201</v>
      </c>
      <c r="W17" s="186" t="s">
        <v>197</v>
      </c>
      <c r="Y17" s="1" t="s">
        <v>202</v>
      </c>
    </row>
    <row r="18" spans="2:25">
      <c r="B18" s="1" t="s">
        <v>154</v>
      </c>
      <c r="C18" s="1" t="s">
        <v>203</v>
      </c>
      <c r="D18" s="184" t="s">
        <v>155</v>
      </c>
      <c r="E18" s="184" t="s">
        <v>156</v>
      </c>
      <c r="G18" s="1" t="s">
        <v>157</v>
      </c>
      <c r="H18" s="1" t="s">
        <v>154</v>
      </c>
      <c r="I18" s="1" t="s">
        <v>203</v>
      </c>
      <c r="J18" s="184" t="s">
        <v>95</v>
      </c>
      <c r="K18" s="184"/>
      <c r="L18" s="184"/>
      <c r="M18" s="184">
        <v>8</v>
      </c>
      <c r="N18" s="184">
        <v>8</v>
      </c>
      <c r="O18" s="184">
        <v>0</v>
      </c>
      <c r="P18" s="1" t="s">
        <v>158</v>
      </c>
      <c r="Q18" s="184"/>
      <c r="R18" s="186" t="s">
        <v>95</v>
      </c>
      <c r="S18" s="184"/>
      <c r="T18" s="184"/>
      <c r="U18" s="184" t="s">
        <v>204</v>
      </c>
      <c r="V18" s="186" t="s">
        <v>205</v>
      </c>
      <c r="W18" s="186" t="s">
        <v>197</v>
      </c>
      <c r="Y18" s="193" t="s">
        <v>206</v>
      </c>
    </row>
    <row r="19" spans="2:25">
      <c r="B19" s="1" t="s">
        <v>154</v>
      </c>
      <c r="C19" s="1" t="s">
        <v>207</v>
      </c>
      <c r="D19" s="184" t="s">
        <v>155</v>
      </c>
      <c r="E19" s="184" t="s">
        <v>156</v>
      </c>
      <c r="G19" s="1" t="s">
        <v>157</v>
      </c>
      <c r="H19" s="1" t="s">
        <v>154</v>
      </c>
      <c r="I19" s="1" t="s">
        <v>207</v>
      </c>
      <c r="J19" s="184" t="s">
        <v>95</v>
      </c>
      <c r="K19" s="184"/>
      <c r="L19" s="184"/>
      <c r="M19" s="184">
        <v>32</v>
      </c>
      <c r="N19" s="184"/>
      <c r="O19" s="184"/>
      <c r="P19" s="1" t="s">
        <v>155</v>
      </c>
      <c r="Q19" s="184"/>
      <c r="R19" s="186" t="s">
        <v>95</v>
      </c>
      <c r="S19" s="184"/>
      <c r="T19" s="184"/>
      <c r="U19" s="184" t="s">
        <v>208</v>
      </c>
      <c r="V19" s="186" t="s">
        <v>209</v>
      </c>
      <c r="W19" s="186" t="s">
        <v>197</v>
      </c>
      <c r="Y19" s="193" t="s">
        <v>210</v>
      </c>
    </row>
    <row r="20" spans="2:25">
      <c r="B20" s="1" t="s">
        <v>154</v>
      </c>
      <c r="C20" s="1" t="s">
        <v>211</v>
      </c>
      <c r="D20" s="184" t="s">
        <v>155</v>
      </c>
      <c r="E20" s="184" t="s">
        <v>156</v>
      </c>
      <c r="G20" s="1" t="s">
        <v>157</v>
      </c>
      <c r="H20" s="1" t="s">
        <v>154</v>
      </c>
      <c r="I20" s="1" t="s">
        <v>211</v>
      </c>
      <c r="J20" s="184" t="s">
        <v>95</v>
      </c>
      <c r="K20" s="184"/>
      <c r="L20" s="184"/>
      <c r="M20" s="184">
        <v>1</v>
      </c>
      <c r="N20" s="184"/>
      <c r="O20" s="184"/>
      <c r="P20" s="1" t="s">
        <v>155</v>
      </c>
      <c r="Q20" s="184"/>
      <c r="R20" s="186" t="s">
        <v>95</v>
      </c>
      <c r="S20" s="184"/>
      <c r="T20" s="184"/>
      <c r="U20" s="184"/>
      <c r="V20" s="186" t="s">
        <v>95</v>
      </c>
      <c r="W20" s="186"/>
      <c r="Y20" s="1" t="s">
        <v>212</v>
      </c>
    </row>
    <row r="21" spans="2:25">
      <c r="B21" s="1" t="s">
        <v>154</v>
      </c>
      <c r="C21" s="1" t="s">
        <v>213</v>
      </c>
      <c r="D21" s="184" t="s">
        <v>155</v>
      </c>
      <c r="E21" s="184" t="s">
        <v>156</v>
      </c>
      <c r="G21" s="1" t="s">
        <v>157</v>
      </c>
      <c r="H21" s="1" t="s">
        <v>154</v>
      </c>
      <c r="I21" s="1" t="s">
        <v>213</v>
      </c>
      <c r="J21" s="184" t="s">
        <v>95</v>
      </c>
      <c r="K21" s="184"/>
      <c r="L21" s="184"/>
      <c r="M21" s="184">
        <v>24</v>
      </c>
      <c r="N21" s="184"/>
      <c r="O21" s="184"/>
      <c r="P21" s="1" t="s">
        <v>107</v>
      </c>
      <c r="Q21" s="184"/>
      <c r="R21" s="186" t="s">
        <v>95</v>
      </c>
      <c r="S21" s="184"/>
      <c r="T21" s="184"/>
      <c r="U21" s="184" t="s">
        <v>214</v>
      </c>
      <c r="V21" s="194" t="s">
        <v>215</v>
      </c>
      <c r="W21" s="186"/>
      <c r="Y21" s="193" t="s">
        <v>216</v>
      </c>
    </row>
    <row r="22" spans="2:25">
      <c r="Y22" s="1" t="s">
        <v>217</v>
      </c>
    </row>
    <row r="23" spans="2:25">
      <c r="Y23" s="193" t="s">
        <v>218</v>
      </c>
    </row>
    <row r="26" spans="2:25">
      <c r="Y26" s="195"/>
    </row>
    <row r="30" spans="2:25">
      <c r="Y30" s="195"/>
    </row>
  </sheetData>
  <mergeCells count="2">
    <mergeCell ref="B3:E3"/>
    <mergeCell ref="G3:W3"/>
  </mergeCells>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6EFA-74A9-498F-A9A2-36181E17B31B}">
  <sheetPr filterMode="1"/>
  <dimension ref="A1:S384"/>
  <sheetViews>
    <sheetView workbookViewId="0">
      <pane ySplit="1" topLeftCell="A282" activePane="bottomLeft" state="frozen"/>
      <selection pane="bottomLeft" activeCell="E377" sqref="E377"/>
    </sheetView>
  </sheetViews>
  <sheetFormatPr defaultColWidth="9.28515625" defaultRowHeight="14.45"/>
  <cols>
    <col min="1" max="1" width="45.85546875" customWidth="1"/>
    <col min="2" max="2" width="7.5703125" customWidth="1"/>
    <col min="3" max="3" width="33" bestFit="1" customWidth="1"/>
    <col min="4" max="4" width="31" customWidth="1"/>
    <col min="5" max="5" width="48.5703125" bestFit="1" customWidth="1"/>
    <col min="6" max="6" width="35.42578125" bestFit="1" customWidth="1"/>
    <col min="7" max="7" width="37.140625" bestFit="1" customWidth="1"/>
    <col min="8" max="8" width="25.140625" customWidth="1"/>
    <col min="9" max="9" width="9.28515625" bestFit="1" customWidth="1"/>
    <col min="10" max="10" width="13.28515625" bestFit="1" customWidth="1"/>
    <col min="11" max="11" width="8.28515625" bestFit="1" customWidth="1"/>
    <col min="12" max="12" width="11.42578125" bestFit="1" customWidth="1"/>
    <col min="13" max="13" width="12.140625" customWidth="1"/>
    <col min="14" max="14" width="19.28515625" bestFit="1" customWidth="1"/>
    <col min="15" max="15" width="10" bestFit="1" customWidth="1"/>
    <col min="16" max="16" width="9.85546875" bestFit="1" customWidth="1"/>
    <col min="17" max="17" width="13.7109375" bestFit="1" customWidth="1"/>
    <col min="18" max="18" width="12.28515625" bestFit="1" customWidth="1"/>
    <col min="19" max="19" width="12.5703125" bestFit="1" customWidth="1"/>
  </cols>
  <sheetData>
    <row r="1" spans="1:19" s="2" customFormat="1">
      <c r="A1" s="104" t="s">
        <v>219</v>
      </c>
      <c r="B1" s="120" t="s">
        <v>220</v>
      </c>
      <c r="C1" s="171" t="s">
        <v>221</v>
      </c>
      <c r="D1" s="171" t="s">
        <v>222</v>
      </c>
      <c r="E1" s="171" t="s">
        <v>223</v>
      </c>
      <c r="F1" s="171" t="s">
        <v>224</v>
      </c>
      <c r="G1" s="171" t="s">
        <v>225</v>
      </c>
      <c r="H1" s="171" t="s">
        <v>145</v>
      </c>
      <c r="I1" s="111" t="s">
        <v>226</v>
      </c>
      <c r="J1" s="111" t="s">
        <v>227</v>
      </c>
      <c r="K1" s="111" t="s">
        <v>228</v>
      </c>
      <c r="L1" s="111" t="s">
        <v>229</v>
      </c>
      <c r="M1" s="111" t="s">
        <v>230</v>
      </c>
      <c r="N1" s="111" t="s">
        <v>231</v>
      </c>
      <c r="O1" s="111" t="s">
        <v>232</v>
      </c>
      <c r="P1" s="111" t="s">
        <v>233</v>
      </c>
      <c r="Q1" s="111" t="s">
        <v>234</v>
      </c>
      <c r="R1" s="171" t="s">
        <v>235</v>
      </c>
      <c r="S1" s="171" t="s">
        <v>1</v>
      </c>
    </row>
    <row r="2" spans="1:19" hidden="1">
      <c r="A2" t="str">
        <f>C2&amp;F2</f>
        <v>AccountId</v>
      </c>
      <c r="B2">
        <f>IF(H2="double", K2&amp;", "&amp;L2, J2)</f>
        <v>18</v>
      </c>
      <c r="C2" s="172" t="s">
        <v>66</v>
      </c>
      <c r="D2" s="172" t="s">
        <v>236</v>
      </c>
      <c r="E2" s="172" t="s">
        <v>237</v>
      </c>
      <c r="F2" s="172" t="s">
        <v>238</v>
      </c>
      <c r="G2" s="172" t="s">
        <v>239</v>
      </c>
      <c r="H2" s="172" t="s">
        <v>240</v>
      </c>
      <c r="I2" s="173" t="s">
        <v>241</v>
      </c>
      <c r="J2" s="173">
        <v>18</v>
      </c>
      <c r="K2" s="173">
        <v>0</v>
      </c>
      <c r="L2" s="173">
        <v>0</v>
      </c>
      <c r="M2" s="173" t="s">
        <v>241</v>
      </c>
      <c r="N2" s="173" t="s">
        <v>241</v>
      </c>
      <c r="O2" s="173" t="s">
        <v>241</v>
      </c>
      <c r="P2" s="173" t="s">
        <v>241</v>
      </c>
      <c r="Q2" s="173" t="s">
        <v>241</v>
      </c>
      <c r="R2" s="172"/>
      <c r="S2" s="172"/>
    </row>
    <row r="3" spans="1:19" hidden="1">
      <c r="A3" t="str">
        <f t="shared" ref="A3:A66" si="0">C3&amp;F3</f>
        <v>AccountIsDeleted</v>
      </c>
      <c r="B3">
        <f t="shared" ref="B3:B66" si="1">IF(H3="double", K3&amp;", "&amp;L3, J3)</f>
        <v>0</v>
      </c>
      <c r="C3" s="172" t="s">
        <v>66</v>
      </c>
      <c r="D3" s="172" t="s">
        <v>236</v>
      </c>
      <c r="E3" s="172" t="s">
        <v>242</v>
      </c>
      <c r="F3" s="172" t="s">
        <v>243</v>
      </c>
      <c r="G3" s="172" t="s">
        <v>244</v>
      </c>
      <c r="H3" s="172" t="s">
        <v>245</v>
      </c>
      <c r="I3" s="173" t="s">
        <v>241</v>
      </c>
      <c r="J3" s="173">
        <v>0</v>
      </c>
      <c r="K3" s="173">
        <v>0</v>
      </c>
      <c r="L3" s="173">
        <v>0</v>
      </c>
      <c r="M3" s="173" t="s">
        <v>241</v>
      </c>
      <c r="N3" s="173" t="s">
        <v>241</v>
      </c>
      <c r="O3" s="173" t="s">
        <v>241</v>
      </c>
      <c r="P3" s="173" t="s">
        <v>241</v>
      </c>
      <c r="Q3" s="173" t="s">
        <v>241</v>
      </c>
      <c r="R3" s="172"/>
      <c r="S3" s="172"/>
    </row>
    <row r="4" spans="1:19" hidden="1">
      <c r="A4" t="str">
        <f t="shared" si="0"/>
        <v>AccountMasterRecordId</v>
      </c>
      <c r="B4">
        <f t="shared" si="1"/>
        <v>18</v>
      </c>
      <c r="C4" s="172" t="s">
        <v>66</v>
      </c>
      <c r="D4" s="172" t="s">
        <v>236</v>
      </c>
      <c r="E4" s="172" t="s">
        <v>246</v>
      </c>
      <c r="F4" s="172" t="s">
        <v>247</v>
      </c>
      <c r="G4" s="172" t="s">
        <v>248</v>
      </c>
      <c r="H4" s="172" t="s">
        <v>249</v>
      </c>
      <c r="I4" s="173" t="s">
        <v>250</v>
      </c>
      <c r="J4" s="173">
        <v>18</v>
      </c>
      <c r="K4" s="173">
        <v>0</v>
      </c>
      <c r="L4" s="173">
        <v>0</v>
      </c>
      <c r="M4" s="173" t="s">
        <v>241</v>
      </c>
      <c r="N4" s="173" t="s">
        <v>241</v>
      </c>
      <c r="O4" s="173" t="s">
        <v>241</v>
      </c>
      <c r="P4" s="173" t="s">
        <v>241</v>
      </c>
      <c r="Q4" s="173" t="s">
        <v>241</v>
      </c>
      <c r="R4" s="172"/>
      <c r="S4" s="172"/>
    </row>
    <row r="5" spans="1:19" hidden="1">
      <c r="A5" t="str">
        <f t="shared" si="0"/>
        <v>AccountName</v>
      </c>
      <c r="B5">
        <f t="shared" si="1"/>
        <v>255</v>
      </c>
      <c r="C5" s="172" t="s">
        <v>66</v>
      </c>
      <c r="D5" s="172" t="s">
        <v>236</v>
      </c>
      <c r="E5" s="172" t="s">
        <v>251</v>
      </c>
      <c r="F5" s="172" t="s">
        <v>29</v>
      </c>
      <c r="G5" s="172" t="s">
        <v>252</v>
      </c>
      <c r="H5" s="172" t="s">
        <v>253</v>
      </c>
      <c r="I5" s="173" t="s">
        <v>241</v>
      </c>
      <c r="J5" s="173">
        <v>255</v>
      </c>
      <c r="K5" s="173">
        <v>0</v>
      </c>
      <c r="L5" s="173">
        <v>0</v>
      </c>
      <c r="M5" s="173" t="s">
        <v>241</v>
      </c>
      <c r="N5" s="173" t="s">
        <v>241</v>
      </c>
      <c r="O5" s="173" t="s">
        <v>250</v>
      </c>
      <c r="P5" s="173" t="s">
        <v>241</v>
      </c>
      <c r="Q5" s="173" t="s">
        <v>241</v>
      </c>
      <c r="R5" s="172"/>
      <c r="S5" s="172"/>
    </row>
    <row r="6" spans="1:19" hidden="1">
      <c r="A6" t="str">
        <f t="shared" si="0"/>
        <v>AccountType</v>
      </c>
      <c r="B6">
        <f t="shared" si="1"/>
        <v>255</v>
      </c>
      <c r="C6" s="172" t="s">
        <v>66</v>
      </c>
      <c r="D6" s="172" t="s">
        <v>236</v>
      </c>
      <c r="E6" s="172" t="s">
        <v>254</v>
      </c>
      <c r="F6" s="172" t="s">
        <v>145</v>
      </c>
      <c r="G6" s="172" t="s">
        <v>255</v>
      </c>
      <c r="H6" s="172" t="s">
        <v>256</v>
      </c>
      <c r="I6" s="173" t="s">
        <v>250</v>
      </c>
      <c r="J6" s="173">
        <v>255</v>
      </c>
      <c r="K6" s="173">
        <v>0</v>
      </c>
      <c r="L6" s="173">
        <v>0</v>
      </c>
      <c r="M6" s="173" t="s">
        <v>241</v>
      </c>
      <c r="N6" s="173" t="s">
        <v>241</v>
      </c>
      <c r="O6" s="173" t="s">
        <v>250</v>
      </c>
      <c r="P6" s="173" t="s">
        <v>241</v>
      </c>
      <c r="Q6" s="173" t="s">
        <v>241</v>
      </c>
      <c r="R6" s="172"/>
      <c r="S6" s="172" t="s">
        <v>257</v>
      </c>
    </row>
    <row r="7" spans="1:19" hidden="1">
      <c r="A7" t="str">
        <f t="shared" si="0"/>
        <v>AccountRecordTypeId</v>
      </c>
      <c r="B7">
        <f t="shared" si="1"/>
        <v>18</v>
      </c>
      <c r="C7" s="172" t="s">
        <v>66</v>
      </c>
      <c r="D7" s="172" t="s">
        <v>236</v>
      </c>
      <c r="E7" s="172" t="s">
        <v>258</v>
      </c>
      <c r="F7" s="172" t="s">
        <v>259</v>
      </c>
      <c r="G7" s="172" t="s">
        <v>260</v>
      </c>
      <c r="H7" s="172" t="s">
        <v>261</v>
      </c>
      <c r="I7" s="173" t="s">
        <v>250</v>
      </c>
      <c r="J7" s="173">
        <v>18</v>
      </c>
      <c r="K7" s="173">
        <v>0</v>
      </c>
      <c r="L7" s="173">
        <v>0</v>
      </c>
      <c r="M7" s="173" t="s">
        <v>241</v>
      </c>
      <c r="N7" s="173" t="s">
        <v>241</v>
      </c>
      <c r="O7" s="173" t="s">
        <v>250</v>
      </c>
      <c r="P7" s="173" t="s">
        <v>241</v>
      </c>
      <c r="Q7" s="173" t="s">
        <v>241</v>
      </c>
      <c r="R7" s="172"/>
      <c r="S7" s="172"/>
    </row>
    <row r="8" spans="1:19" hidden="1">
      <c r="A8" t="str">
        <f t="shared" si="0"/>
        <v>AccountParentId</v>
      </c>
      <c r="B8">
        <f t="shared" si="1"/>
        <v>18</v>
      </c>
      <c r="C8" s="172" t="s">
        <v>66</v>
      </c>
      <c r="D8" s="172" t="s">
        <v>236</v>
      </c>
      <c r="E8" s="172" t="s">
        <v>262</v>
      </c>
      <c r="F8" s="172" t="s">
        <v>263</v>
      </c>
      <c r="G8" s="172" t="s">
        <v>264</v>
      </c>
      <c r="H8" s="172" t="s">
        <v>249</v>
      </c>
      <c r="I8" s="173" t="s">
        <v>250</v>
      </c>
      <c r="J8" s="173">
        <v>18</v>
      </c>
      <c r="K8" s="173">
        <v>0</v>
      </c>
      <c r="L8" s="173">
        <v>0</v>
      </c>
      <c r="M8" s="173" t="s">
        <v>241</v>
      </c>
      <c r="N8" s="173" t="s">
        <v>241</v>
      </c>
      <c r="O8" s="173" t="s">
        <v>250</v>
      </c>
      <c r="P8" s="173" t="s">
        <v>241</v>
      </c>
      <c r="Q8" s="173" t="s">
        <v>241</v>
      </c>
      <c r="R8" s="172"/>
      <c r="S8" s="172"/>
    </row>
    <row r="9" spans="1:19" hidden="1">
      <c r="A9" t="str">
        <f t="shared" si="0"/>
        <v>AccountBillingStreet</v>
      </c>
      <c r="B9">
        <f t="shared" si="1"/>
        <v>255</v>
      </c>
      <c r="C9" s="172" t="s">
        <v>66</v>
      </c>
      <c r="D9" s="172" t="s">
        <v>236</v>
      </c>
      <c r="E9" s="172" t="s">
        <v>265</v>
      </c>
      <c r="F9" s="172" t="s">
        <v>266</v>
      </c>
      <c r="G9" s="172" t="s">
        <v>267</v>
      </c>
      <c r="H9" s="172" t="s">
        <v>268</v>
      </c>
      <c r="I9" s="173" t="s">
        <v>250</v>
      </c>
      <c r="J9" s="173">
        <v>255</v>
      </c>
      <c r="K9" s="173">
        <v>0</v>
      </c>
      <c r="L9" s="173">
        <v>0</v>
      </c>
      <c r="M9" s="173" t="s">
        <v>241</v>
      </c>
      <c r="N9" s="173" t="s">
        <v>241</v>
      </c>
      <c r="O9" s="173" t="s">
        <v>250</v>
      </c>
      <c r="P9" s="173" t="s">
        <v>241</v>
      </c>
      <c r="Q9" s="173" t="s">
        <v>241</v>
      </c>
      <c r="R9" s="172"/>
      <c r="S9" s="172"/>
    </row>
    <row r="10" spans="1:19" hidden="1">
      <c r="A10" t="str">
        <f t="shared" si="0"/>
        <v>AccountBillingCity</v>
      </c>
      <c r="B10">
        <f t="shared" si="1"/>
        <v>40</v>
      </c>
      <c r="C10" s="172" t="s">
        <v>66</v>
      </c>
      <c r="D10" s="172" t="s">
        <v>236</v>
      </c>
      <c r="E10" s="172" t="s">
        <v>269</v>
      </c>
      <c r="F10" s="172" t="s">
        <v>270</v>
      </c>
      <c r="G10" s="172" t="s">
        <v>271</v>
      </c>
      <c r="H10" s="172" t="s">
        <v>253</v>
      </c>
      <c r="I10" s="173" t="s">
        <v>250</v>
      </c>
      <c r="J10" s="173">
        <v>40</v>
      </c>
      <c r="K10" s="173">
        <v>0</v>
      </c>
      <c r="L10" s="173">
        <v>0</v>
      </c>
      <c r="M10" s="173" t="s">
        <v>241</v>
      </c>
      <c r="N10" s="173" t="s">
        <v>241</v>
      </c>
      <c r="O10" s="173" t="s">
        <v>250</v>
      </c>
      <c r="P10" s="173" t="s">
        <v>241</v>
      </c>
      <c r="Q10" s="173" t="s">
        <v>241</v>
      </c>
      <c r="R10" s="172"/>
      <c r="S10" s="172"/>
    </row>
    <row r="11" spans="1:19" hidden="1">
      <c r="A11" t="str">
        <f t="shared" si="0"/>
        <v>AccountBillingState</v>
      </c>
      <c r="B11">
        <f t="shared" si="1"/>
        <v>80</v>
      </c>
      <c r="C11" s="172" t="s">
        <v>66</v>
      </c>
      <c r="D11" s="172" t="s">
        <v>236</v>
      </c>
      <c r="E11" s="172" t="s">
        <v>272</v>
      </c>
      <c r="F11" s="172" t="s">
        <v>273</v>
      </c>
      <c r="G11" s="172" t="s">
        <v>274</v>
      </c>
      <c r="H11" s="172" t="s">
        <v>253</v>
      </c>
      <c r="I11" s="173" t="s">
        <v>250</v>
      </c>
      <c r="J11" s="173">
        <v>80</v>
      </c>
      <c r="K11" s="173">
        <v>0</v>
      </c>
      <c r="L11" s="173">
        <v>0</v>
      </c>
      <c r="M11" s="173" t="s">
        <v>241</v>
      </c>
      <c r="N11" s="173" t="s">
        <v>241</v>
      </c>
      <c r="O11" s="173" t="s">
        <v>250</v>
      </c>
      <c r="P11" s="173" t="s">
        <v>241</v>
      </c>
      <c r="Q11" s="173" t="s">
        <v>241</v>
      </c>
      <c r="R11" s="172"/>
      <c r="S11" s="172"/>
    </row>
    <row r="12" spans="1:19" hidden="1">
      <c r="A12" t="str">
        <f t="shared" si="0"/>
        <v>AccountBillingPostalCode</v>
      </c>
      <c r="B12">
        <f t="shared" si="1"/>
        <v>20</v>
      </c>
      <c r="C12" s="172" t="s">
        <v>66</v>
      </c>
      <c r="D12" s="172" t="s">
        <v>236</v>
      </c>
      <c r="E12" s="172" t="s">
        <v>275</v>
      </c>
      <c r="F12" s="172" t="s">
        <v>276</v>
      </c>
      <c r="G12" s="172" t="s">
        <v>277</v>
      </c>
      <c r="H12" s="172" t="s">
        <v>253</v>
      </c>
      <c r="I12" s="173" t="s">
        <v>250</v>
      </c>
      <c r="J12" s="173">
        <v>20</v>
      </c>
      <c r="K12" s="173">
        <v>0</v>
      </c>
      <c r="L12" s="173">
        <v>0</v>
      </c>
      <c r="M12" s="173" t="s">
        <v>241</v>
      </c>
      <c r="N12" s="173" t="s">
        <v>241</v>
      </c>
      <c r="O12" s="173" t="s">
        <v>250</v>
      </c>
      <c r="P12" s="173" t="s">
        <v>241</v>
      </c>
      <c r="Q12" s="173" t="s">
        <v>241</v>
      </c>
      <c r="R12" s="172"/>
      <c r="S12" s="172"/>
    </row>
    <row r="13" spans="1:19" hidden="1">
      <c r="A13" t="str">
        <f t="shared" si="0"/>
        <v>AccountBillingCountry</v>
      </c>
      <c r="B13">
        <f t="shared" si="1"/>
        <v>80</v>
      </c>
      <c r="C13" s="172" t="s">
        <v>66</v>
      </c>
      <c r="D13" s="172" t="s">
        <v>236</v>
      </c>
      <c r="E13" s="172" t="s">
        <v>278</v>
      </c>
      <c r="F13" s="172" t="s">
        <v>279</v>
      </c>
      <c r="G13" s="172" t="s">
        <v>280</v>
      </c>
      <c r="H13" s="172" t="s">
        <v>253</v>
      </c>
      <c r="I13" s="173" t="s">
        <v>250</v>
      </c>
      <c r="J13" s="173">
        <v>80</v>
      </c>
      <c r="K13" s="173">
        <v>0</v>
      </c>
      <c r="L13" s="173">
        <v>0</v>
      </c>
      <c r="M13" s="173" t="s">
        <v>241</v>
      </c>
      <c r="N13" s="173" t="s">
        <v>241</v>
      </c>
      <c r="O13" s="173" t="s">
        <v>250</v>
      </c>
      <c r="P13" s="173" t="s">
        <v>241</v>
      </c>
      <c r="Q13" s="173" t="s">
        <v>241</v>
      </c>
      <c r="R13" s="172"/>
      <c r="S13" s="172"/>
    </row>
    <row r="14" spans="1:19" hidden="1">
      <c r="A14" t="str">
        <f t="shared" si="0"/>
        <v>AccountBillingLatitude</v>
      </c>
      <c r="B14" t="str">
        <f t="shared" si="1"/>
        <v>18, 15</v>
      </c>
      <c r="C14" s="172" t="s">
        <v>66</v>
      </c>
      <c r="D14" s="172" t="s">
        <v>236</v>
      </c>
      <c r="E14" s="172" t="s">
        <v>281</v>
      </c>
      <c r="F14" s="172" t="s">
        <v>282</v>
      </c>
      <c r="G14" s="172" t="s">
        <v>283</v>
      </c>
      <c r="H14" s="172" t="s">
        <v>284</v>
      </c>
      <c r="I14" s="173" t="s">
        <v>250</v>
      </c>
      <c r="J14" s="173">
        <v>0</v>
      </c>
      <c r="K14" s="173">
        <v>18</v>
      </c>
      <c r="L14" s="173">
        <v>15</v>
      </c>
      <c r="M14" s="173" t="s">
        <v>241</v>
      </c>
      <c r="N14" s="173" t="s">
        <v>241</v>
      </c>
      <c r="O14" s="173" t="s">
        <v>250</v>
      </c>
      <c r="P14" s="173" t="s">
        <v>241</v>
      </c>
      <c r="Q14" s="173" t="s">
        <v>241</v>
      </c>
      <c r="R14" s="172"/>
      <c r="S14" s="172"/>
    </row>
    <row r="15" spans="1:19" hidden="1">
      <c r="A15" t="str">
        <f t="shared" si="0"/>
        <v>AccountBillingLongitude</v>
      </c>
      <c r="B15" t="str">
        <f t="shared" si="1"/>
        <v>18, 15</v>
      </c>
      <c r="C15" s="172" t="s">
        <v>66</v>
      </c>
      <c r="D15" s="172" t="s">
        <v>236</v>
      </c>
      <c r="E15" s="172" t="s">
        <v>285</v>
      </c>
      <c r="F15" s="172" t="s">
        <v>286</v>
      </c>
      <c r="G15" s="172" t="s">
        <v>287</v>
      </c>
      <c r="H15" s="172" t="s">
        <v>284</v>
      </c>
      <c r="I15" s="173" t="s">
        <v>250</v>
      </c>
      <c r="J15" s="173">
        <v>0</v>
      </c>
      <c r="K15" s="173">
        <v>18</v>
      </c>
      <c r="L15" s="173">
        <v>15</v>
      </c>
      <c r="M15" s="173" t="s">
        <v>241</v>
      </c>
      <c r="N15" s="173" t="s">
        <v>241</v>
      </c>
      <c r="O15" s="173" t="s">
        <v>250</v>
      </c>
      <c r="P15" s="173" t="s">
        <v>241</v>
      </c>
      <c r="Q15" s="173" t="s">
        <v>241</v>
      </c>
      <c r="R15" s="172"/>
      <c r="S15" s="172"/>
    </row>
    <row r="16" spans="1:19" hidden="1">
      <c r="A16" t="str">
        <f t="shared" si="0"/>
        <v>AccountBillingGeocodeAccuracy</v>
      </c>
      <c r="B16">
        <f t="shared" si="1"/>
        <v>40</v>
      </c>
      <c r="C16" s="172" t="s">
        <v>66</v>
      </c>
      <c r="D16" s="172" t="s">
        <v>236</v>
      </c>
      <c r="E16" s="172" t="s">
        <v>288</v>
      </c>
      <c r="F16" s="172" t="s">
        <v>289</v>
      </c>
      <c r="G16" s="172" t="s">
        <v>290</v>
      </c>
      <c r="H16" s="172" t="s">
        <v>256</v>
      </c>
      <c r="I16" s="173" t="s">
        <v>250</v>
      </c>
      <c r="J16" s="173">
        <v>40</v>
      </c>
      <c r="K16" s="173">
        <v>0</v>
      </c>
      <c r="L16" s="173">
        <v>0</v>
      </c>
      <c r="M16" s="173" t="s">
        <v>241</v>
      </c>
      <c r="N16" s="173" t="s">
        <v>241</v>
      </c>
      <c r="O16" s="173" t="s">
        <v>250</v>
      </c>
      <c r="P16" s="173" t="s">
        <v>241</v>
      </c>
      <c r="Q16" s="173" t="s">
        <v>241</v>
      </c>
      <c r="R16" s="172"/>
      <c r="S16" s="172"/>
    </row>
    <row r="17" spans="1:19" hidden="1">
      <c r="A17" t="str">
        <f t="shared" si="0"/>
        <v>AccountBillingAddress</v>
      </c>
      <c r="B17">
        <f t="shared" si="1"/>
        <v>0</v>
      </c>
      <c r="C17" s="172" t="s">
        <v>66</v>
      </c>
      <c r="D17" s="172" t="s">
        <v>236</v>
      </c>
      <c r="E17" s="172" t="s">
        <v>291</v>
      </c>
      <c r="F17" s="172" t="s">
        <v>292</v>
      </c>
      <c r="G17" s="172" t="s">
        <v>293</v>
      </c>
      <c r="H17" s="172" t="s">
        <v>294</v>
      </c>
      <c r="I17" s="173" t="s">
        <v>250</v>
      </c>
      <c r="J17" s="173">
        <v>0</v>
      </c>
      <c r="K17" s="173">
        <v>0</v>
      </c>
      <c r="L17" s="173">
        <v>0</v>
      </c>
      <c r="M17" s="173" t="s">
        <v>241</v>
      </c>
      <c r="N17" s="173" t="s">
        <v>241</v>
      </c>
      <c r="O17" s="173" t="s">
        <v>241</v>
      </c>
      <c r="P17" s="173" t="s">
        <v>241</v>
      </c>
      <c r="Q17" s="173" t="s">
        <v>241</v>
      </c>
      <c r="R17" s="172"/>
      <c r="S17" s="172"/>
    </row>
    <row r="18" spans="1:19" hidden="1">
      <c r="A18" t="str">
        <f t="shared" si="0"/>
        <v>AccountShippingStreet</v>
      </c>
      <c r="B18">
        <f t="shared" si="1"/>
        <v>255</v>
      </c>
      <c r="C18" s="172" t="s">
        <v>66</v>
      </c>
      <c r="D18" s="172" t="s">
        <v>236</v>
      </c>
      <c r="E18" s="172" t="s">
        <v>295</v>
      </c>
      <c r="F18" s="172" t="s">
        <v>296</v>
      </c>
      <c r="G18" s="172" t="s">
        <v>297</v>
      </c>
      <c r="H18" s="172" t="s">
        <v>268</v>
      </c>
      <c r="I18" s="173" t="s">
        <v>250</v>
      </c>
      <c r="J18" s="173">
        <v>255</v>
      </c>
      <c r="K18" s="173">
        <v>0</v>
      </c>
      <c r="L18" s="173">
        <v>0</v>
      </c>
      <c r="M18" s="173" t="s">
        <v>241</v>
      </c>
      <c r="N18" s="173" t="s">
        <v>241</v>
      </c>
      <c r="O18" s="173" t="s">
        <v>250</v>
      </c>
      <c r="P18" s="173" t="s">
        <v>241</v>
      </c>
      <c r="Q18" s="173" t="s">
        <v>241</v>
      </c>
      <c r="R18" s="172"/>
      <c r="S18" s="172"/>
    </row>
    <row r="19" spans="1:19" hidden="1">
      <c r="A19" t="str">
        <f t="shared" si="0"/>
        <v>AccountShippingCity</v>
      </c>
      <c r="B19">
        <f t="shared" si="1"/>
        <v>40</v>
      </c>
      <c r="C19" s="172" t="s">
        <v>66</v>
      </c>
      <c r="D19" s="172" t="s">
        <v>236</v>
      </c>
      <c r="E19" s="172" t="s">
        <v>298</v>
      </c>
      <c r="F19" s="172" t="s">
        <v>299</v>
      </c>
      <c r="G19" s="172" t="s">
        <v>300</v>
      </c>
      <c r="H19" s="172" t="s">
        <v>253</v>
      </c>
      <c r="I19" s="173" t="s">
        <v>250</v>
      </c>
      <c r="J19" s="173">
        <v>40</v>
      </c>
      <c r="K19" s="173">
        <v>0</v>
      </c>
      <c r="L19" s="173">
        <v>0</v>
      </c>
      <c r="M19" s="173" t="s">
        <v>241</v>
      </c>
      <c r="N19" s="173" t="s">
        <v>241</v>
      </c>
      <c r="O19" s="173" t="s">
        <v>250</v>
      </c>
      <c r="P19" s="173" t="s">
        <v>241</v>
      </c>
      <c r="Q19" s="173" t="s">
        <v>241</v>
      </c>
      <c r="R19" s="172"/>
      <c r="S19" s="172"/>
    </row>
    <row r="20" spans="1:19" hidden="1">
      <c r="A20" t="str">
        <f t="shared" si="0"/>
        <v>AccountShippingState</v>
      </c>
      <c r="B20">
        <f t="shared" si="1"/>
        <v>80</v>
      </c>
      <c r="C20" s="172" t="s">
        <v>66</v>
      </c>
      <c r="D20" s="172" t="s">
        <v>236</v>
      </c>
      <c r="E20" s="172" t="s">
        <v>301</v>
      </c>
      <c r="F20" s="172" t="s">
        <v>302</v>
      </c>
      <c r="G20" s="172" t="s">
        <v>303</v>
      </c>
      <c r="H20" s="172" t="s">
        <v>253</v>
      </c>
      <c r="I20" s="173" t="s">
        <v>250</v>
      </c>
      <c r="J20" s="173">
        <v>80</v>
      </c>
      <c r="K20" s="173">
        <v>0</v>
      </c>
      <c r="L20" s="173">
        <v>0</v>
      </c>
      <c r="M20" s="173" t="s">
        <v>241</v>
      </c>
      <c r="N20" s="173" t="s">
        <v>241</v>
      </c>
      <c r="O20" s="173" t="s">
        <v>250</v>
      </c>
      <c r="P20" s="173" t="s">
        <v>241</v>
      </c>
      <c r="Q20" s="173" t="s">
        <v>241</v>
      </c>
      <c r="R20" s="172"/>
      <c r="S20" s="172"/>
    </row>
    <row r="21" spans="1:19" hidden="1">
      <c r="A21" t="str">
        <f t="shared" si="0"/>
        <v>AccountShippingPostalCode</v>
      </c>
      <c r="B21">
        <f t="shared" si="1"/>
        <v>20</v>
      </c>
      <c r="C21" s="172" t="s">
        <v>66</v>
      </c>
      <c r="D21" s="172" t="s">
        <v>236</v>
      </c>
      <c r="E21" s="172" t="s">
        <v>304</v>
      </c>
      <c r="F21" s="172" t="s">
        <v>305</v>
      </c>
      <c r="G21" s="172" t="s">
        <v>306</v>
      </c>
      <c r="H21" s="172" t="s">
        <v>253</v>
      </c>
      <c r="I21" s="173" t="s">
        <v>250</v>
      </c>
      <c r="J21" s="173">
        <v>20</v>
      </c>
      <c r="K21" s="173">
        <v>0</v>
      </c>
      <c r="L21" s="173">
        <v>0</v>
      </c>
      <c r="M21" s="173" t="s">
        <v>241</v>
      </c>
      <c r="N21" s="173" t="s">
        <v>241</v>
      </c>
      <c r="O21" s="173" t="s">
        <v>250</v>
      </c>
      <c r="P21" s="173" t="s">
        <v>241</v>
      </c>
      <c r="Q21" s="173" t="s">
        <v>241</v>
      </c>
      <c r="R21" s="172"/>
      <c r="S21" s="172"/>
    </row>
    <row r="22" spans="1:19" hidden="1">
      <c r="A22" t="str">
        <f t="shared" si="0"/>
        <v>AccountShippingCountry</v>
      </c>
      <c r="B22">
        <f t="shared" si="1"/>
        <v>80</v>
      </c>
      <c r="C22" s="172" t="s">
        <v>66</v>
      </c>
      <c r="D22" s="172" t="s">
        <v>236</v>
      </c>
      <c r="E22" s="172" t="s">
        <v>307</v>
      </c>
      <c r="F22" s="172" t="s">
        <v>308</v>
      </c>
      <c r="G22" s="172" t="s">
        <v>309</v>
      </c>
      <c r="H22" s="172" t="s">
        <v>253</v>
      </c>
      <c r="I22" s="173" t="s">
        <v>250</v>
      </c>
      <c r="J22" s="173">
        <v>80</v>
      </c>
      <c r="K22" s="173">
        <v>0</v>
      </c>
      <c r="L22" s="173">
        <v>0</v>
      </c>
      <c r="M22" s="173" t="s">
        <v>241</v>
      </c>
      <c r="N22" s="173" t="s">
        <v>241</v>
      </c>
      <c r="O22" s="173" t="s">
        <v>250</v>
      </c>
      <c r="P22" s="173" t="s">
        <v>241</v>
      </c>
      <c r="Q22" s="173" t="s">
        <v>241</v>
      </c>
      <c r="R22" s="172"/>
      <c r="S22" s="172"/>
    </row>
    <row r="23" spans="1:19" hidden="1">
      <c r="A23" t="str">
        <f t="shared" si="0"/>
        <v>AccountShippingLatitude</v>
      </c>
      <c r="B23" t="str">
        <f t="shared" si="1"/>
        <v>18, 15</v>
      </c>
      <c r="C23" s="172" t="s">
        <v>66</v>
      </c>
      <c r="D23" s="172" t="s">
        <v>236</v>
      </c>
      <c r="E23" s="172" t="s">
        <v>310</v>
      </c>
      <c r="F23" s="172" t="s">
        <v>311</v>
      </c>
      <c r="G23" s="172" t="s">
        <v>312</v>
      </c>
      <c r="H23" s="172" t="s">
        <v>284</v>
      </c>
      <c r="I23" s="173" t="s">
        <v>250</v>
      </c>
      <c r="J23" s="173">
        <v>0</v>
      </c>
      <c r="K23" s="173">
        <v>18</v>
      </c>
      <c r="L23" s="173">
        <v>15</v>
      </c>
      <c r="M23" s="173" t="s">
        <v>241</v>
      </c>
      <c r="N23" s="173" t="s">
        <v>241</v>
      </c>
      <c r="O23" s="173" t="s">
        <v>250</v>
      </c>
      <c r="P23" s="173" t="s">
        <v>241</v>
      </c>
      <c r="Q23" s="173" t="s">
        <v>241</v>
      </c>
      <c r="R23" s="172"/>
      <c r="S23" s="172"/>
    </row>
    <row r="24" spans="1:19" hidden="1">
      <c r="A24" t="str">
        <f t="shared" si="0"/>
        <v>AccountShippingLongitude</v>
      </c>
      <c r="B24" t="str">
        <f t="shared" si="1"/>
        <v>18, 15</v>
      </c>
      <c r="C24" s="172" t="s">
        <v>66</v>
      </c>
      <c r="D24" s="172" t="s">
        <v>236</v>
      </c>
      <c r="E24" s="172" t="s">
        <v>313</v>
      </c>
      <c r="F24" s="172" t="s">
        <v>314</v>
      </c>
      <c r="G24" s="172" t="s">
        <v>315</v>
      </c>
      <c r="H24" s="172" t="s">
        <v>284</v>
      </c>
      <c r="I24" s="173" t="s">
        <v>250</v>
      </c>
      <c r="J24" s="173">
        <v>0</v>
      </c>
      <c r="K24" s="173">
        <v>18</v>
      </c>
      <c r="L24" s="173">
        <v>15</v>
      </c>
      <c r="M24" s="173" t="s">
        <v>241</v>
      </c>
      <c r="N24" s="173" t="s">
        <v>241</v>
      </c>
      <c r="O24" s="173" t="s">
        <v>250</v>
      </c>
      <c r="P24" s="173" t="s">
        <v>241</v>
      </c>
      <c r="Q24" s="173" t="s">
        <v>241</v>
      </c>
      <c r="R24" s="172"/>
      <c r="S24" s="172"/>
    </row>
    <row r="25" spans="1:19" hidden="1">
      <c r="A25" t="str">
        <f t="shared" si="0"/>
        <v>AccountShippingGeocodeAccuracy</v>
      </c>
      <c r="B25">
        <f t="shared" si="1"/>
        <v>40</v>
      </c>
      <c r="C25" s="172" t="s">
        <v>66</v>
      </c>
      <c r="D25" s="172" t="s">
        <v>236</v>
      </c>
      <c r="E25" s="172" t="s">
        <v>316</v>
      </c>
      <c r="F25" s="172" t="s">
        <v>317</v>
      </c>
      <c r="G25" s="172" t="s">
        <v>318</v>
      </c>
      <c r="H25" s="172" t="s">
        <v>256</v>
      </c>
      <c r="I25" s="173" t="s">
        <v>250</v>
      </c>
      <c r="J25" s="173">
        <v>40</v>
      </c>
      <c r="K25" s="173">
        <v>0</v>
      </c>
      <c r="L25" s="173">
        <v>0</v>
      </c>
      <c r="M25" s="173" t="s">
        <v>241</v>
      </c>
      <c r="N25" s="173" t="s">
        <v>241</v>
      </c>
      <c r="O25" s="173" t="s">
        <v>250</v>
      </c>
      <c r="P25" s="173" t="s">
        <v>241</v>
      </c>
      <c r="Q25" s="173" t="s">
        <v>241</v>
      </c>
      <c r="R25" s="172"/>
      <c r="S25" s="172"/>
    </row>
    <row r="26" spans="1:19" hidden="1">
      <c r="A26" t="str">
        <f t="shared" si="0"/>
        <v>AccountShippingAddress</v>
      </c>
      <c r="B26">
        <f t="shared" si="1"/>
        <v>0</v>
      </c>
      <c r="C26" s="172" t="s">
        <v>66</v>
      </c>
      <c r="D26" s="172" t="s">
        <v>236</v>
      </c>
      <c r="E26" s="172" t="s">
        <v>319</v>
      </c>
      <c r="F26" s="172" t="s">
        <v>320</v>
      </c>
      <c r="G26" s="172" t="s">
        <v>321</v>
      </c>
      <c r="H26" s="172" t="s">
        <v>294</v>
      </c>
      <c r="I26" s="173" t="s">
        <v>250</v>
      </c>
      <c r="J26" s="173">
        <v>0</v>
      </c>
      <c r="K26" s="173">
        <v>0</v>
      </c>
      <c r="L26" s="173">
        <v>0</v>
      </c>
      <c r="M26" s="173" t="s">
        <v>241</v>
      </c>
      <c r="N26" s="173" t="s">
        <v>241</v>
      </c>
      <c r="O26" s="173" t="s">
        <v>241</v>
      </c>
      <c r="P26" s="173" t="s">
        <v>241</v>
      </c>
      <c r="Q26" s="173" t="s">
        <v>241</v>
      </c>
      <c r="R26" s="172"/>
      <c r="S26" s="172"/>
    </row>
    <row r="27" spans="1:19" hidden="1">
      <c r="A27" t="str">
        <f t="shared" si="0"/>
        <v>AccountPhone</v>
      </c>
      <c r="B27">
        <f t="shared" si="1"/>
        <v>40</v>
      </c>
      <c r="C27" s="172" t="s">
        <v>66</v>
      </c>
      <c r="D27" s="172" t="s">
        <v>236</v>
      </c>
      <c r="E27" s="172" t="s">
        <v>322</v>
      </c>
      <c r="F27" s="172" t="s">
        <v>323</v>
      </c>
      <c r="G27" s="172" t="s">
        <v>324</v>
      </c>
      <c r="H27" s="172" t="s">
        <v>325</v>
      </c>
      <c r="I27" s="173" t="s">
        <v>250</v>
      </c>
      <c r="J27" s="173">
        <v>40</v>
      </c>
      <c r="K27" s="173">
        <v>0</v>
      </c>
      <c r="L27" s="173">
        <v>0</v>
      </c>
      <c r="M27" s="173" t="s">
        <v>241</v>
      </c>
      <c r="N27" s="173" t="s">
        <v>241</v>
      </c>
      <c r="O27" s="173" t="s">
        <v>250</v>
      </c>
      <c r="P27" s="173" t="s">
        <v>241</v>
      </c>
      <c r="Q27" s="173" t="s">
        <v>241</v>
      </c>
      <c r="R27" s="172"/>
      <c r="S27" s="172"/>
    </row>
    <row r="28" spans="1:19" hidden="1">
      <c r="A28" t="str">
        <f t="shared" si="0"/>
        <v>AccountFax</v>
      </c>
      <c r="B28">
        <f t="shared" si="1"/>
        <v>40</v>
      </c>
      <c r="C28" s="172" t="s">
        <v>66</v>
      </c>
      <c r="D28" s="172" t="s">
        <v>236</v>
      </c>
      <c r="E28" s="172" t="s">
        <v>326</v>
      </c>
      <c r="F28" s="172" t="s">
        <v>327</v>
      </c>
      <c r="G28" s="172" t="s">
        <v>328</v>
      </c>
      <c r="H28" s="172" t="s">
        <v>325</v>
      </c>
      <c r="I28" s="173" t="s">
        <v>250</v>
      </c>
      <c r="J28" s="173">
        <v>40</v>
      </c>
      <c r="K28" s="173">
        <v>0</v>
      </c>
      <c r="L28" s="173">
        <v>0</v>
      </c>
      <c r="M28" s="173" t="s">
        <v>241</v>
      </c>
      <c r="N28" s="173" t="s">
        <v>241</v>
      </c>
      <c r="O28" s="173" t="s">
        <v>250</v>
      </c>
      <c r="P28" s="173" t="s">
        <v>241</v>
      </c>
      <c r="Q28" s="173" t="s">
        <v>241</v>
      </c>
      <c r="R28" s="172"/>
      <c r="S28" s="172"/>
    </row>
    <row r="29" spans="1:19" hidden="1">
      <c r="A29" t="str">
        <f t="shared" si="0"/>
        <v>AccountAccountNumber</v>
      </c>
      <c r="B29">
        <f t="shared" si="1"/>
        <v>40</v>
      </c>
      <c r="C29" s="172" t="s">
        <v>66</v>
      </c>
      <c r="D29" s="172" t="s">
        <v>236</v>
      </c>
      <c r="E29" s="172" t="s">
        <v>329</v>
      </c>
      <c r="F29" s="172" t="s">
        <v>330</v>
      </c>
      <c r="G29" s="172" t="s">
        <v>331</v>
      </c>
      <c r="H29" s="172" t="s">
        <v>253</v>
      </c>
      <c r="I29" s="173" t="s">
        <v>250</v>
      </c>
      <c r="J29" s="173">
        <v>40</v>
      </c>
      <c r="K29" s="173">
        <v>0</v>
      </c>
      <c r="L29" s="173">
        <v>0</v>
      </c>
      <c r="M29" s="173" t="s">
        <v>241</v>
      </c>
      <c r="N29" s="173" t="s">
        <v>241</v>
      </c>
      <c r="O29" s="173" t="s">
        <v>250</v>
      </c>
      <c r="P29" s="173" t="s">
        <v>241</v>
      </c>
      <c r="Q29" s="173" t="s">
        <v>241</v>
      </c>
      <c r="R29" s="172"/>
      <c r="S29" s="172"/>
    </row>
    <row r="30" spans="1:19" hidden="1">
      <c r="A30" t="str">
        <f t="shared" si="0"/>
        <v>AccountWebsite</v>
      </c>
      <c r="B30">
        <f t="shared" si="1"/>
        <v>255</v>
      </c>
      <c r="C30" s="172" t="s">
        <v>66</v>
      </c>
      <c r="D30" s="172" t="s">
        <v>236</v>
      </c>
      <c r="E30" s="172" t="s">
        <v>332</v>
      </c>
      <c r="F30" s="172" t="s">
        <v>333</v>
      </c>
      <c r="G30" s="172" t="s">
        <v>333</v>
      </c>
      <c r="H30" s="172" t="s">
        <v>334</v>
      </c>
      <c r="I30" s="173" t="s">
        <v>250</v>
      </c>
      <c r="J30" s="173">
        <v>255</v>
      </c>
      <c r="K30" s="173">
        <v>0</v>
      </c>
      <c r="L30" s="173">
        <v>0</v>
      </c>
      <c r="M30" s="173" t="s">
        <v>241</v>
      </c>
      <c r="N30" s="173" t="s">
        <v>241</v>
      </c>
      <c r="O30" s="173" t="s">
        <v>250</v>
      </c>
      <c r="P30" s="173" t="s">
        <v>241</v>
      </c>
      <c r="Q30" s="173" t="s">
        <v>241</v>
      </c>
      <c r="R30" s="172"/>
      <c r="S30" s="172"/>
    </row>
    <row r="31" spans="1:19" hidden="1">
      <c r="A31" t="str">
        <f t="shared" si="0"/>
        <v>AccountPhotoUrl</v>
      </c>
      <c r="B31">
        <f t="shared" si="1"/>
        <v>255</v>
      </c>
      <c r="C31" s="172" t="s">
        <v>66</v>
      </c>
      <c r="D31" s="172" t="s">
        <v>236</v>
      </c>
      <c r="E31" s="172" t="s">
        <v>335</v>
      </c>
      <c r="F31" s="172" t="s">
        <v>336</v>
      </c>
      <c r="G31" s="172" t="s">
        <v>337</v>
      </c>
      <c r="H31" s="172" t="s">
        <v>334</v>
      </c>
      <c r="I31" s="173" t="s">
        <v>250</v>
      </c>
      <c r="J31" s="173">
        <v>255</v>
      </c>
      <c r="K31" s="173">
        <v>0</v>
      </c>
      <c r="L31" s="173">
        <v>0</v>
      </c>
      <c r="M31" s="173" t="s">
        <v>241</v>
      </c>
      <c r="N31" s="173" t="s">
        <v>241</v>
      </c>
      <c r="O31" s="173" t="s">
        <v>241</v>
      </c>
      <c r="P31" s="173" t="s">
        <v>241</v>
      </c>
      <c r="Q31" s="173" t="s">
        <v>241</v>
      </c>
      <c r="R31" s="172"/>
      <c r="S31" s="172"/>
    </row>
    <row r="32" spans="1:19" hidden="1">
      <c r="A32" t="str">
        <f t="shared" si="0"/>
        <v>AccountSic</v>
      </c>
      <c r="B32">
        <f t="shared" si="1"/>
        <v>20</v>
      </c>
      <c r="C32" s="172" t="s">
        <v>66</v>
      </c>
      <c r="D32" s="172" t="s">
        <v>236</v>
      </c>
      <c r="E32" s="172" t="s">
        <v>338</v>
      </c>
      <c r="F32" s="172" t="s">
        <v>339</v>
      </c>
      <c r="G32" s="172" t="s">
        <v>340</v>
      </c>
      <c r="H32" s="172" t="s">
        <v>253</v>
      </c>
      <c r="I32" s="173" t="s">
        <v>250</v>
      </c>
      <c r="J32" s="173">
        <v>20</v>
      </c>
      <c r="K32" s="173">
        <v>0</v>
      </c>
      <c r="L32" s="173">
        <v>0</v>
      </c>
      <c r="M32" s="173" t="s">
        <v>241</v>
      </c>
      <c r="N32" s="173" t="s">
        <v>241</v>
      </c>
      <c r="O32" s="173" t="s">
        <v>250</v>
      </c>
      <c r="P32" s="173" t="s">
        <v>241</v>
      </c>
      <c r="Q32" s="173" t="s">
        <v>241</v>
      </c>
      <c r="R32" s="172"/>
      <c r="S32" s="172"/>
    </row>
    <row r="33" spans="1:19" hidden="1">
      <c r="A33" t="str">
        <f t="shared" si="0"/>
        <v>AccountIndustry</v>
      </c>
      <c r="B33">
        <f t="shared" si="1"/>
        <v>255</v>
      </c>
      <c r="C33" s="172" t="s">
        <v>66</v>
      </c>
      <c r="D33" s="172" t="s">
        <v>236</v>
      </c>
      <c r="E33" s="172" t="s">
        <v>341</v>
      </c>
      <c r="F33" s="172" t="s">
        <v>342</v>
      </c>
      <c r="G33" s="172" t="s">
        <v>342</v>
      </c>
      <c r="H33" s="172" t="s">
        <v>256</v>
      </c>
      <c r="I33" s="173" t="s">
        <v>250</v>
      </c>
      <c r="J33" s="173">
        <v>255</v>
      </c>
      <c r="K33" s="173">
        <v>0</v>
      </c>
      <c r="L33" s="173">
        <v>0</v>
      </c>
      <c r="M33" s="173" t="s">
        <v>241</v>
      </c>
      <c r="N33" s="173" t="s">
        <v>241</v>
      </c>
      <c r="O33" s="173" t="s">
        <v>250</v>
      </c>
      <c r="P33" s="173" t="s">
        <v>241</v>
      </c>
      <c r="Q33" s="173" t="s">
        <v>241</v>
      </c>
      <c r="R33" s="172"/>
      <c r="S33" s="172"/>
    </row>
    <row r="34" spans="1:19" hidden="1">
      <c r="A34" t="str">
        <f t="shared" si="0"/>
        <v>AccountAnnualRevenue</v>
      </c>
      <c r="B34">
        <f t="shared" si="1"/>
        <v>0</v>
      </c>
      <c r="C34" s="172" t="s">
        <v>66</v>
      </c>
      <c r="D34" s="172" t="s">
        <v>236</v>
      </c>
      <c r="E34" s="172" t="s">
        <v>343</v>
      </c>
      <c r="F34" s="172" t="s">
        <v>344</v>
      </c>
      <c r="G34" s="172" t="s">
        <v>345</v>
      </c>
      <c r="H34" s="172" t="s">
        <v>346</v>
      </c>
      <c r="I34" s="173" t="s">
        <v>250</v>
      </c>
      <c r="J34" s="173">
        <v>0</v>
      </c>
      <c r="K34" s="173">
        <v>18</v>
      </c>
      <c r="L34" s="173">
        <v>0</v>
      </c>
      <c r="M34" s="173" t="s">
        <v>241</v>
      </c>
      <c r="N34" s="173" t="s">
        <v>241</v>
      </c>
      <c r="O34" s="173" t="s">
        <v>250</v>
      </c>
      <c r="P34" s="173" t="s">
        <v>241</v>
      </c>
      <c r="Q34" s="173" t="s">
        <v>241</v>
      </c>
      <c r="R34" s="172"/>
      <c r="S34" s="172"/>
    </row>
    <row r="35" spans="1:19" hidden="1">
      <c r="A35" t="str">
        <f t="shared" si="0"/>
        <v>AccountNumberOfEmployees</v>
      </c>
      <c r="B35">
        <f t="shared" si="1"/>
        <v>0</v>
      </c>
      <c r="C35" s="172" t="s">
        <v>66</v>
      </c>
      <c r="D35" s="172" t="s">
        <v>236</v>
      </c>
      <c r="E35" s="172" t="s">
        <v>347</v>
      </c>
      <c r="F35" s="172" t="s">
        <v>348</v>
      </c>
      <c r="G35" s="172" t="s">
        <v>349</v>
      </c>
      <c r="H35" s="172" t="s">
        <v>350</v>
      </c>
      <c r="I35" s="173" t="s">
        <v>250</v>
      </c>
      <c r="J35" s="173">
        <v>0</v>
      </c>
      <c r="K35" s="173">
        <v>0</v>
      </c>
      <c r="L35" s="173">
        <v>0</v>
      </c>
      <c r="M35" s="173" t="s">
        <v>241</v>
      </c>
      <c r="N35" s="173" t="s">
        <v>241</v>
      </c>
      <c r="O35" s="173" t="s">
        <v>250</v>
      </c>
      <c r="P35" s="173" t="s">
        <v>241</v>
      </c>
      <c r="Q35" s="173" t="s">
        <v>241</v>
      </c>
      <c r="R35" s="172"/>
      <c r="S35" s="172"/>
    </row>
    <row r="36" spans="1:19" hidden="1">
      <c r="A36" t="str">
        <f t="shared" si="0"/>
        <v>AccountOwnership</v>
      </c>
      <c r="B36">
        <f t="shared" si="1"/>
        <v>255</v>
      </c>
      <c r="C36" s="172" t="s">
        <v>66</v>
      </c>
      <c r="D36" s="172" t="s">
        <v>236</v>
      </c>
      <c r="E36" s="172" t="s">
        <v>351</v>
      </c>
      <c r="F36" s="172" t="s">
        <v>352</v>
      </c>
      <c r="G36" s="172" t="s">
        <v>352</v>
      </c>
      <c r="H36" s="172" t="s">
        <v>256</v>
      </c>
      <c r="I36" s="173" t="s">
        <v>250</v>
      </c>
      <c r="J36" s="173">
        <v>255</v>
      </c>
      <c r="K36" s="173">
        <v>0</v>
      </c>
      <c r="L36" s="173">
        <v>0</v>
      </c>
      <c r="M36" s="173" t="s">
        <v>241</v>
      </c>
      <c r="N36" s="173" t="s">
        <v>241</v>
      </c>
      <c r="O36" s="173" t="s">
        <v>250</v>
      </c>
      <c r="P36" s="173" t="s">
        <v>241</v>
      </c>
      <c r="Q36" s="173" t="s">
        <v>241</v>
      </c>
      <c r="R36" s="172"/>
      <c r="S36" s="172"/>
    </row>
    <row r="37" spans="1:19" hidden="1">
      <c r="A37" t="str">
        <f t="shared" si="0"/>
        <v>AccountTickerSymbol</v>
      </c>
      <c r="B37">
        <f t="shared" si="1"/>
        <v>20</v>
      </c>
      <c r="C37" s="172" t="s">
        <v>66</v>
      </c>
      <c r="D37" s="172" t="s">
        <v>236</v>
      </c>
      <c r="E37" s="172" t="s">
        <v>353</v>
      </c>
      <c r="F37" s="172" t="s">
        <v>354</v>
      </c>
      <c r="G37" s="172" t="s">
        <v>355</v>
      </c>
      <c r="H37" s="172" t="s">
        <v>253</v>
      </c>
      <c r="I37" s="173" t="s">
        <v>250</v>
      </c>
      <c r="J37" s="173">
        <v>20</v>
      </c>
      <c r="K37" s="173">
        <v>0</v>
      </c>
      <c r="L37" s="173">
        <v>0</v>
      </c>
      <c r="M37" s="173" t="s">
        <v>241</v>
      </c>
      <c r="N37" s="173" t="s">
        <v>241</v>
      </c>
      <c r="O37" s="173" t="s">
        <v>250</v>
      </c>
      <c r="P37" s="173" t="s">
        <v>241</v>
      </c>
      <c r="Q37" s="173" t="s">
        <v>241</v>
      </c>
      <c r="R37" s="172"/>
      <c r="S37" s="172"/>
    </row>
    <row r="38" spans="1:19" hidden="1">
      <c r="A38" t="str">
        <f t="shared" si="0"/>
        <v>AccountDescription</v>
      </c>
      <c r="B38">
        <f t="shared" si="1"/>
        <v>32000</v>
      </c>
      <c r="C38" s="172" t="s">
        <v>66</v>
      </c>
      <c r="D38" s="172" t="s">
        <v>236</v>
      </c>
      <c r="E38" s="172" t="s">
        <v>356</v>
      </c>
      <c r="F38" s="172" t="s">
        <v>1</v>
      </c>
      <c r="G38" s="172" t="s">
        <v>357</v>
      </c>
      <c r="H38" s="172" t="s">
        <v>268</v>
      </c>
      <c r="I38" s="173" t="s">
        <v>250</v>
      </c>
      <c r="J38" s="173">
        <v>32000</v>
      </c>
      <c r="K38" s="173">
        <v>0</v>
      </c>
      <c r="L38" s="173">
        <v>0</v>
      </c>
      <c r="M38" s="173" t="s">
        <v>241</v>
      </c>
      <c r="N38" s="173" t="s">
        <v>241</v>
      </c>
      <c r="O38" s="173" t="s">
        <v>250</v>
      </c>
      <c r="P38" s="173" t="s">
        <v>241</v>
      </c>
      <c r="Q38" s="173" t="s">
        <v>241</v>
      </c>
      <c r="R38" s="172"/>
      <c r="S38" s="172"/>
    </row>
    <row r="39" spans="1:19" hidden="1">
      <c r="A39" t="str">
        <f t="shared" si="0"/>
        <v>AccountRating</v>
      </c>
      <c r="B39">
        <f t="shared" si="1"/>
        <v>255</v>
      </c>
      <c r="C39" s="172" t="s">
        <v>66</v>
      </c>
      <c r="D39" s="172" t="s">
        <v>236</v>
      </c>
      <c r="E39" s="172" t="s">
        <v>358</v>
      </c>
      <c r="F39" s="172" t="s">
        <v>359</v>
      </c>
      <c r="G39" s="172" t="s">
        <v>360</v>
      </c>
      <c r="H39" s="172" t="s">
        <v>256</v>
      </c>
      <c r="I39" s="173" t="s">
        <v>250</v>
      </c>
      <c r="J39" s="173">
        <v>255</v>
      </c>
      <c r="K39" s="173">
        <v>0</v>
      </c>
      <c r="L39" s="173">
        <v>0</v>
      </c>
      <c r="M39" s="173" t="s">
        <v>241</v>
      </c>
      <c r="N39" s="173" t="s">
        <v>241</v>
      </c>
      <c r="O39" s="173" t="s">
        <v>250</v>
      </c>
      <c r="P39" s="173" t="s">
        <v>241</v>
      </c>
      <c r="Q39" s="173" t="s">
        <v>241</v>
      </c>
      <c r="R39" s="172"/>
      <c r="S39" s="172"/>
    </row>
    <row r="40" spans="1:19" hidden="1">
      <c r="A40" t="str">
        <f t="shared" si="0"/>
        <v>AccountSite</v>
      </c>
      <c r="B40">
        <f t="shared" si="1"/>
        <v>80</v>
      </c>
      <c r="C40" s="172" t="s">
        <v>66</v>
      </c>
      <c r="D40" s="172" t="s">
        <v>236</v>
      </c>
      <c r="E40" s="172" t="s">
        <v>361</v>
      </c>
      <c r="F40" s="172" t="s">
        <v>362</v>
      </c>
      <c r="G40" s="172" t="s">
        <v>363</v>
      </c>
      <c r="H40" s="172" t="s">
        <v>253</v>
      </c>
      <c r="I40" s="173" t="s">
        <v>250</v>
      </c>
      <c r="J40" s="173">
        <v>80</v>
      </c>
      <c r="K40" s="173">
        <v>0</v>
      </c>
      <c r="L40" s="173">
        <v>0</v>
      </c>
      <c r="M40" s="173" t="s">
        <v>241</v>
      </c>
      <c r="N40" s="173" t="s">
        <v>241</v>
      </c>
      <c r="O40" s="173" t="s">
        <v>250</v>
      </c>
      <c r="P40" s="173" t="s">
        <v>241</v>
      </c>
      <c r="Q40" s="173" t="s">
        <v>241</v>
      </c>
      <c r="R40" s="172"/>
      <c r="S40" s="172"/>
    </row>
    <row r="41" spans="1:19" hidden="1">
      <c r="A41" t="str">
        <f t="shared" si="0"/>
        <v>AccountCurrencyIsoCode</v>
      </c>
      <c r="B41">
        <f t="shared" si="1"/>
        <v>3</v>
      </c>
      <c r="C41" s="172" t="s">
        <v>66</v>
      </c>
      <c r="D41" s="172" t="s">
        <v>236</v>
      </c>
      <c r="E41" s="172" t="s">
        <v>364</v>
      </c>
      <c r="F41" s="172" t="s">
        <v>365</v>
      </c>
      <c r="G41" s="172" t="s">
        <v>366</v>
      </c>
      <c r="H41" s="172" t="s">
        <v>256</v>
      </c>
      <c r="I41" s="173" t="s">
        <v>250</v>
      </c>
      <c r="J41" s="173">
        <v>3</v>
      </c>
      <c r="K41" s="173">
        <v>0</v>
      </c>
      <c r="L41" s="173">
        <v>0</v>
      </c>
      <c r="M41" s="173" t="s">
        <v>241</v>
      </c>
      <c r="N41" s="173" t="s">
        <v>241</v>
      </c>
      <c r="O41" s="173" t="s">
        <v>250</v>
      </c>
      <c r="P41" s="173" t="s">
        <v>241</v>
      </c>
      <c r="Q41" s="173" t="s">
        <v>241</v>
      </c>
      <c r="R41" s="172"/>
      <c r="S41" s="172"/>
    </row>
    <row r="42" spans="1:19" hidden="1">
      <c r="A42" t="str">
        <f t="shared" si="0"/>
        <v>AccountOwnerId</v>
      </c>
      <c r="B42">
        <f t="shared" si="1"/>
        <v>18</v>
      </c>
      <c r="C42" s="172" t="s">
        <v>66</v>
      </c>
      <c r="D42" s="172" t="s">
        <v>236</v>
      </c>
      <c r="E42" s="172" t="s">
        <v>367</v>
      </c>
      <c r="F42" s="172" t="s">
        <v>368</v>
      </c>
      <c r="G42" s="172" t="s">
        <v>369</v>
      </c>
      <c r="H42" s="172" t="s">
        <v>370</v>
      </c>
      <c r="I42" s="173" t="s">
        <v>241</v>
      </c>
      <c r="J42" s="173">
        <v>18</v>
      </c>
      <c r="K42" s="173">
        <v>0</v>
      </c>
      <c r="L42" s="173">
        <v>0</v>
      </c>
      <c r="M42" s="173" t="s">
        <v>241</v>
      </c>
      <c r="N42" s="173" t="s">
        <v>241</v>
      </c>
      <c r="O42" s="173" t="s">
        <v>250</v>
      </c>
      <c r="P42" s="173" t="s">
        <v>241</v>
      </c>
      <c r="Q42" s="173" t="s">
        <v>241</v>
      </c>
      <c r="R42" s="172"/>
      <c r="S42" s="172"/>
    </row>
    <row r="43" spans="1:19" hidden="1">
      <c r="A43" t="str">
        <f t="shared" si="0"/>
        <v>AccountCreatedDate</v>
      </c>
      <c r="B43">
        <f t="shared" si="1"/>
        <v>0</v>
      </c>
      <c r="C43" s="172" t="s">
        <v>66</v>
      </c>
      <c r="D43" s="172" t="s">
        <v>236</v>
      </c>
      <c r="E43" s="172" t="s">
        <v>371</v>
      </c>
      <c r="F43" s="172" t="s">
        <v>372</v>
      </c>
      <c r="G43" s="172" t="s">
        <v>373</v>
      </c>
      <c r="H43" s="172" t="s">
        <v>374</v>
      </c>
      <c r="I43" s="173" t="s">
        <v>241</v>
      </c>
      <c r="J43" s="173">
        <v>0</v>
      </c>
      <c r="K43" s="173">
        <v>0</v>
      </c>
      <c r="L43" s="173">
        <v>0</v>
      </c>
      <c r="M43" s="173" t="s">
        <v>241</v>
      </c>
      <c r="N43" s="173" t="s">
        <v>241</v>
      </c>
      <c r="O43" s="173" t="s">
        <v>241</v>
      </c>
      <c r="P43" s="173" t="s">
        <v>241</v>
      </c>
      <c r="Q43" s="173" t="s">
        <v>241</v>
      </c>
      <c r="R43" s="172"/>
      <c r="S43" s="172"/>
    </row>
    <row r="44" spans="1:19" hidden="1">
      <c r="A44" t="str">
        <f t="shared" si="0"/>
        <v>AccountCreatedById</v>
      </c>
      <c r="B44">
        <f t="shared" si="1"/>
        <v>18</v>
      </c>
      <c r="C44" s="172" t="s">
        <v>66</v>
      </c>
      <c r="D44" s="172" t="s">
        <v>236</v>
      </c>
      <c r="E44" s="172" t="s">
        <v>375</v>
      </c>
      <c r="F44" s="172" t="s">
        <v>376</v>
      </c>
      <c r="G44" s="172" t="s">
        <v>377</v>
      </c>
      <c r="H44" s="172" t="s">
        <v>370</v>
      </c>
      <c r="I44" s="173" t="s">
        <v>241</v>
      </c>
      <c r="J44" s="173">
        <v>18</v>
      </c>
      <c r="K44" s="173">
        <v>0</v>
      </c>
      <c r="L44" s="173">
        <v>0</v>
      </c>
      <c r="M44" s="173" t="s">
        <v>241</v>
      </c>
      <c r="N44" s="173" t="s">
        <v>241</v>
      </c>
      <c r="O44" s="173" t="s">
        <v>241</v>
      </c>
      <c r="P44" s="173" t="s">
        <v>241</v>
      </c>
      <c r="Q44" s="173" t="s">
        <v>241</v>
      </c>
      <c r="R44" s="172"/>
      <c r="S44" s="172"/>
    </row>
    <row r="45" spans="1:19" hidden="1">
      <c r="A45" t="str">
        <f t="shared" si="0"/>
        <v>AccountLastModifiedDate</v>
      </c>
      <c r="B45">
        <f t="shared" si="1"/>
        <v>0</v>
      </c>
      <c r="C45" s="172" t="s">
        <v>66</v>
      </c>
      <c r="D45" s="172" t="s">
        <v>236</v>
      </c>
      <c r="E45" s="172" t="s">
        <v>378</v>
      </c>
      <c r="F45" s="172" t="s">
        <v>379</v>
      </c>
      <c r="G45" s="172" t="s">
        <v>380</v>
      </c>
      <c r="H45" s="172" t="s">
        <v>374</v>
      </c>
      <c r="I45" s="173" t="s">
        <v>241</v>
      </c>
      <c r="J45" s="173">
        <v>0</v>
      </c>
      <c r="K45" s="173">
        <v>0</v>
      </c>
      <c r="L45" s="173">
        <v>0</v>
      </c>
      <c r="M45" s="173" t="s">
        <v>241</v>
      </c>
      <c r="N45" s="173" t="s">
        <v>241</v>
      </c>
      <c r="O45" s="173" t="s">
        <v>241</v>
      </c>
      <c r="P45" s="173" t="s">
        <v>241</v>
      </c>
      <c r="Q45" s="173" t="s">
        <v>241</v>
      </c>
      <c r="R45" s="172"/>
      <c r="S45" s="172"/>
    </row>
    <row r="46" spans="1:19" hidden="1">
      <c r="A46" t="str">
        <f t="shared" si="0"/>
        <v>AccountLastModifiedById</v>
      </c>
      <c r="B46">
        <f t="shared" si="1"/>
        <v>18</v>
      </c>
      <c r="C46" s="172" t="s">
        <v>66</v>
      </c>
      <c r="D46" s="172" t="s">
        <v>236</v>
      </c>
      <c r="E46" s="172" t="s">
        <v>381</v>
      </c>
      <c r="F46" s="172" t="s">
        <v>382</v>
      </c>
      <c r="G46" s="172" t="s">
        <v>383</v>
      </c>
      <c r="H46" s="172" t="s">
        <v>370</v>
      </c>
      <c r="I46" s="173" t="s">
        <v>241</v>
      </c>
      <c r="J46" s="173">
        <v>18</v>
      </c>
      <c r="K46" s="173">
        <v>0</v>
      </c>
      <c r="L46" s="173">
        <v>0</v>
      </c>
      <c r="M46" s="173" t="s">
        <v>241</v>
      </c>
      <c r="N46" s="173" t="s">
        <v>241</v>
      </c>
      <c r="O46" s="173" t="s">
        <v>241</v>
      </c>
      <c r="P46" s="173" t="s">
        <v>241</v>
      </c>
      <c r="Q46" s="173" t="s">
        <v>241</v>
      </c>
      <c r="R46" s="172"/>
      <c r="S46" s="172"/>
    </row>
    <row r="47" spans="1:19" hidden="1">
      <c r="A47" t="str">
        <f t="shared" si="0"/>
        <v>AccountSystemModstamp</v>
      </c>
      <c r="B47">
        <f t="shared" si="1"/>
        <v>0</v>
      </c>
      <c r="C47" s="172" t="s">
        <v>66</v>
      </c>
      <c r="D47" s="172" t="s">
        <v>236</v>
      </c>
      <c r="E47" s="172" t="s">
        <v>384</v>
      </c>
      <c r="F47" s="172" t="s">
        <v>385</v>
      </c>
      <c r="G47" s="172" t="s">
        <v>386</v>
      </c>
      <c r="H47" s="172" t="s">
        <v>374</v>
      </c>
      <c r="I47" s="173" t="s">
        <v>241</v>
      </c>
      <c r="J47" s="173">
        <v>0</v>
      </c>
      <c r="K47" s="173">
        <v>0</v>
      </c>
      <c r="L47" s="173">
        <v>0</v>
      </c>
      <c r="M47" s="173" t="s">
        <v>241</v>
      </c>
      <c r="N47" s="173" t="s">
        <v>241</v>
      </c>
      <c r="O47" s="173" t="s">
        <v>241</v>
      </c>
      <c r="P47" s="173" t="s">
        <v>241</v>
      </c>
      <c r="Q47" s="173" t="s">
        <v>241</v>
      </c>
      <c r="R47" s="172"/>
      <c r="S47" s="172"/>
    </row>
    <row r="48" spans="1:19" hidden="1">
      <c r="A48" t="str">
        <f t="shared" si="0"/>
        <v>AccountLastActivityDate</v>
      </c>
      <c r="B48">
        <f t="shared" si="1"/>
        <v>0</v>
      </c>
      <c r="C48" s="172" t="s">
        <v>66</v>
      </c>
      <c r="D48" s="172" t="s">
        <v>236</v>
      </c>
      <c r="E48" s="172" t="s">
        <v>387</v>
      </c>
      <c r="F48" s="172" t="s">
        <v>388</v>
      </c>
      <c r="G48" s="172" t="s">
        <v>389</v>
      </c>
      <c r="H48" s="172" t="s">
        <v>390</v>
      </c>
      <c r="I48" s="173" t="s">
        <v>250</v>
      </c>
      <c r="J48" s="173">
        <v>0</v>
      </c>
      <c r="K48" s="173">
        <v>0</v>
      </c>
      <c r="L48" s="173">
        <v>0</v>
      </c>
      <c r="M48" s="173" t="s">
        <v>241</v>
      </c>
      <c r="N48" s="173" t="s">
        <v>241</v>
      </c>
      <c r="O48" s="173" t="s">
        <v>241</v>
      </c>
      <c r="P48" s="173" t="s">
        <v>241</v>
      </c>
      <c r="Q48" s="173" t="s">
        <v>241</v>
      </c>
      <c r="R48" s="172"/>
      <c r="S48" s="172"/>
    </row>
    <row r="49" spans="1:19" hidden="1">
      <c r="A49" t="str">
        <f t="shared" si="0"/>
        <v>AccountLastViewedDate</v>
      </c>
      <c r="B49">
        <f t="shared" si="1"/>
        <v>0</v>
      </c>
      <c r="C49" s="172" t="s">
        <v>66</v>
      </c>
      <c r="D49" s="172" t="s">
        <v>236</v>
      </c>
      <c r="E49" s="172" t="s">
        <v>391</v>
      </c>
      <c r="F49" s="172" t="s">
        <v>392</v>
      </c>
      <c r="G49" s="172" t="s">
        <v>393</v>
      </c>
      <c r="H49" s="172" t="s">
        <v>374</v>
      </c>
      <c r="I49" s="173" t="s">
        <v>250</v>
      </c>
      <c r="J49" s="173">
        <v>0</v>
      </c>
      <c r="K49" s="173">
        <v>0</v>
      </c>
      <c r="L49" s="173">
        <v>0</v>
      </c>
      <c r="M49" s="173" t="s">
        <v>241</v>
      </c>
      <c r="N49" s="173" t="s">
        <v>241</v>
      </c>
      <c r="O49" s="173" t="s">
        <v>241</v>
      </c>
      <c r="P49" s="173" t="s">
        <v>241</v>
      </c>
      <c r="Q49" s="173" t="s">
        <v>241</v>
      </c>
      <c r="R49" s="172"/>
      <c r="S49" s="172"/>
    </row>
    <row r="50" spans="1:19" hidden="1">
      <c r="A50" t="str">
        <f t="shared" si="0"/>
        <v>AccountLastReferencedDate</v>
      </c>
      <c r="B50">
        <f t="shared" si="1"/>
        <v>0</v>
      </c>
      <c r="C50" s="172" t="s">
        <v>66</v>
      </c>
      <c r="D50" s="172" t="s">
        <v>236</v>
      </c>
      <c r="E50" s="172" t="s">
        <v>394</v>
      </c>
      <c r="F50" s="172" t="s">
        <v>395</v>
      </c>
      <c r="G50" s="172" t="s">
        <v>396</v>
      </c>
      <c r="H50" s="172" t="s">
        <v>374</v>
      </c>
      <c r="I50" s="173" t="s">
        <v>250</v>
      </c>
      <c r="J50" s="173">
        <v>0</v>
      </c>
      <c r="K50" s="173">
        <v>0</v>
      </c>
      <c r="L50" s="173">
        <v>0</v>
      </c>
      <c r="M50" s="173" t="s">
        <v>241</v>
      </c>
      <c r="N50" s="173" t="s">
        <v>241</v>
      </c>
      <c r="O50" s="173" t="s">
        <v>241</v>
      </c>
      <c r="P50" s="173" t="s">
        <v>241</v>
      </c>
      <c r="Q50" s="173" t="s">
        <v>241</v>
      </c>
      <c r="R50" s="172"/>
      <c r="S50" s="172"/>
    </row>
    <row r="51" spans="1:19" hidden="1">
      <c r="A51" t="str">
        <f t="shared" si="0"/>
        <v>AccountIsPartner</v>
      </c>
      <c r="B51">
        <f t="shared" si="1"/>
        <v>0</v>
      </c>
      <c r="C51" s="172" t="s">
        <v>66</v>
      </c>
      <c r="D51" s="172" t="s">
        <v>236</v>
      </c>
      <c r="E51" s="172" t="s">
        <v>397</v>
      </c>
      <c r="F51" s="172" t="s">
        <v>398</v>
      </c>
      <c r="G51" s="172" t="s">
        <v>399</v>
      </c>
      <c r="H51" s="172" t="s">
        <v>245</v>
      </c>
      <c r="I51" s="173" t="s">
        <v>241</v>
      </c>
      <c r="J51" s="173">
        <v>0</v>
      </c>
      <c r="K51" s="173">
        <v>0</v>
      </c>
      <c r="L51" s="173">
        <v>0</v>
      </c>
      <c r="M51" s="173" t="s">
        <v>241</v>
      </c>
      <c r="N51" s="173" t="s">
        <v>241</v>
      </c>
      <c r="O51" s="173" t="s">
        <v>250</v>
      </c>
      <c r="P51" s="173" t="s">
        <v>241</v>
      </c>
      <c r="Q51" s="173" t="s">
        <v>241</v>
      </c>
      <c r="R51" s="172"/>
      <c r="S51" s="172"/>
    </row>
    <row r="52" spans="1:19" hidden="1">
      <c r="A52" t="str">
        <f t="shared" si="0"/>
        <v>AccountIsCustomerPortal</v>
      </c>
      <c r="B52">
        <f t="shared" si="1"/>
        <v>0</v>
      </c>
      <c r="C52" s="172" t="s">
        <v>66</v>
      </c>
      <c r="D52" s="172" t="s">
        <v>236</v>
      </c>
      <c r="E52" s="172" t="s">
        <v>400</v>
      </c>
      <c r="F52" s="172" t="s">
        <v>401</v>
      </c>
      <c r="G52" s="172" t="s">
        <v>402</v>
      </c>
      <c r="H52" s="172" t="s">
        <v>245</v>
      </c>
      <c r="I52" s="173" t="s">
        <v>241</v>
      </c>
      <c r="J52" s="173">
        <v>0</v>
      </c>
      <c r="K52" s="173">
        <v>0</v>
      </c>
      <c r="L52" s="173">
        <v>0</v>
      </c>
      <c r="M52" s="173" t="s">
        <v>241</v>
      </c>
      <c r="N52" s="173" t="s">
        <v>241</v>
      </c>
      <c r="O52" s="173" t="s">
        <v>250</v>
      </c>
      <c r="P52" s="173" t="s">
        <v>241</v>
      </c>
      <c r="Q52" s="173" t="s">
        <v>241</v>
      </c>
      <c r="R52" s="172"/>
      <c r="S52" s="172"/>
    </row>
    <row r="53" spans="1:19" hidden="1">
      <c r="A53" t="str">
        <f t="shared" si="0"/>
        <v>AccountChannelProgramName</v>
      </c>
      <c r="B53">
        <f t="shared" si="1"/>
        <v>255</v>
      </c>
      <c r="C53" s="172" t="s">
        <v>66</v>
      </c>
      <c r="D53" s="172" t="s">
        <v>236</v>
      </c>
      <c r="E53" s="172" t="s">
        <v>403</v>
      </c>
      <c r="F53" s="172" t="s">
        <v>404</v>
      </c>
      <c r="G53" s="172" t="s">
        <v>405</v>
      </c>
      <c r="H53" s="172" t="s">
        <v>253</v>
      </c>
      <c r="I53" s="173" t="s">
        <v>250</v>
      </c>
      <c r="J53" s="173">
        <v>255</v>
      </c>
      <c r="K53" s="173">
        <v>0</v>
      </c>
      <c r="L53" s="173">
        <v>0</v>
      </c>
      <c r="M53" s="173" t="s">
        <v>241</v>
      </c>
      <c r="N53" s="173" t="s">
        <v>241</v>
      </c>
      <c r="O53" s="173" t="s">
        <v>241</v>
      </c>
      <c r="P53" s="173" t="s">
        <v>241</v>
      </c>
      <c r="Q53" s="173" t="s">
        <v>241</v>
      </c>
      <c r="R53" s="172"/>
      <c r="S53" s="172"/>
    </row>
    <row r="54" spans="1:19" hidden="1">
      <c r="A54" t="str">
        <f t="shared" si="0"/>
        <v>AccountChannelProgramLevelName</v>
      </c>
      <c r="B54">
        <f t="shared" si="1"/>
        <v>255</v>
      </c>
      <c r="C54" s="172" t="s">
        <v>66</v>
      </c>
      <c r="D54" s="172" t="s">
        <v>236</v>
      </c>
      <c r="E54" s="172" t="s">
        <v>406</v>
      </c>
      <c r="F54" s="172" t="s">
        <v>407</v>
      </c>
      <c r="G54" s="172" t="s">
        <v>408</v>
      </c>
      <c r="H54" s="172" t="s">
        <v>253</v>
      </c>
      <c r="I54" s="173" t="s">
        <v>250</v>
      </c>
      <c r="J54" s="173">
        <v>255</v>
      </c>
      <c r="K54" s="173">
        <v>0</v>
      </c>
      <c r="L54" s="173">
        <v>0</v>
      </c>
      <c r="M54" s="173" t="s">
        <v>241</v>
      </c>
      <c r="N54" s="173" t="s">
        <v>241</v>
      </c>
      <c r="O54" s="173" t="s">
        <v>241</v>
      </c>
      <c r="P54" s="173" t="s">
        <v>241</v>
      </c>
      <c r="Q54" s="173" t="s">
        <v>241</v>
      </c>
      <c r="R54" s="172"/>
      <c r="S54" s="172"/>
    </row>
    <row r="55" spans="1:19" hidden="1">
      <c r="A55" t="str">
        <f t="shared" si="0"/>
        <v>AccountJigsaw</v>
      </c>
      <c r="B55">
        <f t="shared" si="1"/>
        <v>20</v>
      </c>
      <c r="C55" s="172" t="s">
        <v>66</v>
      </c>
      <c r="D55" s="172" t="s">
        <v>236</v>
      </c>
      <c r="E55" s="172" t="s">
        <v>409</v>
      </c>
      <c r="F55" s="172" t="s">
        <v>410</v>
      </c>
      <c r="G55" s="172" t="s">
        <v>411</v>
      </c>
      <c r="H55" s="172" t="s">
        <v>253</v>
      </c>
      <c r="I55" s="173" t="s">
        <v>250</v>
      </c>
      <c r="J55" s="173">
        <v>20</v>
      </c>
      <c r="K55" s="173">
        <v>0</v>
      </c>
      <c r="L55" s="173">
        <v>0</v>
      </c>
      <c r="M55" s="173" t="s">
        <v>241</v>
      </c>
      <c r="N55" s="173" t="s">
        <v>241</v>
      </c>
      <c r="O55" s="173" t="s">
        <v>250</v>
      </c>
      <c r="P55" s="173" t="s">
        <v>241</v>
      </c>
      <c r="Q55" s="173" t="s">
        <v>241</v>
      </c>
      <c r="R55" s="172"/>
      <c r="S55" s="172"/>
    </row>
    <row r="56" spans="1:19" hidden="1">
      <c r="A56" t="str">
        <f t="shared" si="0"/>
        <v>AccountJigsawCompanyId</v>
      </c>
      <c r="B56">
        <f t="shared" si="1"/>
        <v>20</v>
      </c>
      <c r="C56" s="172" t="s">
        <v>66</v>
      </c>
      <c r="D56" s="172" t="s">
        <v>236</v>
      </c>
      <c r="E56" s="172" t="s">
        <v>412</v>
      </c>
      <c r="F56" s="172" t="s">
        <v>413</v>
      </c>
      <c r="G56" s="172" t="s">
        <v>414</v>
      </c>
      <c r="H56" s="172" t="s">
        <v>253</v>
      </c>
      <c r="I56" s="173" t="s">
        <v>250</v>
      </c>
      <c r="J56" s="173">
        <v>20</v>
      </c>
      <c r="K56" s="173">
        <v>0</v>
      </c>
      <c r="L56" s="173">
        <v>0</v>
      </c>
      <c r="M56" s="173" t="s">
        <v>241</v>
      </c>
      <c r="N56" s="173" t="s">
        <v>241</v>
      </c>
      <c r="O56" s="173" t="s">
        <v>241</v>
      </c>
      <c r="P56" s="173" t="s">
        <v>241</v>
      </c>
      <c r="Q56" s="173" t="s">
        <v>241</v>
      </c>
      <c r="R56" s="172"/>
      <c r="S56" s="172"/>
    </row>
    <row r="57" spans="1:19" hidden="1">
      <c r="A57" t="str">
        <f t="shared" si="0"/>
        <v>AccountAccountSource</v>
      </c>
      <c r="B57">
        <f t="shared" si="1"/>
        <v>255</v>
      </c>
      <c r="C57" s="172" t="s">
        <v>66</v>
      </c>
      <c r="D57" s="172" t="s">
        <v>236</v>
      </c>
      <c r="E57" s="172" t="s">
        <v>415</v>
      </c>
      <c r="F57" s="172" t="s">
        <v>416</v>
      </c>
      <c r="G57" s="172" t="s">
        <v>417</v>
      </c>
      <c r="H57" s="172" t="s">
        <v>256</v>
      </c>
      <c r="I57" s="173" t="s">
        <v>250</v>
      </c>
      <c r="J57" s="173">
        <v>255</v>
      </c>
      <c r="K57" s="173">
        <v>0</v>
      </c>
      <c r="L57" s="173">
        <v>0</v>
      </c>
      <c r="M57" s="173" t="s">
        <v>241</v>
      </c>
      <c r="N57" s="173" t="s">
        <v>241</v>
      </c>
      <c r="O57" s="173" t="s">
        <v>250</v>
      </c>
      <c r="P57" s="173" t="s">
        <v>241</v>
      </c>
      <c r="Q57" s="173" t="s">
        <v>241</v>
      </c>
      <c r="R57" s="172"/>
      <c r="S57" s="172"/>
    </row>
    <row r="58" spans="1:19" hidden="1">
      <c r="A58" t="str">
        <f t="shared" si="0"/>
        <v>AccountSicDesc</v>
      </c>
      <c r="B58">
        <f t="shared" si="1"/>
        <v>80</v>
      </c>
      <c r="C58" s="172" t="s">
        <v>66</v>
      </c>
      <c r="D58" s="172" t="s">
        <v>236</v>
      </c>
      <c r="E58" s="172" t="s">
        <v>418</v>
      </c>
      <c r="F58" s="172" t="s">
        <v>419</v>
      </c>
      <c r="G58" s="172" t="s">
        <v>420</v>
      </c>
      <c r="H58" s="172" t="s">
        <v>253</v>
      </c>
      <c r="I58" s="173" t="s">
        <v>250</v>
      </c>
      <c r="J58" s="173">
        <v>80</v>
      </c>
      <c r="K58" s="173">
        <v>0</v>
      </c>
      <c r="L58" s="173">
        <v>0</v>
      </c>
      <c r="M58" s="173" t="s">
        <v>241</v>
      </c>
      <c r="N58" s="173" t="s">
        <v>241</v>
      </c>
      <c r="O58" s="173" t="s">
        <v>250</v>
      </c>
      <c r="P58" s="173" t="s">
        <v>241</v>
      </c>
      <c r="Q58" s="173" t="s">
        <v>241</v>
      </c>
      <c r="R58" s="172"/>
      <c r="S58" s="172"/>
    </row>
    <row r="59" spans="1:19" hidden="1">
      <c r="A59" t="str">
        <f t="shared" si="0"/>
        <v>AccountConnectionReceivedId</v>
      </c>
      <c r="B59">
        <f t="shared" si="1"/>
        <v>18</v>
      </c>
      <c r="C59" s="172" t="s">
        <v>66</v>
      </c>
      <c r="D59" s="172" t="s">
        <v>236</v>
      </c>
      <c r="E59" s="172" t="s">
        <v>421</v>
      </c>
      <c r="F59" s="172" t="s">
        <v>422</v>
      </c>
      <c r="G59" s="172" t="s">
        <v>423</v>
      </c>
      <c r="H59" s="172" t="s">
        <v>424</v>
      </c>
      <c r="I59" s="173" t="s">
        <v>250</v>
      </c>
      <c r="J59" s="173">
        <v>18</v>
      </c>
      <c r="K59" s="173">
        <v>0</v>
      </c>
      <c r="L59" s="173">
        <v>0</v>
      </c>
      <c r="M59" s="173" t="s">
        <v>241</v>
      </c>
      <c r="N59" s="173" t="s">
        <v>241</v>
      </c>
      <c r="O59" s="173" t="s">
        <v>241</v>
      </c>
      <c r="P59" s="173" t="s">
        <v>241</v>
      </c>
      <c r="Q59" s="173" t="s">
        <v>241</v>
      </c>
      <c r="R59" s="172"/>
      <c r="S59" s="172"/>
    </row>
    <row r="60" spans="1:19" hidden="1">
      <c r="A60" t="str">
        <f t="shared" si="0"/>
        <v>AccountConnectionSentId</v>
      </c>
      <c r="B60">
        <f t="shared" si="1"/>
        <v>18</v>
      </c>
      <c r="C60" s="172" t="s">
        <v>66</v>
      </c>
      <c r="D60" s="172" t="s">
        <v>236</v>
      </c>
      <c r="E60" s="172" t="s">
        <v>425</v>
      </c>
      <c r="F60" s="172" t="s">
        <v>426</v>
      </c>
      <c r="G60" s="172" t="s">
        <v>427</v>
      </c>
      <c r="H60" s="172" t="s">
        <v>424</v>
      </c>
      <c r="I60" s="173" t="s">
        <v>250</v>
      </c>
      <c r="J60" s="173">
        <v>18</v>
      </c>
      <c r="K60" s="173">
        <v>0</v>
      </c>
      <c r="L60" s="173">
        <v>0</v>
      </c>
      <c r="M60" s="173" t="s">
        <v>241</v>
      </c>
      <c r="N60" s="173" t="s">
        <v>241</v>
      </c>
      <c r="O60" s="173" t="s">
        <v>241</v>
      </c>
      <c r="P60" s="173" t="s">
        <v>241</v>
      </c>
      <c r="Q60" s="173" t="s">
        <v>241</v>
      </c>
      <c r="R60" s="172"/>
      <c r="S60" s="172"/>
    </row>
    <row r="61" spans="1:19" hidden="1">
      <c r="A61" t="str">
        <f t="shared" si="0"/>
        <v>AccountLLC_BI__AP_Stress_Index__c</v>
      </c>
      <c r="B61" t="str">
        <f t="shared" si="1"/>
        <v>18, 2</v>
      </c>
      <c r="C61" s="172" t="s">
        <v>66</v>
      </c>
      <c r="D61" s="172" t="s">
        <v>236</v>
      </c>
      <c r="E61" s="172" t="s">
        <v>428</v>
      </c>
      <c r="F61" s="172" t="s">
        <v>429</v>
      </c>
      <c r="G61" s="172" t="s">
        <v>430</v>
      </c>
      <c r="H61" s="172" t="s">
        <v>284</v>
      </c>
      <c r="I61" s="173" t="s">
        <v>250</v>
      </c>
      <c r="J61" s="173">
        <v>0</v>
      </c>
      <c r="K61" s="173">
        <v>18</v>
      </c>
      <c r="L61" s="173">
        <v>2</v>
      </c>
      <c r="M61" s="173" t="s">
        <v>250</v>
      </c>
      <c r="N61" s="173" t="s">
        <v>241</v>
      </c>
      <c r="O61" s="173" t="s">
        <v>250</v>
      </c>
      <c r="P61" s="173" t="s">
        <v>241</v>
      </c>
      <c r="Q61" s="173" t="s">
        <v>241</v>
      </c>
      <c r="R61" s="172"/>
      <c r="S61" s="172"/>
    </row>
    <row r="62" spans="1:19" hidden="1">
      <c r="A62" t="str">
        <f t="shared" si="0"/>
        <v>AccountLLC_BI__Account_Review__c</v>
      </c>
      <c r="B62">
        <f t="shared" si="1"/>
        <v>32000</v>
      </c>
      <c r="C62" s="172" t="s">
        <v>66</v>
      </c>
      <c r="D62" s="172" t="s">
        <v>236</v>
      </c>
      <c r="E62" s="172" t="s">
        <v>431</v>
      </c>
      <c r="F62" s="172" t="s">
        <v>432</v>
      </c>
      <c r="G62" s="172" t="s">
        <v>433</v>
      </c>
      <c r="H62" s="172" t="s">
        <v>268</v>
      </c>
      <c r="I62" s="173" t="s">
        <v>250</v>
      </c>
      <c r="J62" s="173">
        <v>32000</v>
      </c>
      <c r="K62" s="173">
        <v>0</v>
      </c>
      <c r="L62" s="173">
        <v>0</v>
      </c>
      <c r="M62" s="173" t="s">
        <v>250</v>
      </c>
      <c r="N62" s="173" t="s">
        <v>241</v>
      </c>
      <c r="O62" s="173" t="s">
        <v>250</v>
      </c>
      <c r="P62" s="173" t="s">
        <v>241</v>
      </c>
      <c r="Q62" s="173" t="s">
        <v>241</v>
      </c>
      <c r="R62" s="172"/>
      <c r="S62" s="172"/>
    </row>
    <row r="63" spans="1:19" hidden="1">
      <c r="A63" t="str">
        <f t="shared" si="0"/>
        <v>AccountLLC_BI__ActionFlag__c</v>
      </c>
      <c r="B63">
        <f t="shared" si="1"/>
        <v>255</v>
      </c>
      <c r="C63" s="172" t="s">
        <v>66</v>
      </c>
      <c r="D63" s="172" t="s">
        <v>236</v>
      </c>
      <c r="E63" s="172" t="s">
        <v>434</v>
      </c>
      <c r="F63" s="172" t="s">
        <v>435</v>
      </c>
      <c r="G63" s="172" t="s">
        <v>436</v>
      </c>
      <c r="H63" s="172" t="s">
        <v>253</v>
      </c>
      <c r="I63" s="173" t="s">
        <v>250</v>
      </c>
      <c r="J63" s="173">
        <v>255</v>
      </c>
      <c r="K63" s="173">
        <v>0</v>
      </c>
      <c r="L63" s="173">
        <v>0</v>
      </c>
      <c r="M63" s="173" t="s">
        <v>250</v>
      </c>
      <c r="N63" s="173" t="s">
        <v>241</v>
      </c>
      <c r="O63" s="173" t="s">
        <v>250</v>
      </c>
      <c r="P63" s="173" t="s">
        <v>241</v>
      </c>
      <c r="Q63" s="173" t="s">
        <v>241</v>
      </c>
      <c r="R63" s="172"/>
      <c r="S63" s="172"/>
    </row>
    <row r="64" spans="1:19" hidden="1">
      <c r="A64" t="str">
        <f t="shared" si="0"/>
        <v>AccountLLC_BI__Active__c</v>
      </c>
      <c r="B64">
        <f t="shared" si="1"/>
        <v>255</v>
      </c>
      <c r="C64" s="172" t="s">
        <v>66</v>
      </c>
      <c r="D64" s="172" t="s">
        <v>236</v>
      </c>
      <c r="E64" s="172" t="s">
        <v>437</v>
      </c>
      <c r="F64" s="172" t="s">
        <v>438</v>
      </c>
      <c r="G64" s="172" t="s">
        <v>439</v>
      </c>
      <c r="H64" s="172" t="s">
        <v>256</v>
      </c>
      <c r="I64" s="173" t="s">
        <v>250</v>
      </c>
      <c r="J64" s="173">
        <v>255</v>
      </c>
      <c r="K64" s="173">
        <v>0</v>
      </c>
      <c r="L64" s="173">
        <v>0</v>
      </c>
      <c r="M64" s="173" t="s">
        <v>250</v>
      </c>
      <c r="N64" s="173" t="s">
        <v>241</v>
      </c>
      <c r="O64" s="173" t="s">
        <v>250</v>
      </c>
      <c r="P64" s="173" t="s">
        <v>241</v>
      </c>
      <c r="Q64" s="173" t="s">
        <v>241</v>
      </c>
      <c r="R64" s="172"/>
      <c r="S64" s="172"/>
    </row>
    <row r="65" spans="1:19" hidden="1">
      <c r="A65" t="str">
        <f t="shared" si="0"/>
        <v>AccountLLC_BI__Automated_Financials__c</v>
      </c>
      <c r="B65">
        <f t="shared" si="1"/>
        <v>0</v>
      </c>
      <c r="C65" s="172" t="s">
        <v>66</v>
      </c>
      <c r="D65" s="172" t="s">
        <v>236</v>
      </c>
      <c r="E65" s="172" t="s">
        <v>440</v>
      </c>
      <c r="F65" s="172" t="s">
        <v>441</v>
      </c>
      <c r="G65" s="172" t="s">
        <v>442</v>
      </c>
      <c r="H65" s="172" t="s">
        <v>245</v>
      </c>
      <c r="I65" s="173" t="s">
        <v>241</v>
      </c>
      <c r="J65" s="173">
        <v>0</v>
      </c>
      <c r="K65" s="173">
        <v>0</v>
      </c>
      <c r="L65" s="173">
        <v>0</v>
      </c>
      <c r="M65" s="173" t="s">
        <v>250</v>
      </c>
      <c r="N65" s="173" t="s">
        <v>241</v>
      </c>
      <c r="O65" s="173" t="s">
        <v>250</v>
      </c>
      <c r="P65" s="173" t="s">
        <v>241</v>
      </c>
      <c r="Q65" s="173" t="s">
        <v>241</v>
      </c>
      <c r="R65" s="172"/>
      <c r="S65" s="172"/>
    </row>
    <row r="66" spans="1:19" hidden="1">
      <c r="A66" t="str">
        <f t="shared" si="0"/>
        <v>AccountLLC_BI__Bot_Date__c</v>
      </c>
      <c r="B66">
        <f t="shared" si="1"/>
        <v>0</v>
      </c>
      <c r="C66" s="172" t="s">
        <v>66</v>
      </c>
      <c r="D66" s="172" t="s">
        <v>236</v>
      </c>
      <c r="E66" s="172" t="s">
        <v>443</v>
      </c>
      <c r="F66" s="172" t="s">
        <v>444</v>
      </c>
      <c r="G66" s="172" t="s">
        <v>445</v>
      </c>
      <c r="H66" s="172" t="s">
        <v>390</v>
      </c>
      <c r="I66" s="173" t="s">
        <v>250</v>
      </c>
      <c r="J66" s="173">
        <v>0</v>
      </c>
      <c r="K66" s="173">
        <v>0</v>
      </c>
      <c r="L66" s="173">
        <v>0</v>
      </c>
      <c r="M66" s="173" t="s">
        <v>250</v>
      </c>
      <c r="N66" s="173" t="s">
        <v>241</v>
      </c>
      <c r="O66" s="173" t="s">
        <v>250</v>
      </c>
      <c r="P66" s="173" t="s">
        <v>241</v>
      </c>
      <c r="Q66" s="173" t="s">
        <v>241</v>
      </c>
      <c r="R66" s="172"/>
      <c r="S66" s="172" t="s">
        <v>446</v>
      </c>
    </row>
    <row r="67" spans="1:19" hidden="1">
      <c r="A67" t="str">
        <f t="shared" ref="A67:A130" si="2">C67&amp;F67</f>
        <v>AccountLLC_BI__Bot_RMI__c</v>
      </c>
      <c r="B67" t="str">
        <f t="shared" ref="B67:B130" si="3">IF(H67="double", K67&amp;", "&amp;L67, J67)</f>
        <v>18, 0</v>
      </c>
      <c r="C67" s="172" t="s">
        <v>66</v>
      </c>
      <c r="D67" s="172" t="s">
        <v>236</v>
      </c>
      <c r="E67" s="172" t="s">
        <v>447</v>
      </c>
      <c r="F67" s="172" t="s">
        <v>448</v>
      </c>
      <c r="G67" s="172" t="s">
        <v>449</v>
      </c>
      <c r="H67" s="172" t="s">
        <v>284</v>
      </c>
      <c r="I67" s="173" t="s">
        <v>250</v>
      </c>
      <c r="J67" s="173">
        <v>0</v>
      </c>
      <c r="K67" s="173">
        <v>18</v>
      </c>
      <c r="L67" s="173">
        <v>0</v>
      </c>
      <c r="M67" s="173" t="s">
        <v>250</v>
      </c>
      <c r="N67" s="173" t="s">
        <v>241</v>
      </c>
      <c r="O67" s="173" t="s">
        <v>250</v>
      </c>
      <c r="P67" s="173" t="s">
        <v>241</v>
      </c>
      <c r="Q67" s="173" t="s">
        <v>241</v>
      </c>
      <c r="R67" s="172"/>
      <c r="S67" s="172"/>
    </row>
    <row r="68" spans="1:19" hidden="1">
      <c r="A68" t="str">
        <f t="shared" si="2"/>
        <v>AccountLLC_BI__Business_Tax_Return_EPC__c</v>
      </c>
      <c r="B68">
        <f t="shared" si="3"/>
        <v>0</v>
      </c>
      <c r="C68" s="172" t="s">
        <v>66</v>
      </c>
      <c r="D68" s="172" t="s">
        <v>236</v>
      </c>
      <c r="E68" s="172" t="s">
        <v>450</v>
      </c>
      <c r="F68" s="172" t="s">
        <v>451</v>
      </c>
      <c r="G68" s="172" t="s">
        <v>452</v>
      </c>
      <c r="H68" s="172" t="s">
        <v>390</v>
      </c>
      <c r="I68" s="173" t="s">
        <v>250</v>
      </c>
      <c r="J68" s="173">
        <v>0</v>
      </c>
      <c r="K68" s="173">
        <v>0</v>
      </c>
      <c r="L68" s="173">
        <v>0</v>
      </c>
      <c r="M68" s="173" t="s">
        <v>250</v>
      </c>
      <c r="N68" s="173" t="s">
        <v>241</v>
      </c>
      <c r="O68" s="173" t="s">
        <v>250</v>
      </c>
      <c r="P68" s="173" t="s">
        <v>241</v>
      </c>
      <c r="Q68" s="173" t="s">
        <v>241</v>
      </c>
      <c r="R68" s="172"/>
      <c r="S68" s="172"/>
    </row>
    <row r="69" spans="1:19" hidden="1">
      <c r="A69" t="str">
        <f t="shared" si="2"/>
        <v>AccountLLC_BI__Business_Tax_Return_OC__c</v>
      </c>
      <c r="B69">
        <f t="shared" si="3"/>
        <v>0</v>
      </c>
      <c r="C69" s="172" t="s">
        <v>66</v>
      </c>
      <c r="D69" s="172" t="s">
        <v>236</v>
      </c>
      <c r="E69" s="172" t="s">
        <v>453</v>
      </c>
      <c r="F69" s="172" t="s">
        <v>454</v>
      </c>
      <c r="G69" s="172" t="s">
        <v>455</v>
      </c>
      <c r="H69" s="172" t="s">
        <v>390</v>
      </c>
      <c r="I69" s="173" t="s">
        <v>250</v>
      </c>
      <c r="J69" s="173">
        <v>0</v>
      </c>
      <c r="K69" s="173">
        <v>0</v>
      </c>
      <c r="L69" s="173">
        <v>0</v>
      </c>
      <c r="M69" s="173" t="s">
        <v>250</v>
      </c>
      <c r="N69" s="173" t="s">
        <v>241</v>
      </c>
      <c r="O69" s="173" t="s">
        <v>250</v>
      </c>
      <c r="P69" s="173" t="s">
        <v>241</v>
      </c>
      <c r="Q69" s="173" t="s">
        <v>241</v>
      </c>
      <c r="R69" s="172"/>
      <c r="S69" s="172"/>
    </row>
    <row r="70" spans="1:19" hidden="1">
      <c r="A70" t="str">
        <f t="shared" si="2"/>
        <v>AccountLLC_BI__CIF__c</v>
      </c>
      <c r="B70">
        <f t="shared" si="3"/>
        <v>255</v>
      </c>
      <c r="C70" s="172" t="s">
        <v>66</v>
      </c>
      <c r="D70" s="172" t="s">
        <v>236</v>
      </c>
      <c r="E70" s="172" t="s">
        <v>456</v>
      </c>
      <c r="F70" s="172" t="s">
        <v>457</v>
      </c>
      <c r="G70" s="172" t="s">
        <v>458</v>
      </c>
      <c r="H70" s="172" t="s">
        <v>253</v>
      </c>
      <c r="I70" s="173" t="s">
        <v>250</v>
      </c>
      <c r="J70" s="173">
        <v>255</v>
      </c>
      <c r="K70" s="173">
        <v>0</v>
      </c>
      <c r="L70" s="173">
        <v>0</v>
      </c>
      <c r="M70" s="173" t="s">
        <v>250</v>
      </c>
      <c r="N70" s="173" t="s">
        <v>241</v>
      </c>
      <c r="O70" s="173" t="s">
        <v>250</v>
      </c>
      <c r="P70" s="173" t="s">
        <v>241</v>
      </c>
      <c r="Q70" s="173" t="s">
        <v>241</v>
      </c>
      <c r="R70" s="172"/>
      <c r="S70" s="172"/>
    </row>
    <row r="71" spans="1:19" hidden="1">
      <c r="A71" t="str">
        <f t="shared" si="2"/>
        <v>AccountLLC_BI__Comments__c</v>
      </c>
      <c r="B71">
        <f t="shared" si="3"/>
        <v>32000</v>
      </c>
      <c r="C71" s="172" t="s">
        <v>66</v>
      </c>
      <c r="D71" s="172" t="s">
        <v>236</v>
      </c>
      <c r="E71" s="172" t="s">
        <v>459</v>
      </c>
      <c r="F71" s="172" t="s">
        <v>460</v>
      </c>
      <c r="G71" s="172" t="s">
        <v>152</v>
      </c>
      <c r="H71" s="172" t="s">
        <v>268</v>
      </c>
      <c r="I71" s="173" t="s">
        <v>250</v>
      </c>
      <c r="J71" s="173">
        <v>32000</v>
      </c>
      <c r="K71" s="173">
        <v>0</v>
      </c>
      <c r="L71" s="173">
        <v>0</v>
      </c>
      <c r="M71" s="173" t="s">
        <v>250</v>
      </c>
      <c r="N71" s="173" t="s">
        <v>241</v>
      </c>
      <c r="O71" s="173" t="s">
        <v>250</v>
      </c>
      <c r="P71" s="173" t="s">
        <v>241</v>
      </c>
      <c r="Q71" s="173" t="s">
        <v>241</v>
      </c>
      <c r="R71" s="172"/>
      <c r="S71" s="172"/>
    </row>
    <row r="72" spans="1:19" hidden="1">
      <c r="A72" t="str">
        <f t="shared" si="2"/>
        <v>AccountLLC_BI__Committed_Direct_Exposure__c</v>
      </c>
      <c r="B72">
        <f t="shared" si="3"/>
        <v>0</v>
      </c>
      <c r="C72" s="172" t="s">
        <v>66</v>
      </c>
      <c r="D72" s="172" t="s">
        <v>236</v>
      </c>
      <c r="E72" s="172" t="s">
        <v>461</v>
      </c>
      <c r="F72" s="172" t="s">
        <v>462</v>
      </c>
      <c r="G72" s="172" t="s">
        <v>463</v>
      </c>
      <c r="H72" s="172" t="s">
        <v>346</v>
      </c>
      <c r="I72" s="173" t="s">
        <v>250</v>
      </c>
      <c r="J72" s="173">
        <v>0</v>
      </c>
      <c r="K72" s="173">
        <v>18</v>
      </c>
      <c r="L72" s="173">
        <v>2</v>
      </c>
      <c r="M72" s="173" t="s">
        <v>250</v>
      </c>
      <c r="N72" s="173" t="s">
        <v>241</v>
      </c>
      <c r="O72" s="173" t="s">
        <v>250</v>
      </c>
      <c r="P72" s="173" t="s">
        <v>241</v>
      </c>
      <c r="Q72" s="173" t="s">
        <v>241</v>
      </c>
      <c r="R72" s="172"/>
      <c r="S72" s="172" t="s">
        <v>463</v>
      </c>
    </row>
    <row r="73" spans="1:19" hidden="1">
      <c r="A73" t="str">
        <f t="shared" si="2"/>
        <v>AccountLLC_BI__Committed_Indirect_Exposure__c</v>
      </c>
      <c r="B73">
        <f t="shared" si="3"/>
        <v>0</v>
      </c>
      <c r="C73" s="172" t="s">
        <v>66</v>
      </c>
      <c r="D73" s="172" t="s">
        <v>236</v>
      </c>
      <c r="E73" s="172" t="s">
        <v>464</v>
      </c>
      <c r="F73" s="172" t="s">
        <v>465</v>
      </c>
      <c r="G73" s="172" t="s">
        <v>466</v>
      </c>
      <c r="H73" s="172" t="s">
        <v>346</v>
      </c>
      <c r="I73" s="173" t="s">
        <v>250</v>
      </c>
      <c r="J73" s="173">
        <v>0</v>
      </c>
      <c r="K73" s="173">
        <v>18</v>
      </c>
      <c r="L73" s="173">
        <v>2</v>
      </c>
      <c r="M73" s="173" t="s">
        <v>250</v>
      </c>
      <c r="N73" s="173" t="s">
        <v>241</v>
      </c>
      <c r="O73" s="173" t="s">
        <v>250</v>
      </c>
      <c r="P73" s="173" t="s">
        <v>241</v>
      </c>
      <c r="Q73" s="173" t="s">
        <v>241</v>
      </c>
      <c r="R73" s="172"/>
      <c r="S73" s="172" t="s">
        <v>466</v>
      </c>
    </row>
    <row r="74" spans="1:19" hidden="1">
      <c r="A74" t="str">
        <f t="shared" si="2"/>
        <v>AccountLLC_BI__Current_Situation__c</v>
      </c>
      <c r="B74">
        <f t="shared" si="3"/>
        <v>32768</v>
      </c>
      <c r="C74" s="172" t="s">
        <v>66</v>
      </c>
      <c r="D74" s="172" t="s">
        <v>236</v>
      </c>
      <c r="E74" s="172" t="s">
        <v>467</v>
      </c>
      <c r="F74" s="172" t="s">
        <v>468</v>
      </c>
      <c r="G74" s="172" t="s">
        <v>469</v>
      </c>
      <c r="H74" s="172" t="s">
        <v>268</v>
      </c>
      <c r="I74" s="173" t="s">
        <v>250</v>
      </c>
      <c r="J74" s="173">
        <v>32768</v>
      </c>
      <c r="K74" s="173">
        <v>0</v>
      </c>
      <c r="L74" s="173">
        <v>0</v>
      </c>
      <c r="M74" s="173" t="s">
        <v>250</v>
      </c>
      <c r="N74" s="173" t="s">
        <v>241</v>
      </c>
      <c r="O74" s="173" t="s">
        <v>250</v>
      </c>
      <c r="P74" s="173" t="s">
        <v>241</v>
      </c>
      <c r="Q74" s="173" t="s">
        <v>241</v>
      </c>
      <c r="R74" s="172"/>
      <c r="S74" s="172"/>
    </row>
    <row r="75" spans="1:19" hidden="1">
      <c r="A75" t="str">
        <f t="shared" si="2"/>
        <v>AccountLLC_BI__CustomerPriority__c</v>
      </c>
      <c r="B75">
        <f t="shared" si="3"/>
        <v>255</v>
      </c>
      <c r="C75" s="172" t="s">
        <v>66</v>
      </c>
      <c r="D75" s="172" t="s">
        <v>236</v>
      </c>
      <c r="E75" s="172" t="s">
        <v>470</v>
      </c>
      <c r="F75" s="172" t="s">
        <v>471</v>
      </c>
      <c r="G75" s="172" t="s">
        <v>472</v>
      </c>
      <c r="H75" s="172" t="s">
        <v>256</v>
      </c>
      <c r="I75" s="173" t="s">
        <v>250</v>
      </c>
      <c r="J75" s="173">
        <v>255</v>
      </c>
      <c r="K75" s="173">
        <v>0</v>
      </c>
      <c r="L75" s="173">
        <v>0</v>
      </c>
      <c r="M75" s="173" t="s">
        <v>250</v>
      </c>
      <c r="N75" s="173" t="s">
        <v>241</v>
      </c>
      <c r="O75" s="173" t="s">
        <v>250</v>
      </c>
      <c r="P75" s="173" t="s">
        <v>241</v>
      </c>
      <c r="Q75" s="173" t="s">
        <v>241</v>
      </c>
      <c r="R75" s="172"/>
      <c r="S75" s="172"/>
    </row>
    <row r="76" spans="1:19" hidden="1">
      <c r="A76" t="str">
        <f t="shared" si="2"/>
        <v>AccountLLC_BI__DSC_Post_OC__c</v>
      </c>
      <c r="B76" t="str">
        <f t="shared" si="3"/>
        <v>18, 2</v>
      </c>
      <c r="C76" s="172" t="s">
        <v>66</v>
      </c>
      <c r="D76" s="172" t="s">
        <v>236</v>
      </c>
      <c r="E76" s="172" t="s">
        <v>473</v>
      </c>
      <c r="F76" s="172" t="s">
        <v>474</v>
      </c>
      <c r="G76" s="172" t="s">
        <v>475</v>
      </c>
      <c r="H76" s="172" t="s">
        <v>284</v>
      </c>
      <c r="I76" s="173" t="s">
        <v>250</v>
      </c>
      <c r="J76" s="173">
        <v>0</v>
      </c>
      <c r="K76" s="173">
        <v>18</v>
      </c>
      <c r="L76" s="173">
        <v>2</v>
      </c>
      <c r="M76" s="173" t="s">
        <v>250</v>
      </c>
      <c r="N76" s="173" t="s">
        <v>241</v>
      </c>
      <c r="O76" s="173" t="s">
        <v>250</v>
      </c>
      <c r="P76" s="173" t="s">
        <v>241</v>
      </c>
      <c r="Q76" s="173" t="s">
        <v>241</v>
      </c>
      <c r="R76" s="172"/>
      <c r="S76" s="172"/>
    </row>
    <row r="77" spans="1:19" hidden="1">
      <c r="A77" t="str">
        <f t="shared" si="2"/>
        <v>AccountLLC_BI__DSC_Pre_OC__c</v>
      </c>
      <c r="B77" t="str">
        <f t="shared" si="3"/>
        <v>18, 2</v>
      </c>
      <c r="C77" s="172" t="s">
        <v>66</v>
      </c>
      <c r="D77" s="172" t="s">
        <v>236</v>
      </c>
      <c r="E77" s="172" t="s">
        <v>476</v>
      </c>
      <c r="F77" s="172" t="s">
        <v>477</v>
      </c>
      <c r="G77" s="172" t="s">
        <v>478</v>
      </c>
      <c r="H77" s="172" t="s">
        <v>284</v>
      </c>
      <c r="I77" s="173" t="s">
        <v>250</v>
      </c>
      <c r="J77" s="173">
        <v>0</v>
      </c>
      <c r="K77" s="173">
        <v>18</v>
      </c>
      <c r="L77" s="173">
        <v>2</v>
      </c>
      <c r="M77" s="173" t="s">
        <v>250</v>
      </c>
      <c r="N77" s="173" t="s">
        <v>241</v>
      </c>
      <c r="O77" s="173" t="s">
        <v>250</v>
      </c>
      <c r="P77" s="173" t="s">
        <v>241</v>
      </c>
      <c r="Q77" s="173" t="s">
        <v>241</v>
      </c>
      <c r="R77" s="172"/>
      <c r="S77" s="172"/>
    </row>
    <row r="78" spans="1:19" hidden="1">
      <c r="A78" t="str">
        <f t="shared" si="2"/>
        <v>AccountLLC_BI__Debt_Service__c</v>
      </c>
      <c r="B78">
        <f t="shared" si="3"/>
        <v>0</v>
      </c>
      <c r="C78" s="172" t="s">
        <v>66</v>
      </c>
      <c r="D78" s="172" t="s">
        <v>236</v>
      </c>
      <c r="E78" s="172" t="s">
        <v>479</v>
      </c>
      <c r="F78" s="172" t="s">
        <v>480</v>
      </c>
      <c r="G78" s="172" t="s">
        <v>481</v>
      </c>
      <c r="H78" s="172" t="s">
        <v>346</v>
      </c>
      <c r="I78" s="173" t="s">
        <v>250</v>
      </c>
      <c r="J78" s="173">
        <v>0</v>
      </c>
      <c r="K78" s="173">
        <v>18</v>
      </c>
      <c r="L78" s="173">
        <v>2</v>
      </c>
      <c r="M78" s="173" t="s">
        <v>250</v>
      </c>
      <c r="N78" s="173" t="s">
        <v>241</v>
      </c>
      <c r="O78" s="173" t="s">
        <v>250</v>
      </c>
      <c r="P78" s="173" t="s">
        <v>241</v>
      </c>
      <c r="Q78" s="173" t="s">
        <v>241</v>
      </c>
      <c r="R78" s="172"/>
      <c r="S78" s="172"/>
    </row>
    <row r="79" spans="1:19" hidden="1">
      <c r="A79" t="str">
        <f t="shared" si="2"/>
        <v>AccountLLC_BI__Direct_Exposure__c</v>
      </c>
      <c r="B79">
        <f t="shared" si="3"/>
        <v>0</v>
      </c>
      <c r="C79" s="172" t="s">
        <v>66</v>
      </c>
      <c r="D79" s="172" t="s">
        <v>236</v>
      </c>
      <c r="E79" s="172" t="s">
        <v>482</v>
      </c>
      <c r="F79" s="172" t="s">
        <v>483</v>
      </c>
      <c r="G79" s="172" t="s">
        <v>484</v>
      </c>
      <c r="H79" s="172" t="s">
        <v>346</v>
      </c>
      <c r="I79" s="173" t="s">
        <v>250</v>
      </c>
      <c r="J79" s="173">
        <v>0</v>
      </c>
      <c r="K79" s="173">
        <v>18</v>
      </c>
      <c r="L79" s="173">
        <v>2</v>
      </c>
      <c r="M79" s="173" t="s">
        <v>250</v>
      </c>
      <c r="N79" s="173" t="s">
        <v>241</v>
      </c>
      <c r="O79" s="173" t="s">
        <v>250</v>
      </c>
      <c r="P79" s="173" t="s">
        <v>241</v>
      </c>
      <c r="Q79" s="173" t="s">
        <v>241</v>
      </c>
      <c r="R79" s="172"/>
      <c r="S79" s="172" t="s">
        <v>484</v>
      </c>
    </row>
    <row r="80" spans="1:19" hidden="1">
      <c r="A80" t="str">
        <f t="shared" si="2"/>
        <v>AccountLLC_BI__FICO_Date__c</v>
      </c>
      <c r="B80">
        <f t="shared" si="3"/>
        <v>0</v>
      </c>
      <c r="C80" s="172" t="s">
        <v>66</v>
      </c>
      <c r="D80" s="172" t="s">
        <v>236</v>
      </c>
      <c r="E80" s="172" t="s">
        <v>485</v>
      </c>
      <c r="F80" s="172" t="s">
        <v>486</v>
      </c>
      <c r="G80" s="172" t="s">
        <v>487</v>
      </c>
      <c r="H80" s="172" t="s">
        <v>390</v>
      </c>
      <c r="I80" s="173" t="s">
        <v>250</v>
      </c>
      <c r="J80" s="173">
        <v>0</v>
      </c>
      <c r="K80" s="173">
        <v>0</v>
      </c>
      <c r="L80" s="173">
        <v>0</v>
      </c>
      <c r="M80" s="173" t="s">
        <v>250</v>
      </c>
      <c r="N80" s="173" t="s">
        <v>241</v>
      </c>
      <c r="O80" s="173" t="s">
        <v>250</v>
      </c>
      <c r="P80" s="173" t="s">
        <v>241</v>
      </c>
      <c r="Q80" s="173" t="s">
        <v>241</v>
      </c>
      <c r="R80" s="172"/>
      <c r="S80" s="172"/>
    </row>
    <row r="81" spans="1:19" hidden="1">
      <c r="A81" t="str">
        <f t="shared" si="2"/>
        <v>AccountLLC_BI__FICO_Score__c</v>
      </c>
      <c r="B81" t="str">
        <f t="shared" si="3"/>
        <v>18, 0</v>
      </c>
      <c r="C81" s="172" t="s">
        <v>66</v>
      </c>
      <c r="D81" s="172" t="s">
        <v>236</v>
      </c>
      <c r="E81" s="172" t="s">
        <v>488</v>
      </c>
      <c r="F81" s="172" t="s">
        <v>489</v>
      </c>
      <c r="G81" s="172" t="s">
        <v>490</v>
      </c>
      <c r="H81" s="172" t="s">
        <v>284</v>
      </c>
      <c r="I81" s="173" t="s">
        <v>250</v>
      </c>
      <c r="J81" s="173">
        <v>0</v>
      </c>
      <c r="K81" s="173">
        <v>18</v>
      </c>
      <c r="L81" s="173">
        <v>0</v>
      </c>
      <c r="M81" s="173" t="s">
        <v>250</v>
      </c>
      <c r="N81" s="173" t="s">
        <v>241</v>
      </c>
      <c r="O81" s="173" t="s">
        <v>250</v>
      </c>
      <c r="P81" s="173" t="s">
        <v>241</v>
      </c>
      <c r="Q81" s="173" t="s">
        <v>241</v>
      </c>
      <c r="R81" s="172"/>
      <c r="S81" s="172"/>
    </row>
    <row r="82" spans="1:19" hidden="1">
      <c r="A82" t="str">
        <f t="shared" si="2"/>
        <v>AccountLLC_BI__Facility__c</v>
      </c>
      <c r="B82">
        <f t="shared" si="3"/>
        <v>255</v>
      </c>
      <c r="C82" s="172" t="s">
        <v>66</v>
      </c>
      <c r="D82" s="172" t="s">
        <v>236</v>
      </c>
      <c r="E82" s="172" t="s">
        <v>491</v>
      </c>
      <c r="F82" s="172" t="s">
        <v>492</v>
      </c>
      <c r="G82" s="172" t="s">
        <v>493</v>
      </c>
      <c r="H82" s="172" t="s">
        <v>256</v>
      </c>
      <c r="I82" s="173" t="s">
        <v>250</v>
      </c>
      <c r="J82" s="173">
        <v>255</v>
      </c>
      <c r="K82" s="173">
        <v>0</v>
      </c>
      <c r="L82" s="173">
        <v>0</v>
      </c>
      <c r="M82" s="173" t="s">
        <v>250</v>
      </c>
      <c r="N82" s="173" t="s">
        <v>241</v>
      </c>
      <c r="O82" s="173" t="s">
        <v>250</v>
      </c>
      <c r="P82" s="173" t="s">
        <v>241</v>
      </c>
      <c r="Q82" s="173" t="s">
        <v>241</v>
      </c>
      <c r="R82" s="172"/>
      <c r="S82" s="172"/>
    </row>
    <row r="83" spans="1:19" hidden="1">
      <c r="A83" t="str">
        <f t="shared" si="2"/>
        <v>AccountLLC_BI__Financials_Opt_Out__c</v>
      </c>
      <c r="B83">
        <f t="shared" si="3"/>
        <v>0</v>
      </c>
      <c r="C83" s="172" t="s">
        <v>66</v>
      </c>
      <c r="D83" s="172" t="s">
        <v>236</v>
      </c>
      <c r="E83" s="172" t="s">
        <v>494</v>
      </c>
      <c r="F83" s="172" t="s">
        <v>495</v>
      </c>
      <c r="G83" s="172" t="s">
        <v>496</v>
      </c>
      <c r="H83" s="172" t="s">
        <v>245</v>
      </c>
      <c r="I83" s="173" t="s">
        <v>241</v>
      </c>
      <c r="J83" s="173">
        <v>0</v>
      </c>
      <c r="K83" s="173">
        <v>0</v>
      </c>
      <c r="L83" s="173">
        <v>0</v>
      </c>
      <c r="M83" s="173" t="s">
        <v>250</v>
      </c>
      <c r="N83" s="173" t="s">
        <v>241</v>
      </c>
      <c r="O83" s="173" t="s">
        <v>250</v>
      </c>
      <c r="P83" s="173" t="s">
        <v>241</v>
      </c>
      <c r="Q83" s="173" t="s">
        <v>241</v>
      </c>
      <c r="R83" s="172"/>
      <c r="S83" s="172"/>
    </row>
    <row r="84" spans="1:19" hidden="1">
      <c r="A84" t="str">
        <f t="shared" si="2"/>
        <v>AccountLLC_BI__Global_Cash_Flow__c</v>
      </c>
      <c r="B84" t="str">
        <f t="shared" si="3"/>
        <v>18, 2</v>
      </c>
      <c r="C84" s="172" t="s">
        <v>66</v>
      </c>
      <c r="D84" s="172" t="s">
        <v>236</v>
      </c>
      <c r="E84" s="172" t="s">
        <v>497</v>
      </c>
      <c r="F84" s="172" t="s">
        <v>498</v>
      </c>
      <c r="G84" s="172" t="s">
        <v>499</v>
      </c>
      <c r="H84" s="172" t="s">
        <v>284</v>
      </c>
      <c r="I84" s="173" t="s">
        <v>250</v>
      </c>
      <c r="J84" s="173">
        <v>0</v>
      </c>
      <c r="K84" s="173">
        <v>18</v>
      </c>
      <c r="L84" s="173">
        <v>2</v>
      </c>
      <c r="M84" s="173" t="s">
        <v>250</v>
      </c>
      <c r="N84" s="173" t="s">
        <v>241</v>
      </c>
      <c r="O84" s="173" t="s">
        <v>250</v>
      </c>
      <c r="P84" s="173" t="s">
        <v>241</v>
      </c>
      <c r="Q84" s="173" t="s">
        <v>241</v>
      </c>
      <c r="R84" s="172"/>
      <c r="S84" s="172"/>
    </row>
    <row r="85" spans="1:19" hidden="1">
      <c r="A85" t="str">
        <f t="shared" si="2"/>
        <v>AccountLLC_BI__Highest_Risk_Grade__c</v>
      </c>
      <c r="B85">
        <f t="shared" si="3"/>
        <v>2</v>
      </c>
      <c r="C85" s="172" t="s">
        <v>66</v>
      </c>
      <c r="D85" s="172" t="s">
        <v>236</v>
      </c>
      <c r="E85" s="172" t="s">
        <v>500</v>
      </c>
      <c r="F85" s="172" t="s">
        <v>501</v>
      </c>
      <c r="G85" s="172" t="s">
        <v>502</v>
      </c>
      <c r="H85" s="172" t="s">
        <v>253</v>
      </c>
      <c r="I85" s="173" t="s">
        <v>250</v>
      </c>
      <c r="J85" s="173">
        <v>2</v>
      </c>
      <c r="K85" s="173">
        <v>0</v>
      </c>
      <c r="L85" s="173">
        <v>0</v>
      </c>
      <c r="M85" s="173" t="s">
        <v>250</v>
      </c>
      <c r="N85" s="173" t="s">
        <v>241</v>
      </c>
      <c r="O85" s="173" t="s">
        <v>250</v>
      </c>
      <c r="P85" s="173" t="s">
        <v>241</v>
      </c>
      <c r="Q85" s="173" t="s">
        <v>241</v>
      </c>
      <c r="R85" s="172"/>
      <c r="S85" s="172" t="s">
        <v>503</v>
      </c>
    </row>
    <row r="86" spans="1:19" hidden="1">
      <c r="A86" t="str">
        <f t="shared" si="2"/>
        <v>AccountLLC_BI__Indirect_Exposure__c</v>
      </c>
      <c r="B86">
        <f t="shared" si="3"/>
        <v>0</v>
      </c>
      <c r="C86" s="172" t="s">
        <v>66</v>
      </c>
      <c r="D86" s="172" t="s">
        <v>236</v>
      </c>
      <c r="E86" s="172" t="s">
        <v>504</v>
      </c>
      <c r="F86" s="172" t="s">
        <v>505</v>
      </c>
      <c r="G86" s="172" t="s">
        <v>506</v>
      </c>
      <c r="H86" s="172" t="s">
        <v>346</v>
      </c>
      <c r="I86" s="173" t="s">
        <v>250</v>
      </c>
      <c r="J86" s="173">
        <v>0</v>
      </c>
      <c r="K86" s="173">
        <v>18</v>
      </c>
      <c r="L86" s="173">
        <v>2</v>
      </c>
      <c r="M86" s="173" t="s">
        <v>250</v>
      </c>
      <c r="N86" s="173" t="s">
        <v>241</v>
      </c>
      <c r="O86" s="173" t="s">
        <v>250</v>
      </c>
      <c r="P86" s="173" t="s">
        <v>241</v>
      </c>
      <c r="Q86" s="173" t="s">
        <v>241</v>
      </c>
      <c r="R86" s="172"/>
      <c r="S86" s="172" t="s">
        <v>506</v>
      </c>
    </row>
    <row r="87" spans="1:19" hidden="1">
      <c r="A87" t="str">
        <f t="shared" si="2"/>
        <v>AccountLLC_BI__Interim_Statement__c</v>
      </c>
      <c r="B87">
        <f t="shared" si="3"/>
        <v>0</v>
      </c>
      <c r="C87" s="172" t="s">
        <v>66</v>
      </c>
      <c r="D87" s="172" t="s">
        <v>236</v>
      </c>
      <c r="E87" s="172" t="s">
        <v>507</v>
      </c>
      <c r="F87" s="172" t="s">
        <v>508</v>
      </c>
      <c r="G87" s="172" t="s">
        <v>509</v>
      </c>
      <c r="H87" s="172" t="s">
        <v>390</v>
      </c>
      <c r="I87" s="173" t="s">
        <v>250</v>
      </c>
      <c r="J87" s="173">
        <v>0</v>
      </c>
      <c r="K87" s="173">
        <v>0</v>
      </c>
      <c r="L87" s="173">
        <v>0</v>
      </c>
      <c r="M87" s="173" t="s">
        <v>250</v>
      </c>
      <c r="N87" s="173" t="s">
        <v>241</v>
      </c>
      <c r="O87" s="173" t="s">
        <v>250</v>
      </c>
      <c r="P87" s="173" t="s">
        <v>241</v>
      </c>
      <c r="Q87" s="173" t="s">
        <v>241</v>
      </c>
      <c r="R87" s="172"/>
      <c r="S87" s="172"/>
    </row>
    <row r="88" spans="1:19" hidden="1">
      <c r="A88" t="str">
        <f t="shared" si="2"/>
        <v>AccountLLC_BI__Is_Individual__c</v>
      </c>
      <c r="B88" t="str">
        <f t="shared" si="3"/>
        <v>18, 0</v>
      </c>
      <c r="C88" s="172" t="s">
        <v>66</v>
      </c>
      <c r="D88" s="172" t="s">
        <v>236</v>
      </c>
      <c r="E88" s="172" t="s">
        <v>510</v>
      </c>
      <c r="F88" s="172" t="s">
        <v>511</v>
      </c>
      <c r="G88" s="172" t="s">
        <v>512</v>
      </c>
      <c r="H88" s="172" t="s">
        <v>284</v>
      </c>
      <c r="I88" s="173" t="s">
        <v>250</v>
      </c>
      <c r="J88" s="173">
        <v>0</v>
      </c>
      <c r="K88" s="173">
        <v>18</v>
      </c>
      <c r="L88" s="173">
        <v>0</v>
      </c>
      <c r="M88" s="173" t="s">
        <v>250</v>
      </c>
      <c r="N88" s="173" t="s">
        <v>241</v>
      </c>
      <c r="O88" s="173" t="s">
        <v>241</v>
      </c>
      <c r="P88" s="173" t="s">
        <v>241</v>
      </c>
      <c r="Q88" s="173" t="s">
        <v>250</v>
      </c>
      <c r="R88" s="172" t="s">
        <v>513</v>
      </c>
      <c r="S88" s="172"/>
    </row>
    <row r="89" spans="1:19" hidden="1">
      <c r="A89" t="str">
        <f t="shared" si="2"/>
        <v>AccountLLC_BI__Last_Site_Visit__c</v>
      </c>
      <c r="B89">
        <f t="shared" si="3"/>
        <v>0</v>
      </c>
      <c r="C89" s="172" t="s">
        <v>66</v>
      </c>
      <c r="D89" s="172" t="s">
        <v>236</v>
      </c>
      <c r="E89" s="172" t="s">
        <v>514</v>
      </c>
      <c r="F89" s="172" t="s">
        <v>515</v>
      </c>
      <c r="G89" s="172" t="s">
        <v>516</v>
      </c>
      <c r="H89" s="172" t="s">
        <v>390</v>
      </c>
      <c r="I89" s="173" t="s">
        <v>250</v>
      </c>
      <c r="J89" s="173">
        <v>0</v>
      </c>
      <c r="K89" s="173">
        <v>0</v>
      </c>
      <c r="L89" s="173">
        <v>0</v>
      </c>
      <c r="M89" s="173" t="s">
        <v>250</v>
      </c>
      <c r="N89" s="173" t="s">
        <v>241</v>
      </c>
      <c r="O89" s="173" t="s">
        <v>250</v>
      </c>
      <c r="P89" s="173" t="s">
        <v>241</v>
      </c>
      <c r="Q89" s="173" t="s">
        <v>241</v>
      </c>
      <c r="R89" s="172"/>
      <c r="S89" s="172"/>
    </row>
    <row r="90" spans="1:19" hidden="1">
      <c r="A90" t="str">
        <f t="shared" si="2"/>
        <v>AccountLLC_BI__Loan_Name__c</v>
      </c>
      <c r="B90">
        <f t="shared" si="3"/>
        <v>120</v>
      </c>
      <c r="C90" s="172" t="s">
        <v>66</v>
      </c>
      <c r="D90" s="172" t="s">
        <v>236</v>
      </c>
      <c r="E90" s="172" t="s">
        <v>517</v>
      </c>
      <c r="F90" s="172" t="s">
        <v>518</v>
      </c>
      <c r="G90" s="172" t="s">
        <v>519</v>
      </c>
      <c r="H90" s="172" t="s">
        <v>253</v>
      </c>
      <c r="I90" s="173" t="s">
        <v>250</v>
      </c>
      <c r="J90" s="173">
        <v>120</v>
      </c>
      <c r="K90" s="173">
        <v>0</v>
      </c>
      <c r="L90" s="173">
        <v>0</v>
      </c>
      <c r="M90" s="173" t="s">
        <v>250</v>
      </c>
      <c r="N90" s="173" t="s">
        <v>241</v>
      </c>
      <c r="O90" s="173" t="s">
        <v>250</v>
      </c>
      <c r="P90" s="173" t="s">
        <v>241</v>
      </c>
      <c r="Q90" s="173" t="s">
        <v>241</v>
      </c>
      <c r="R90" s="172"/>
      <c r="S90" s="172"/>
    </row>
    <row r="91" spans="1:19" hidden="1">
      <c r="A91" t="str">
        <f t="shared" si="2"/>
        <v>AccountLLC_BI__Loan_Numbers__c</v>
      </c>
      <c r="B91">
        <f t="shared" si="3"/>
        <v>255</v>
      </c>
      <c r="C91" s="172" t="s">
        <v>66</v>
      </c>
      <c r="D91" s="172" t="s">
        <v>236</v>
      </c>
      <c r="E91" s="172" t="s">
        <v>520</v>
      </c>
      <c r="F91" s="172" t="s">
        <v>521</v>
      </c>
      <c r="G91" s="172" t="s">
        <v>522</v>
      </c>
      <c r="H91" s="172" t="s">
        <v>253</v>
      </c>
      <c r="I91" s="173" t="s">
        <v>250</v>
      </c>
      <c r="J91" s="173">
        <v>255</v>
      </c>
      <c r="K91" s="173">
        <v>0</v>
      </c>
      <c r="L91" s="173">
        <v>0</v>
      </c>
      <c r="M91" s="173" t="s">
        <v>250</v>
      </c>
      <c r="N91" s="173" t="s">
        <v>241</v>
      </c>
      <c r="O91" s="173" t="s">
        <v>250</v>
      </c>
      <c r="P91" s="173" t="s">
        <v>241</v>
      </c>
      <c r="Q91" s="173" t="s">
        <v>241</v>
      </c>
      <c r="R91" s="172"/>
      <c r="S91" s="172"/>
    </row>
    <row r="92" spans="1:19" hidden="1">
      <c r="A92" t="str">
        <f t="shared" si="2"/>
        <v>AccountLLC_BI__Management_Experience__c</v>
      </c>
      <c r="B92" t="str">
        <f t="shared" si="3"/>
        <v>3, 0</v>
      </c>
      <c r="C92" s="172" t="s">
        <v>66</v>
      </c>
      <c r="D92" s="172" t="s">
        <v>236</v>
      </c>
      <c r="E92" s="172" t="s">
        <v>523</v>
      </c>
      <c r="F92" s="172" t="s">
        <v>524</v>
      </c>
      <c r="G92" s="172" t="s">
        <v>525</v>
      </c>
      <c r="H92" s="172" t="s">
        <v>284</v>
      </c>
      <c r="I92" s="173" t="s">
        <v>250</v>
      </c>
      <c r="J92" s="173">
        <v>0</v>
      </c>
      <c r="K92" s="173">
        <v>3</v>
      </c>
      <c r="L92" s="173">
        <v>0</v>
      </c>
      <c r="M92" s="173" t="s">
        <v>250</v>
      </c>
      <c r="N92" s="173" t="s">
        <v>241</v>
      </c>
      <c r="O92" s="173" t="s">
        <v>250</v>
      </c>
      <c r="P92" s="173" t="s">
        <v>241</v>
      </c>
      <c r="Q92" s="173" t="s">
        <v>241</v>
      </c>
      <c r="R92" s="172"/>
      <c r="S92" s="172" t="s">
        <v>526</v>
      </c>
    </row>
    <row r="93" spans="1:19" hidden="1">
      <c r="A93" t="str">
        <f t="shared" si="2"/>
        <v>AccountLLC_BI__NumberofLocations__c</v>
      </c>
      <c r="B93" t="str">
        <f t="shared" si="3"/>
        <v>3, 0</v>
      </c>
      <c r="C93" s="172" t="s">
        <v>66</v>
      </c>
      <c r="D93" s="172" t="s">
        <v>236</v>
      </c>
      <c r="E93" s="172" t="s">
        <v>527</v>
      </c>
      <c r="F93" s="172" t="s">
        <v>528</v>
      </c>
      <c r="G93" s="172" t="s">
        <v>529</v>
      </c>
      <c r="H93" s="172" t="s">
        <v>284</v>
      </c>
      <c r="I93" s="173" t="s">
        <v>250</v>
      </c>
      <c r="J93" s="173">
        <v>0</v>
      </c>
      <c r="K93" s="173">
        <v>3</v>
      </c>
      <c r="L93" s="173">
        <v>0</v>
      </c>
      <c r="M93" s="173" t="s">
        <v>250</v>
      </c>
      <c r="N93" s="173" t="s">
        <v>241</v>
      </c>
      <c r="O93" s="173" t="s">
        <v>250</v>
      </c>
      <c r="P93" s="173" t="s">
        <v>241</v>
      </c>
      <c r="Q93" s="173" t="s">
        <v>241</v>
      </c>
      <c r="R93" s="172"/>
      <c r="S93" s="172"/>
    </row>
    <row r="94" spans="1:19" hidden="1">
      <c r="A94" t="str">
        <f t="shared" si="2"/>
        <v>AccountLLC_BI__Partnership_Type__c</v>
      </c>
      <c r="B94">
        <f t="shared" si="3"/>
        <v>255</v>
      </c>
      <c r="C94" s="172" t="s">
        <v>66</v>
      </c>
      <c r="D94" s="172" t="s">
        <v>236</v>
      </c>
      <c r="E94" s="172" t="s">
        <v>530</v>
      </c>
      <c r="F94" s="172" t="s">
        <v>531</v>
      </c>
      <c r="G94" s="172" t="s">
        <v>532</v>
      </c>
      <c r="H94" s="172" t="s">
        <v>256</v>
      </c>
      <c r="I94" s="173" t="s">
        <v>250</v>
      </c>
      <c r="J94" s="173">
        <v>255</v>
      </c>
      <c r="K94" s="173">
        <v>0</v>
      </c>
      <c r="L94" s="173">
        <v>0</v>
      </c>
      <c r="M94" s="173" t="s">
        <v>250</v>
      </c>
      <c r="N94" s="173" t="s">
        <v>241</v>
      </c>
      <c r="O94" s="173" t="s">
        <v>250</v>
      </c>
      <c r="P94" s="173" t="s">
        <v>241</v>
      </c>
      <c r="Q94" s="173" t="s">
        <v>241</v>
      </c>
      <c r="R94" s="172"/>
      <c r="S94" s="172"/>
    </row>
    <row r="95" spans="1:19" hidden="1">
      <c r="A95" t="str">
        <f t="shared" si="2"/>
        <v>AccountLLC_BI__Personal_Fin_Statements__c</v>
      </c>
      <c r="B95">
        <f t="shared" si="3"/>
        <v>0</v>
      </c>
      <c r="C95" s="172" t="s">
        <v>66</v>
      </c>
      <c r="D95" s="172" t="s">
        <v>236</v>
      </c>
      <c r="E95" s="172" t="s">
        <v>533</v>
      </c>
      <c r="F95" s="172" t="s">
        <v>534</v>
      </c>
      <c r="G95" s="172" t="s">
        <v>535</v>
      </c>
      <c r="H95" s="172" t="s">
        <v>390</v>
      </c>
      <c r="I95" s="173" t="s">
        <v>250</v>
      </c>
      <c r="J95" s="173">
        <v>0</v>
      </c>
      <c r="K95" s="173">
        <v>0</v>
      </c>
      <c r="L95" s="173">
        <v>0</v>
      </c>
      <c r="M95" s="173" t="s">
        <v>250</v>
      </c>
      <c r="N95" s="173" t="s">
        <v>241</v>
      </c>
      <c r="O95" s="173" t="s">
        <v>250</v>
      </c>
      <c r="P95" s="173" t="s">
        <v>241</v>
      </c>
      <c r="Q95" s="173" t="s">
        <v>241</v>
      </c>
      <c r="R95" s="172"/>
      <c r="S95" s="172"/>
    </row>
    <row r="96" spans="1:19" hidden="1">
      <c r="A96" t="str">
        <f t="shared" si="2"/>
        <v>AccountLLC_BI__Personal_Liquidity__c</v>
      </c>
      <c r="B96">
        <f t="shared" si="3"/>
        <v>0</v>
      </c>
      <c r="C96" s="172" t="s">
        <v>66</v>
      </c>
      <c r="D96" s="172" t="s">
        <v>236</v>
      </c>
      <c r="E96" s="172" t="s">
        <v>536</v>
      </c>
      <c r="F96" s="172" t="s">
        <v>537</v>
      </c>
      <c r="G96" s="172" t="s">
        <v>538</v>
      </c>
      <c r="H96" s="172" t="s">
        <v>346</v>
      </c>
      <c r="I96" s="173" t="s">
        <v>250</v>
      </c>
      <c r="J96" s="173">
        <v>0</v>
      </c>
      <c r="K96" s="173">
        <v>18</v>
      </c>
      <c r="L96" s="173">
        <v>0</v>
      </c>
      <c r="M96" s="173" t="s">
        <v>250</v>
      </c>
      <c r="N96" s="173" t="s">
        <v>241</v>
      </c>
      <c r="O96" s="173" t="s">
        <v>250</v>
      </c>
      <c r="P96" s="173" t="s">
        <v>241</v>
      </c>
      <c r="Q96" s="173" t="s">
        <v>241</v>
      </c>
      <c r="R96" s="172"/>
      <c r="S96" s="172"/>
    </row>
    <row r="97" spans="1:19" hidden="1">
      <c r="A97" t="str">
        <f t="shared" si="2"/>
        <v>AccountLLC_BI__Personal_Tax_Return__c</v>
      </c>
      <c r="B97">
        <f t="shared" si="3"/>
        <v>0</v>
      </c>
      <c r="C97" s="172" t="s">
        <v>66</v>
      </c>
      <c r="D97" s="172" t="s">
        <v>236</v>
      </c>
      <c r="E97" s="172" t="s">
        <v>539</v>
      </c>
      <c r="F97" s="172" t="s">
        <v>540</v>
      </c>
      <c r="G97" s="172" t="s">
        <v>541</v>
      </c>
      <c r="H97" s="172" t="s">
        <v>390</v>
      </c>
      <c r="I97" s="173" t="s">
        <v>250</v>
      </c>
      <c r="J97" s="173">
        <v>0</v>
      </c>
      <c r="K97" s="173">
        <v>0</v>
      </c>
      <c r="L97" s="173">
        <v>0</v>
      </c>
      <c r="M97" s="173" t="s">
        <v>250</v>
      </c>
      <c r="N97" s="173" t="s">
        <v>241</v>
      </c>
      <c r="O97" s="173" t="s">
        <v>250</v>
      </c>
      <c r="P97" s="173" t="s">
        <v>241</v>
      </c>
      <c r="Q97" s="173" t="s">
        <v>241</v>
      </c>
      <c r="R97" s="172"/>
      <c r="S97" s="172"/>
    </row>
    <row r="98" spans="1:19" hidden="1">
      <c r="A98" t="str">
        <f t="shared" si="2"/>
        <v>AccountLLC_BI__Pod__c</v>
      </c>
      <c r="B98">
        <f t="shared" si="3"/>
        <v>255</v>
      </c>
      <c r="C98" s="172" t="s">
        <v>66</v>
      </c>
      <c r="D98" s="172" t="s">
        <v>236</v>
      </c>
      <c r="E98" s="172" t="s">
        <v>542</v>
      </c>
      <c r="F98" s="172" t="s">
        <v>543</v>
      </c>
      <c r="G98" s="172" t="s">
        <v>544</v>
      </c>
      <c r="H98" s="172" t="s">
        <v>256</v>
      </c>
      <c r="I98" s="173" t="s">
        <v>250</v>
      </c>
      <c r="J98" s="173">
        <v>255</v>
      </c>
      <c r="K98" s="173">
        <v>0</v>
      </c>
      <c r="L98" s="173">
        <v>0</v>
      </c>
      <c r="M98" s="173" t="s">
        <v>250</v>
      </c>
      <c r="N98" s="173" t="s">
        <v>241</v>
      </c>
      <c r="O98" s="173" t="s">
        <v>250</v>
      </c>
      <c r="P98" s="173" t="s">
        <v>241</v>
      </c>
      <c r="Q98" s="173" t="s">
        <v>241</v>
      </c>
      <c r="R98" s="172"/>
      <c r="S98" s="172"/>
    </row>
    <row r="99" spans="1:19" hidden="1">
      <c r="A99" t="str">
        <f t="shared" si="2"/>
        <v>AccountLLC_BI__Proposed_Direct_Exposure__c</v>
      </c>
      <c r="B99">
        <f t="shared" si="3"/>
        <v>0</v>
      </c>
      <c r="C99" s="172" t="s">
        <v>66</v>
      </c>
      <c r="D99" s="172" t="s">
        <v>236</v>
      </c>
      <c r="E99" s="172" t="s">
        <v>545</v>
      </c>
      <c r="F99" s="172" t="s">
        <v>546</v>
      </c>
      <c r="G99" s="172" t="s">
        <v>547</v>
      </c>
      <c r="H99" s="172" t="s">
        <v>346</v>
      </c>
      <c r="I99" s="173" t="s">
        <v>250</v>
      </c>
      <c r="J99" s="173">
        <v>0</v>
      </c>
      <c r="K99" s="173">
        <v>18</v>
      </c>
      <c r="L99" s="173">
        <v>2</v>
      </c>
      <c r="M99" s="173" t="s">
        <v>250</v>
      </c>
      <c r="N99" s="173" t="s">
        <v>241</v>
      </c>
      <c r="O99" s="173" t="s">
        <v>250</v>
      </c>
      <c r="P99" s="173" t="s">
        <v>241</v>
      </c>
      <c r="Q99" s="173" t="s">
        <v>241</v>
      </c>
      <c r="R99" s="172"/>
      <c r="S99" s="172" t="s">
        <v>547</v>
      </c>
    </row>
    <row r="100" spans="1:19" hidden="1">
      <c r="A100" t="str">
        <f t="shared" si="2"/>
        <v>AccountLLC_BI__Proposed_Indirect_Exposure__c</v>
      </c>
      <c r="B100">
        <f t="shared" si="3"/>
        <v>0</v>
      </c>
      <c r="C100" s="172" t="s">
        <v>66</v>
      </c>
      <c r="D100" s="172" t="s">
        <v>236</v>
      </c>
      <c r="E100" s="172" t="s">
        <v>548</v>
      </c>
      <c r="F100" s="172" t="s">
        <v>549</v>
      </c>
      <c r="G100" s="172" t="s">
        <v>550</v>
      </c>
      <c r="H100" s="172" t="s">
        <v>346</v>
      </c>
      <c r="I100" s="173" t="s">
        <v>250</v>
      </c>
      <c r="J100" s="173">
        <v>0</v>
      </c>
      <c r="K100" s="173">
        <v>18</v>
      </c>
      <c r="L100" s="173">
        <v>2</v>
      </c>
      <c r="M100" s="173" t="s">
        <v>250</v>
      </c>
      <c r="N100" s="173" t="s">
        <v>241</v>
      </c>
      <c r="O100" s="173" t="s">
        <v>250</v>
      </c>
      <c r="P100" s="173" t="s">
        <v>241</v>
      </c>
      <c r="Q100" s="173" t="s">
        <v>241</v>
      </c>
      <c r="R100" s="172"/>
      <c r="S100" s="172" t="s">
        <v>550</v>
      </c>
    </row>
    <row r="101" spans="1:19" hidden="1">
      <c r="A101" t="str">
        <f t="shared" si="2"/>
        <v>AccountLLC_BI__Region__c</v>
      </c>
      <c r="B101">
        <f t="shared" si="3"/>
        <v>255</v>
      </c>
      <c r="C101" s="172" t="s">
        <v>66</v>
      </c>
      <c r="D101" s="172" t="s">
        <v>236</v>
      </c>
      <c r="E101" s="172" t="s">
        <v>551</v>
      </c>
      <c r="F101" s="172" t="s">
        <v>552</v>
      </c>
      <c r="G101" s="172" t="s">
        <v>553</v>
      </c>
      <c r="H101" s="172" t="s">
        <v>256</v>
      </c>
      <c r="I101" s="173" t="s">
        <v>250</v>
      </c>
      <c r="J101" s="173">
        <v>255</v>
      </c>
      <c r="K101" s="173">
        <v>0</v>
      </c>
      <c r="L101" s="173">
        <v>0</v>
      </c>
      <c r="M101" s="173" t="s">
        <v>250</v>
      </c>
      <c r="N101" s="173" t="s">
        <v>241</v>
      </c>
      <c r="O101" s="173" t="s">
        <v>250</v>
      </c>
      <c r="P101" s="173" t="s">
        <v>241</v>
      </c>
      <c r="Q101" s="173" t="s">
        <v>241</v>
      </c>
      <c r="R101" s="172"/>
      <c r="S101" s="172" t="s">
        <v>554</v>
      </c>
    </row>
    <row r="102" spans="1:19" hidden="1">
      <c r="A102" t="str">
        <f t="shared" si="2"/>
        <v>AccountLLC_BI__Relationship_Number__c</v>
      </c>
      <c r="B102" t="str">
        <f t="shared" si="3"/>
        <v>18, 0</v>
      </c>
      <c r="C102" s="172" t="s">
        <v>66</v>
      </c>
      <c r="D102" s="172" t="s">
        <v>236</v>
      </c>
      <c r="E102" s="172" t="s">
        <v>555</v>
      </c>
      <c r="F102" s="172" t="s">
        <v>556</v>
      </c>
      <c r="G102" s="172" t="s">
        <v>331</v>
      </c>
      <c r="H102" s="172" t="s">
        <v>284</v>
      </c>
      <c r="I102" s="173" t="s">
        <v>250</v>
      </c>
      <c r="J102" s="173">
        <v>0</v>
      </c>
      <c r="K102" s="173">
        <v>18</v>
      </c>
      <c r="L102" s="173">
        <v>0</v>
      </c>
      <c r="M102" s="173" t="s">
        <v>250</v>
      </c>
      <c r="N102" s="173" t="s">
        <v>241</v>
      </c>
      <c r="O102" s="173" t="s">
        <v>250</v>
      </c>
      <c r="P102" s="173" t="s">
        <v>241</v>
      </c>
      <c r="Q102" s="173" t="s">
        <v>241</v>
      </c>
      <c r="R102" s="172"/>
      <c r="S102" s="172"/>
    </row>
    <row r="103" spans="1:19" hidden="1">
      <c r="A103" t="str">
        <f t="shared" si="2"/>
        <v>AccountLLC_BI__Revenue_Growth__c</v>
      </c>
      <c r="B103">
        <f t="shared" si="3"/>
        <v>0</v>
      </c>
      <c r="C103" s="172" t="s">
        <v>66</v>
      </c>
      <c r="D103" s="172" t="s">
        <v>236</v>
      </c>
      <c r="E103" s="172" t="s">
        <v>557</v>
      </c>
      <c r="F103" s="172" t="s">
        <v>558</v>
      </c>
      <c r="G103" s="172" t="s">
        <v>559</v>
      </c>
      <c r="H103" s="172" t="s">
        <v>560</v>
      </c>
      <c r="I103" s="173" t="s">
        <v>250</v>
      </c>
      <c r="J103" s="173">
        <v>0</v>
      </c>
      <c r="K103" s="173">
        <v>18</v>
      </c>
      <c r="L103" s="173">
        <v>2</v>
      </c>
      <c r="M103" s="173" t="s">
        <v>250</v>
      </c>
      <c r="N103" s="173" t="s">
        <v>241</v>
      </c>
      <c r="O103" s="173" t="s">
        <v>250</v>
      </c>
      <c r="P103" s="173" t="s">
        <v>241</v>
      </c>
      <c r="Q103" s="173" t="s">
        <v>241</v>
      </c>
      <c r="R103" s="172"/>
      <c r="S103" s="172" t="s">
        <v>561</v>
      </c>
    </row>
    <row r="104" spans="1:19" hidden="1">
      <c r="A104" t="str">
        <f t="shared" si="2"/>
        <v>AccountLLC_BI__SLAExpirationDate__c</v>
      </c>
      <c r="B104">
        <f t="shared" si="3"/>
        <v>0</v>
      </c>
      <c r="C104" s="172" t="s">
        <v>66</v>
      </c>
      <c r="D104" s="172" t="s">
        <v>236</v>
      </c>
      <c r="E104" s="172" t="s">
        <v>562</v>
      </c>
      <c r="F104" s="172" t="s">
        <v>563</v>
      </c>
      <c r="G104" s="172" t="s">
        <v>564</v>
      </c>
      <c r="H104" s="172" t="s">
        <v>390</v>
      </c>
      <c r="I104" s="173" t="s">
        <v>250</v>
      </c>
      <c r="J104" s="173">
        <v>0</v>
      </c>
      <c r="K104" s="173">
        <v>0</v>
      </c>
      <c r="L104" s="173">
        <v>0</v>
      </c>
      <c r="M104" s="173" t="s">
        <v>250</v>
      </c>
      <c r="N104" s="173" t="s">
        <v>241</v>
      </c>
      <c r="O104" s="173" t="s">
        <v>250</v>
      </c>
      <c r="P104" s="173" t="s">
        <v>241</v>
      </c>
      <c r="Q104" s="173" t="s">
        <v>241</v>
      </c>
      <c r="R104" s="172"/>
      <c r="S104" s="172"/>
    </row>
    <row r="105" spans="1:19" hidden="1">
      <c r="A105" t="str">
        <f t="shared" si="2"/>
        <v>AccountLLC_BI__SLASerialNumber__c</v>
      </c>
      <c r="B105">
        <f t="shared" si="3"/>
        <v>10</v>
      </c>
      <c r="C105" s="172" t="s">
        <v>66</v>
      </c>
      <c r="D105" s="172" t="s">
        <v>236</v>
      </c>
      <c r="E105" s="172" t="s">
        <v>565</v>
      </c>
      <c r="F105" s="172" t="s">
        <v>566</v>
      </c>
      <c r="G105" s="172" t="s">
        <v>567</v>
      </c>
      <c r="H105" s="172" t="s">
        <v>253</v>
      </c>
      <c r="I105" s="173" t="s">
        <v>250</v>
      </c>
      <c r="J105" s="173">
        <v>10</v>
      </c>
      <c r="K105" s="173">
        <v>0</v>
      </c>
      <c r="L105" s="173">
        <v>0</v>
      </c>
      <c r="M105" s="173" t="s">
        <v>250</v>
      </c>
      <c r="N105" s="173" t="s">
        <v>241</v>
      </c>
      <c r="O105" s="173" t="s">
        <v>250</v>
      </c>
      <c r="P105" s="173" t="s">
        <v>241</v>
      </c>
      <c r="Q105" s="173" t="s">
        <v>241</v>
      </c>
      <c r="R105" s="172"/>
      <c r="S105" s="172"/>
    </row>
    <row r="106" spans="1:19" hidden="1">
      <c r="A106" t="str">
        <f t="shared" si="2"/>
        <v>AccountLLC_BI__SLA__c</v>
      </c>
      <c r="B106">
        <f t="shared" si="3"/>
        <v>255</v>
      </c>
      <c r="C106" s="172" t="s">
        <v>66</v>
      </c>
      <c r="D106" s="172" t="s">
        <v>236</v>
      </c>
      <c r="E106" s="172" t="s">
        <v>568</v>
      </c>
      <c r="F106" s="172" t="s">
        <v>569</v>
      </c>
      <c r="G106" s="172" t="s">
        <v>570</v>
      </c>
      <c r="H106" s="172" t="s">
        <v>256</v>
      </c>
      <c r="I106" s="173" t="s">
        <v>250</v>
      </c>
      <c r="J106" s="173">
        <v>255</v>
      </c>
      <c r="K106" s="173">
        <v>0</v>
      </c>
      <c r="L106" s="173">
        <v>0</v>
      </c>
      <c r="M106" s="173" t="s">
        <v>250</v>
      </c>
      <c r="N106" s="173" t="s">
        <v>241</v>
      </c>
      <c r="O106" s="173" t="s">
        <v>250</v>
      </c>
      <c r="P106" s="173" t="s">
        <v>241</v>
      </c>
      <c r="Q106" s="173" t="s">
        <v>241</v>
      </c>
      <c r="R106" s="172"/>
      <c r="S106" s="172"/>
    </row>
    <row r="107" spans="1:19" hidden="1">
      <c r="A107" t="str">
        <f t="shared" si="2"/>
        <v>AccountLLC_BI__Statement_From_Date__c</v>
      </c>
      <c r="B107">
        <f t="shared" si="3"/>
        <v>0</v>
      </c>
      <c r="C107" s="172" t="s">
        <v>66</v>
      </c>
      <c r="D107" s="172" t="s">
        <v>236</v>
      </c>
      <c r="E107" s="172" t="s">
        <v>571</v>
      </c>
      <c r="F107" s="172" t="s">
        <v>572</v>
      </c>
      <c r="G107" s="172" t="s">
        <v>573</v>
      </c>
      <c r="H107" s="172" t="s">
        <v>390</v>
      </c>
      <c r="I107" s="173" t="s">
        <v>250</v>
      </c>
      <c r="J107" s="173">
        <v>0</v>
      </c>
      <c r="K107" s="173">
        <v>0</v>
      </c>
      <c r="L107" s="173">
        <v>0</v>
      </c>
      <c r="M107" s="173" t="s">
        <v>250</v>
      </c>
      <c r="N107" s="173" t="s">
        <v>241</v>
      </c>
      <c r="O107" s="173" t="s">
        <v>250</v>
      </c>
      <c r="P107" s="173" t="s">
        <v>241</v>
      </c>
      <c r="Q107" s="173" t="s">
        <v>241</v>
      </c>
      <c r="R107" s="172"/>
      <c r="S107" s="172" t="s">
        <v>574</v>
      </c>
    </row>
    <row r="108" spans="1:19" hidden="1">
      <c r="A108" t="str">
        <f t="shared" si="2"/>
        <v>AccountLLC_BI__Statement_To_Date__c</v>
      </c>
      <c r="B108">
        <f t="shared" si="3"/>
        <v>0</v>
      </c>
      <c r="C108" s="172" t="s">
        <v>66</v>
      </c>
      <c r="D108" s="172" t="s">
        <v>236</v>
      </c>
      <c r="E108" s="172" t="s">
        <v>575</v>
      </c>
      <c r="F108" s="172" t="s">
        <v>576</v>
      </c>
      <c r="G108" s="172" t="s">
        <v>577</v>
      </c>
      <c r="H108" s="172" t="s">
        <v>390</v>
      </c>
      <c r="I108" s="173" t="s">
        <v>250</v>
      </c>
      <c r="J108" s="173">
        <v>0</v>
      </c>
      <c r="K108" s="173">
        <v>0</v>
      </c>
      <c r="L108" s="173">
        <v>0</v>
      </c>
      <c r="M108" s="173" t="s">
        <v>250</v>
      </c>
      <c r="N108" s="173" t="s">
        <v>241</v>
      </c>
      <c r="O108" s="173" t="s">
        <v>250</v>
      </c>
      <c r="P108" s="173" t="s">
        <v>241</v>
      </c>
      <c r="Q108" s="173" t="s">
        <v>241</v>
      </c>
      <c r="R108" s="172"/>
      <c r="S108" s="172" t="s">
        <v>578</v>
      </c>
    </row>
    <row r="109" spans="1:19" hidden="1">
      <c r="A109" t="str">
        <f t="shared" si="2"/>
        <v>AccountLLC_BI__Status__c</v>
      </c>
      <c r="B109">
        <f t="shared" si="3"/>
        <v>255</v>
      </c>
      <c r="C109" s="172" t="s">
        <v>66</v>
      </c>
      <c r="D109" s="172" t="s">
        <v>236</v>
      </c>
      <c r="E109" s="172" t="s">
        <v>579</v>
      </c>
      <c r="F109" s="172" t="s">
        <v>580</v>
      </c>
      <c r="G109" s="172" t="s">
        <v>581</v>
      </c>
      <c r="H109" s="172" t="s">
        <v>256</v>
      </c>
      <c r="I109" s="173" t="s">
        <v>250</v>
      </c>
      <c r="J109" s="173">
        <v>255</v>
      </c>
      <c r="K109" s="173">
        <v>0</v>
      </c>
      <c r="L109" s="173">
        <v>0</v>
      </c>
      <c r="M109" s="173" t="s">
        <v>250</v>
      </c>
      <c r="N109" s="173" t="s">
        <v>241</v>
      </c>
      <c r="O109" s="173" t="s">
        <v>250</v>
      </c>
      <c r="P109" s="173" t="s">
        <v>241</v>
      </c>
      <c r="Q109" s="173" t="s">
        <v>241</v>
      </c>
      <c r="R109" s="172"/>
      <c r="S109" s="172"/>
    </row>
    <row r="110" spans="1:19" hidden="1">
      <c r="A110" t="str">
        <f t="shared" si="2"/>
        <v>AccountLLC_BI__Tax_Identification_Number__c</v>
      </c>
      <c r="B110">
        <f t="shared" si="3"/>
        <v>80</v>
      </c>
      <c r="C110" s="172" t="s">
        <v>66</v>
      </c>
      <c r="D110" s="172" t="s">
        <v>236</v>
      </c>
      <c r="E110" s="172" t="s">
        <v>582</v>
      </c>
      <c r="F110" s="172" t="s">
        <v>583</v>
      </c>
      <c r="G110" s="172" t="s">
        <v>584</v>
      </c>
      <c r="H110" s="172" t="s">
        <v>585</v>
      </c>
      <c r="I110" s="173" t="s">
        <v>250</v>
      </c>
      <c r="J110" s="173">
        <v>80</v>
      </c>
      <c r="K110" s="173">
        <v>0</v>
      </c>
      <c r="L110" s="173">
        <v>0</v>
      </c>
      <c r="M110" s="173" t="s">
        <v>250</v>
      </c>
      <c r="N110" s="173" t="s">
        <v>241</v>
      </c>
      <c r="O110" s="173" t="s">
        <v>250</v>
      </c>
      <c r="P110" s="173" t="s">
        <v>241</v>
      </c>
      <c r="Q110" s="173" t="s">
        <v>241</v>
      </c>
      <c r="R110" s="172"/>
      <c r="S110" s="172"/>
    </row>
    <row r="111" spans="1:19" hidden="1">
      <c r="A111" t="str">
        <f t="shared" si="2"/>
        <v>AccountLLC_BI__UpsellOpportunity__c</v>
      </c>
      <c r="B111">
        <f t="shared" si="3"/>
        <v>255</v>
      </c>
      <c r="C111" s="172" t="s">
        <v>66</v>
      </c>
      <c r="D111" s="172" t="s">
        <v>236</v>
      </c>
      <c r="E111" s="172" t="s">
        <v>586</v>
      </c>
      <c r="F111" s="172" t="s">
        <v>587</v>
      </c>
      <c r="G111" s="172" t="s">
        <v>588</v>
      </c>
      <c r="H111" s="172" t="s">
        <v>256</v>
      </c>
      <c r="I111" s="173" t="s">
        <v>250</v>
      </c>
      <c r="J111" s="173">
        <v>255</v>
      </c>
      <c r="K111" s="173">
        <v>0</v>
      </c>
      <c r="L111" s="173">
        <v>0</v>
      </c>
      <c r="M111" s="173" t="s">
        <v>250</v>
      </c>
      <c r="N111" s="173" t="s">
        <v>241</v>
      </c>
      <c r="O111" s="173" t="s">
        <v>250</v>
      </c>
      <c r="P111" s="173" t="s">
        <v>241</v>
      </c>
      <c r="Q111" s="173" t="s">
        <v>241</v>
      </c>
      <c r="R111" s="172"/>
      <c r="S111" s="172"/>
    </row>
    <row r="112" spans="1:19" hidden="1">
      <c r="A112" t="str">
        <f t="shared" si="2"/>
        <v>AccountLLC_BI__lookupKey__c</v>
      </c>
      <c r="B112">
        <f t="shared" si="3"/>
        <v>255</v>
      </c>
      <c r="C112" s="172" t="s">
        <v>66</v>
      </c>
      <c r="D112" s="172" t="s">
        <v>236</v>
      </c>
      <c r="E112" s="172" t="s">
        <v>589</v>
      </c>
      <c r="F112" s="172" t="s">
        <v>590</v>
      </c>
      <c r="G112" s="172" t="s">
        <v>239</v>
      </c>
      <c r="H112" s="172" t="s">
        <v>253</v>
      </c>
      <c r="I112" s="173" t="s">
        <v>250</v>
      </c>
      <c r="J112" s="173">
        <v>255</v>
      </c>
      <c r="K112" s="173">
        <v>0</v>
      </c>
      <c r="L112" s="173">
        <v>0</v>
      </c>
      <c r="M112" s="173" t="s">
        <v>250</v>
      </c>
      <c r="N112" s="173" t="s">
        <v>241</v>
      </c>
      <c r="O112" s="173" t="s">
        <v>250</v>
      </c>
      <c r="P112" s="173" t="s">
        <v>250</v>
      </c>
      <c r="Q112" s="173" t="s">
        <v>241</v>
      </c>
      <c r="R112" s="172"/>
      <c r="S112" s="172"/>
    </row>
    <row r="113" spans="1:19" hidden="1">
      <c r="A113" t="str">
        <f t="shared" si="2"/>
        <v>AccountLLC_BI__Total_Won_Opportunities__c</v>
      </c>
      <c r="B113">
        <f t="shared" si="3"/>
        <v>0</v>
      </c>
      <c r="C113" s="172" t="s">
        <v>66</v>
      </c>
      <c r="D113" s="172" t="s">
        <v>236</v>
      </c>
      <c r="E113" s="172" t="s">
        <v>591</v>
      </c>
      <c r="F113" s="172" t="s">
        <v>592</v>
      </c>
      <c r="G113" s="172" t="s">
        <v>593</v>
      </c>
      <c r="H113" s="172" t="s">
        <v>346</v>
      </c>
      <c r="I113" s="173" t="s">
        <v>250</v>
      </c>
      <c r="J113" s="173">
        <v>0</v>
      </c>
      <c r="K113" s="173">
        <v>18</v>
      </c>
      <c r="L113" s="173">
        <v>2</v>
      </c>
      <c r="M113" s="173" t="s">
        <v>250</v>
      </c>
      <c r="N113" s="173" t="s">
        <v>241</v>
      </c>
      <c r="O113" s="173" t="s">
        <v>241</v>
      </c>
      <c r="P113" s="173" t="s">
        <v>241</v>
      </c>
      <c r="Q113" s="173" t="s">
        <v>250</v>
      </c>
      <c r="R113" s="172"/>
      <c r="S113" s="172" t="s">
        <v>594</v>
      </c>
    </row>
    <row r="114" spans="1:19" hidden="1">
      <c r="A114" t="str">
        <f t="shared" si="2"/>
        <v>AccountLLC_BI__Booked_Affiliated_Exposure__c</v>
      </c>
      <c r="B114">
        <f t="shared" si="3"/>
        <v>0</v>
      </c>
      <c r="C114" s="172" t="s">
        <v>66</v>
      </c>
      <c r="D114" s="172" t="s">
        <v>236</v>
      </c>
      <c r="E114" s="172" t="s">
        <v>595</v>
      </c>
      <c r="F114" s="172" t="s">
        <v>596</v>
      </c>
      <c r="G114" s="172" t="s">
        <v>597</v>
      </c>
      <c r="H114" s="172" t="s">
        <v>346</v>
      </c>
      <c r="I114" s="173" t="s">
        <v>250</v>
      </c>
      <c r="J114" s="173">
        <v>0</v>
      </c>
      <c r="K114" s="173">
        <v>18</v>
      </c>
      <c r="L114" s="173">
        <v>2</v>
      </c>
      <c r="M114" s="173" t="s">
        <v>250</v>
      </c>
      <c r="N114" s="173" t="s">
        <v>241</v>
      </c>
      <c r="O114" s="173" t="s">
        <v>250</v>
      </c>
      <c r="P114" s="173" t="s">
        <v>241</v>
      </c>
      <c r="Q114" s="173" t="s">
        <v>241</v>
      </c>
      <c r="R114" s="172"/>
      <c r="S114" s="172"/>
    </row>
    <row r="115" spans="1:19" hidden="1">
      <c r="A115" t="str">
        <f t="shared" si="2"/>
        <v>AccountLLC_BI__Connection_Identifier__c</v>
      </c>
      <c r="B115">
        <f t="shared" si="3"/>
        <v>18</v>
      </c>
      <c r="C115" s="172" t="s">
        <v>66</v>
      </c>
      <c r="D115" s="172" t="s">
        <v>236</v>
      </c>
      <c r="E115" s="172" t="s">
        <v>598</v>
      </c>
      <c r="F115" s="172" t="s">
        <v>599</v>
      </c>
      <c r="G115" s="172" t="s">
        <v>600</v>
      </c>
      <c r="H115" s="172" t="s">
        <v>253</v>
      </c>
      <c r="I115" s="173" t="s">
        <v>250</v>
      </c>
      <c r="J115" s="173">
        <v>18</v>
      </c>
      <c r="K115" s="173">
        <v>0</v>
      </c>
      <c r="L115" s="173">
        <v>0</v>
      </c>
      <c r="M115" s="173" t="s">
        <v>250</v>
      </c>
      <c r="N115" s="173" t="s">
        <v>241</v>
      </c>
      <c r="O115" s="173" t="s">
        <v>250</v>
      </c>
      <c r="P115" s="173" t="s">
        <v>250</v>
      </c>
      <c r="Q115" s="173" t="s">
        <v>241</v>
      </c>
      <c r="R115" s="172"/>
      <c r="S115" s="172"/>
    </row>
    <row r="116" spans="1:19" hidden="1">
      <c r="A116" t="str">
        <f t="shared" si="2"/>
        <v>Accountcm_Email_Address__c</v>
      </c>
      <c r="B116">
        <f t="shared" si="3"/>
        <v>80</v>
      </c>
      <c r="C116" s="172" t="s">
        <v>66</v>
      </c>
      <c r="D116" s="172" t="s">
        <v>236</v>
      </c>
      <c r="E116" s="172" t="s">
        <v>601</v>
      </c>
      <c r="F116" s="172" t="s">
        <v>602</v>
      </c>
      <c r="G116" s="172" t="s">
        <v>603</v>
      </c>
      <c r="H116" s="172" t="s">
        <v>604</v>
      </c>
      <c r="I116" s="173" t="s">
        <v>250</v>
      </c>
      <c r="J116" s="173">
        <v>80</v>
      </c>
      <c r="K116" s="173">
        <v>0</v>
      </c>
      <c r="L116" s="173">
        <v>0</v>
      </c>
      <c r="M116" s="173" t="s">
        <v>250</v>
      </c>
      <c r="N116" s="173" t="s">
        <v>241</v>
      </c>
      <c r="O116" s="173" t="s">
        <v>250</v>
      </c>
      <c r="P116" s="173" t="s">
        <v>241</v>
      </c>
      <c r="Q116" s="173" t="s">
        <v>241</v>
      </c>
      <c r="R116" s="172"/>
      <c r="S116" s="172"/>
    </row>
    <row r="117" spans="1:19" hidden="1">
      <c r="A117" t="str">
        <f t="shared" si="2"/>
        <v>AccountLLC_BI__Backup_Withholding_Exempt_Code__c</v>
      </c>
      <c r="B117">
        <f t="shared" si="3"/>
        <v>255</v>
      </c>
      <c r="C117" s="172" t="s">
        <v>66</v>
      </c>
      <c r="D117" s="172" t="s">
        <v>236</v>
      </c>
      <c r="E117" s="172" t="s">
        <v>605</v>
      </c>
      <c r="F117" s="172" t="s">
        <v>606</v>
      </c>
      <c r="G117" s="172" t="s">
        <v>607</v>
      </c>
      <c r="H117" s="172" t="s">
        <v>256</v>
      </c>
      <c r="I117" s="173" t="s">
        <v>250</v>
      </c>
      <c r="J117" s="173">
        <v>255</v>
      </c>
      <c r="K117" s="173">
        <v>0</v>
      </c>
      <c r="L117" s="173">
        <v>0</v>
      </c>
      <c r="M117" s="173" t="s">
        <v>250</v>
      </c>
      <c r="N117" s="173" t="s">
        <v>241</v>
      </c>
      <c r="O117" s="173" t="s">
        <v>250</v>
      </c>
      <c r="P117" s="173" t="s">
        <v>241</v>
      </c>
      <c r="Q117" s="173" t="s">
        <v>241</v>
      </c>
      <c r="R117" s="172"/>
      <c r="S117" s="172" t="s">
        <v>608</v>
      </c>
    </row>
    <row r="118" spans="1:19" hidden="1">
      <c r="A118" t="str">
        <f t="shared" si="2"/>
        <v>AccountLLC_BI__Backup_Withholding_Exempt_Indicator__c</v>
      </c>
      <c r="B118">
        <f t="shared" si="3"/>
        <v>0</v>
      </c>
      <c r="C118" s="172" t="s">
        <v>66</v>
      </c>
      <c r="D118" s="172" t="s">
        <v>236</v>
      </c>
      <c r="E118" s="172" t="s">
        <v>609</v>
      </c>
      <c r="F118" s="172" t="s">
        <v>610</v>
      </c>
      <c r="G118" s="172" t="s">
        <v>611</v>
      </c>
      <c r="H118" s="172" t="s">
        <v>245</v>
      </c>
      <c r="I118" s="173" t="s">
        <v>241</v>
      </c>
      <c r="J118" s="173">
        <v>0</v>
      </c>
      <c r="K118" s="173">
        <v>0</v>
      </c>
      <c r="L118" s="173">
        <v>0</v>
      </c>
      <c r="M118" s="173" t="s">
        <v>250</v>
      </c>
      <c r="N118" s="173" t="s">
        <v>241</v>
      </c>
      <c r="O118" s="173" t="s">
        <v>250</v>
      </c>
      <c r="P118" s="173" t="s">
        <v>241</v>
      </c>
      <c r="Q118" s="173" t="s">
        <v>241</v>
      </c>
      <c r="R118" s="172"/>
      <c r="S118" s="172" t="s">
        <v>612</v>
      </c>
    </row>
    <row r="119" spans="1:19" hidden="1">
      <c r="A119" t="str">
        <f t="shared" si="2"/>
        <v>AccountLLC_BI__Is_Institution_Affiliated__c</v>
      </c>
      <c r="B119">
        <f t="shared" si="3"/>
        <v>0</v>
      </c>
      <c r="C119" s="172" t="s">
        <v>66</v>
      </c>
      <c r="D119" s="172" t="s">
        <v>236</v>
      </c>
      <c r="E119" s="172" t="s">
        <v>613</v>
      </c>
      <c r="F119" s="172" t="s">
        <v>614</v>
      </c>
      <c r="G119" s="172" t="s">
        <v>615</v>
      </c>
      <c r="H119" s="172" t="s">
        <v>245</v>
      </c>
      <c r="I119" s="173" t="s">
        <v>241</v>
      </c>
      <c r="J119" s="173">
        <v>0</v>
      </c>
      <c r="K119" s="173">
        <v>0</v>
      </c>
      <c r="L119" s="173">
        <v>0</v>
      </c>
      <c r="M119" s="173" t="s">
        <v>250</v>
      </c>
      <c r="N119" s="173" t="s">
        <v>241</v>
      </c>
      <c r="O119" s="173" t="s">
        <v>250</v>
      </c>
      <c r="P119" s="173" t="s">
        <v>241</v>
      </c>
      <c r="Q119" s="173" t="s">
        <v>241</v>
      </c>
      <c r="R119" s="172"/>
      <c r="S119" s="172" t="s">
        <v>616</v>
      </c>
    </row>
    <row r="120" spans="1:19" hidden="1">
      <c r="A120" t="str">
        <f t="shared" si="2"/>
        <v>AccountLLC_BI__Backup_Withholding_N_A_Indicator__c</v>
      </c>
      <c r="B120">
        <f t="shared" si="3"/>
        <v>0</v>
      </c>
      <c r="C120" s="172" t="s">
        <v>66</v>
      </c>
      <c r="D120" s="172" t="s">
        <v>236</v>
      </c>
      <c r="E120" s="172" t="s">
        <v>617</v>
      </c>
      <c r="F120" s="172" t="s">
        <v>618</v>
      </c>
      <c r="G120" s="172" t="s">
        <v>619</v>
      </c>
      <c r="H120" s="172" t="s">
        <v>245</v>
      </c>
      <c r="I120" s="173" t="s">
        <v>241</v>
      </c>
      <c r="J120" s="173">
        <v>0</v>
      </c>
      <c r="K120" s="173">
        <v>0</v>
      </c>
      <c r="L120" s="173">
        <v>0</v>
      </c>
      <c r="M120" s="173" t="s">
        <v>250</v>
      </c>
      <c r="N120" s="173" t="s">
        <v>241</v>
      </c>
      <c r="O120" s="173" t="s">
        <v>250</v>
      </c>
      <c r="P120" s="173" t="s">
        <v>241</v>
      </c>
      <c r="Q120" s="173" t="s">
        <v>241</v>
      </c>
      <c r="R120" s="172"/>
      <c r="S120" s="172" t="s">
        <v>620</v>
      </c>
    </row>
    <row r="121" spans="1:19" hidden="1">
      <c r="A121" t="str">
        <f t="shared" si="2"/>
        <v>AccountNDOC__Document_Manager_Identifier__c</v>
      </c>
      <c r="B121">
        <f t="shared" si="3"/>
        <v>255</v>
      </c>
      <c r="C121" s="172" t="s">
        <v>66</v>
      </c>
      <c r="D121" s="172" t="s">
        <v>236</v>
      </c>
      <c r="E121" s="172" t="s">
        <v>621</v>
      </c>
      <c r="F121" s="172" t="s">
        <v>622</v>
      </c>
      <c r="G121" s="172" t="s">
        <v>623</v>
      </c>
      <c r="H121" s="172" t="s">
        <v>256</v>
      </c>
      <c r="I121" s="173" t="s">
        <v>250</v>
      </c>
      <c r="J121" s="173">
        <v>255</v>
      </c>
      <c r="K121" s="173">
        <v>0</v>
      </c>
      <c r="L121" s="173">
        <v>0</v>
      </c>
      <c r="M121" s="173" t="s">
        <v>250</v>
      </c>
      <c r="N121" s="173" t="s">
        <v>241</v>
      </c>
      <c r="O121" s="173" t="s">
        <v>250</v>
      </c>
      <c r="P121" s="173" t="s">
        <v>241</v>
      </c>
      <c r="Q121" s="173" t="s">
        <v>241</v>
      </c>
      <c r="R121" s="172"/>
      <c r="S121" s="172"/>
    </row>
    <row r="122" spans="1:19" hidden="1">
      <c r="A122" t="str">
        <f t="shared" si="2"/>
        <v>AccountLLC_BI__Employee_Relationship__c</v>
      </c>
      <c r="B122">
        <f t="shared" si="3"/>
        <v>0</v>
      </c>
      <c r="C122" s="172" t="s">
        <v>66</v>
      </c>
      <c r="D122" s="172" t="s">
        <v>236</v>
      </c>
      <c r="E122" s="172" t="s">
        <v>624</v>
      </c>
      <c r="F122" s="172" t="s">
        <v>625</v>
      </c>
      <c r="G122" s="172" t="s">
        <v>626</v>
      </c>
      <c r="H122" s="172" t="s">
        <v>245</v>
      </c>
      <c r="I122" s="173" t="s">
        <v>241</v>
      </c>
      <c r="J122" s="173">
        <v>0</v>
      </c>
      <c r="K122" s="173">
        <v>0</v>
      </c>
      <c r="L122" s="173">
        <v>0</v>
      </c>
      <c r="M122" s="173" t="s">
        <v>250</v>
      </c>
      <c r="N122" s="173" t="s">
        <v>241</v>
      </c>
      <c r="O122" s="173" t="s">
        <v>250</v>
      </c>
      <c r="P122" s="173" t="s">
        <v>241</v>
      </c>
      <c r="Q122" s="173" t="s">
        <v>241</v>
      </c>
      <c r="R122" s="172"/>
      <c r="S122" s="172" t="s">
        <v>627</v>
      </c>
    </row>
    <row r="123" spans="1:19" hidden="1">
      <c r="A123" t="str">
        <f t="shared" si="2"/>
        <v>AccountLLC_BI__Reg_O_Relationship__c</v>
      </c>
      <c r="B123">
        <f t="shared" si="3"/>
        <v>0</v>
      </c>
      <c r="C123" s="172" t="s">
        <v>66</v>
      </c>
      <c r="D123" s="172" t="s">
        <v>236</v>
      </c>
      <c r="E123" s="172" t="s">
        <v>628</v>
      </c>
      <c r="F123" s="172" t="s">
        <v>629</v>
      </c>
      <c r="G123" s="172" t="s">
        <v>630</v>
      </c>
      <c r="H123" s="172" t="s">
        <v>245</v>
      </c>
      <c r="I123" s="173" t="s">
        <v>241</v>
      </c>
      <c r="J123" s="173">
        <v>0</v>
      </c>
      <c r="K123" s="173">
        <v>0</v>
      </c>
      <c r="L123" s="173">
        <v>0</v>
      </c>
      <c r="M123" s="173" t="s">
        <v>250</v>
      </c>
      <c r="N123" s="173" t="s">
        <v>241</v>
      </c>
      <c r="O123" s="173" t="s">
        <v>250</v>
      </c>
      <c r="P123" s="173" t="s">
        <v>241</v>
      </c>
      <c r="Q123" s="173" t="s">
        <v>241</v>
      </c>
      <c r="R123" s="172"/>
      <c r="S123" s="172" t="s">
        <v>631</v>
      </c>
    </row>
    <row r="124" spans="1:19" hidden="1">
      <c r="A124" t="str">
        <f t="shared" si="2"/>
        <v>AccountLLC_BI__Number_of_Signers__c</v>
      </c>
      <c r="B124" t="str">
        <f t="shared" si="3"/>
        <v>18, 0</v>
      </c>
      <c r="C124" s="172" t="s">
        <v>66</v>
      </c>
      <c r="D124" s="172" t="s">
        <v>236</v>
      </c>
      <c r="E124" s="172" t="s">
        <v>632</v>
      </c>
      <c r="F124" s="172" t="s">
        <v>633</v>
      </c>
      <c r="G124" s="172" t="s">
        <v>634</v>
      </c>
      <c r="H124" s="172" t="s">
        <v>284</v>
      </c>
      <c r="I124" s="173" t="s">
        <v>250</v>
      </c>
      <c r="J124" s="173">
        <v>0</v>
      </c>
      <c r="K124" s="173">
        <v>18</v>
      </c>
      <c r="L124" s="173">
        <v>0</v>
      </c>
      <c r="M124" s="173" t="s">
        <v>250</v>
      </c>
      <c r="N124" s="173" t="s">
        <v>241</v>
      </c>
      <c r="O124" s="173" t="s">
        <v>250</v>
      </c>
      <c r="P124" s="173" t="s">
        <v>241</v>
      </c>
      <c r="Q124" s="173" t="s">
        <v>241</v>
      </c>
      <c r="R124" s="172"/>
      <c r="S124" s="172"/>
    </row>
    <row r="125" spans="1:19" hidden="1">
      <c r="A125" t="str">
        <f t="shared" si="2"/>
        <v>AccountLLC_BI__Branch__c</v>
      </c>
      <c r="B125">
        <f t="shared" si="3"/>
        <v>18</v>
      </c>
      <c r="C125" s="172" t="s">
        <v>66</v>
      </c>
      <c r="D125" s="172" t="s">
        <v>236</v>
      </c>
      <c r="E125" s="172" t="s">
        <v>635</v>
      </c>
      <c r="F125" s="172" t="s">
        <v>636</v>
      </c>
      <c r="G125" s="172" t="s">
        <v>637</v>
      </c>
      <c r="H125" s="172" t="s">
        <v>638</v>
      </c>
      <c r="I125" s="173" t="s">
        <v>250</v>
      </c>
      <c r="J125" s="173">
        <v>18</v>
      </c>
      <c r="K125" s="173">
        <v>0</v>
      </c>
      <c r="L125" s="173">
        <v>0</v>
      </c>
      <c r="M125" s="173" t="s">
        <v>250</v>
      </c>
      <c r="N125" s="173" t="s">
        <v>241</v>
      </c>
      <c r="O125" s="173" t="s">
        <v>250</v>
      </c>
      <c r="P125" s="173" t="s">
        <v>241</v>
      </c>
      <c r="Q125" s="173" t="s">
        <v>241</v>
      </c>
      <c r="R125" s="172"/>
      <c r="S125" s="172"/>
    </row>
    <row r="126" spans="1:19" hidden="1">
      <c r="A126" t="str">
        <f t="shared" si="2"/>
        <v>AccountLLC_BI__Fiscal_Year_End__c</v>
      </c>
      <c r="B126">
        <f t="shared" si="3"/>
        <v>0</v>
      </c>
      <c r="C126" s="172" t="s">
        <v>66</v>
      </c>
      <c r="D126" s="172" t="s">
        <v>236</v>
      </c>
      <c r="E126" s="172" t="s">
        <v>639</v>
      </c>
      <c r="F126" s="172" t="s">
        <v>640</v>
      </c>
      <c r="G126" s="172" t="s">
        <v>641</v>
      </c>
      <c r="H126" s="172" t="s">
        <v>390</v>
      </c>
      <c r="I126" s="173" t="s">
        <v>250</v>
      </c>
      <c r="J126" s="173">
        <v>0</v>
      </c>
      <c r="K126" s="173">
        <v>0</v>
      </c>
      <c r="L126" s="173">
        <v>0</v>
      </c>
      <c r="M126" s="173" t="s">
        <v>250</v>
      </c>
      <c r="N126" s="173" t="s">
        <v>241</v>
      </c>
      <c r="O126" s="173" t="s">
        <v>250</v>
      </c>
      <c r="P126" s="173" t="s">
        <v>241</v>
      </c>
      <c r="Q126" s="173" t="s">
        <v>241</v>
      </c>
      <c r="R126" s="172"/>
      <c r="S126" s="172"/>
    </row>
    <row r="127" spans="1:19" hidden="1">
      <c r="A127" t="str">
        <f t="shared" si="2"/>
        <v>AccountLLC_BI__Average_Ledger_Balance__c</v>
      </c>
      <c r="B127">
        <f t="shared" si="3"/>
        <v>0</v>
      </c>
      <c r="C127" s="172" t="s">
        <v>66</v>
      </c>
      <c r="D127" s="172" t="s">
        <v>236</v>
      </c>
      <c r="E127" s="172" t="s">
        <v>642</v>
      </c>
      <c r="F127" s="172" t="s">
        <v>643</v>
      </c>
      <c r="G127" s="172" t="s">
        <v>644</v>
      </c>
      <c r="H127" s="172" t="s">
        <v>346</v>
      </c>
      <c r="I127" s="173" t="s">
        <v>250</v>
      </c>
      <c r="J127" s="173">
        <v>0</v>
      </c>
      <c r="K127" s="173">
        <v>18</v>
      </c>
      <c r="L127" s="173">
        <v>2</v>
      </c>
      <c r="M127" s="173" t="s">
        <v>250</v>
      </c>
      <c r="N127" s="173" t="s">
        <v>241</v>
      </c>
      <c r="O127" s="173" t="s">
        <v>250</v>
      </c>
      <c r="P127" s="173" t="s">
        <v>241</v>
      </c>
      <c r="Q127" s="173" t="s">
        <v>241</v>
      </c>
      <c r="R127" s="172"/>
      <c r="S127" s="172"/>
    </row>
    <row r="128" spans="1:19" hidden="1">
      <c r="A128" t="str">
        <f t="shared" si="2"/>
        <v>AccountLLC_BI__Average_Unavailable__c</v>
      </c>
      <c r="B128">
        <f t="shared" si="3"/>
        <v>0</v>
      </c>
      <c r="C128" s="172" t="s">
        <v>66</v>
      </c>
      <c r="D128" s="172" t="s">
        <v>236</v>
      </c>
      <c r="E128" s="172" t="s">
        <v>645</v>
      </c>
      <c r="F128" s="172" t="s">
        <v>646</v>
      </c>
      <c r="G128" s="172" t="s">
        <v>647</v>
      </c>
      <c r="H128" s="172" t="s">
        <v>346</v>
      </c>
      <c r="I128" s="173" t="s">
        <v>250</v>
      </c>
      <c r="J128" s="173">
        <v>0</v>
      </c>
      <c r="K128" s="173">
        <v>18</v>
      </c>
      <c r="L128" s="173">
        <v>2</v>
      </c>
      <c r="M128" s="173" t="s">
        <v>250</v>
      </c>
      <c r="N128" s="173" t="s">
        <v>241</v>
      </c>
      <c r="O128" s="173" t="s">
        <v>250</v>
      </c>
      <c r="P128" s="173" t="s">
        <v>241</v>
      </c>
      <c r="Q128" s="173" t="s">
        <v>241</v>
      </c>
      <c r="R128" s="172"/>
      <c r="S128" s="172"/>
    </row>
    <row r="129" spans="1:19" hidden="1">
      <c r="A129" t="str">
        <f t="shared" si="2"/>
        <v>AccountLLC_BI__Credit_Rating__c</v>
      </c>
      <c r="B129">
        <f t="shared" si="3"/>
        <v>15</v>
      </c>
      <c r="C129" s="172" t="s">
        <v>66</v>
      </c>
      <c r="D129" s="172" t="s">
        <v>236</v>
      </c>
      <c r="E129" s="172" t="s">
        <v>648</v>
      </c>
      <c r="F129" s="172" t="s">
        <v>649</v>
      </c>
      <c r="G129" s="172" t="s">
        <v>650</v>
      </c>
      <c r="H129" s="172" t="s">
        <v>253</v>
      </c>
      <c r="I129" s="173" t="s">
        <v>250</v>
      </c>
      <c r="J129" s="173">
        <v>15</v>
      </c>
      <c r="K129" s="173">
        <v>0</v>
      </c>
      <c r="L129" s="173">
        <v>0</v>
      </c>
      <c r="M129" s="173" t="s">
        <v>250</v>
      </c>
      <c r="N129" s="173" t="s">
        <v>241</v>
      </c>
      <c r="O129" s="173" t="s">
        <v>250</v>
      </c>
      <c r="P129" s="173" t="s">
        <v>241</v>
      </c>
      <c r="Q129" s="173" t="s">
        <v>241</v>
      </c>
      <c r="R129" s="172"/>
      <c r="S129" s="172"/>
    </row>
    <row r="130" spans="1:19" hidden="1">
      <c r="A130" t="str">
        <f t="shared" si="2"/>
        <v>AccountLLC_BI__Credit_Stats__c</v>
      </c>
      <c r="B130">
        <f t="shared" si="3"/>
        <v>30</v>
      </c>
      <c r="C130" s="172" t="s">
        <v>66</v>
      </c>
      <c r="D130" s="172" t="s">
        <v>236</v>
      </c>
      <c r="E130" s="172" t="s">
        <v>651</v>
      </c>
      <c r="F130" s="172" t="s">
        <v>652</v>
      </c>
      <c r="G130" s="172" t="s">
        <v>653</v>
      </c>
      <c r="H130" s="172" t="s">
        <v>253</v>
      </c>
      <c r="I130" s="173" t="s">
        <v>250</v>
      </c>
      <c r="J130" s="173">
        <v>30</v>
      </c>
      <c r="K130" s="173">
        <v>0</v>
      </c>
      <c r="L130" s="173">
        <v>0</v>
      </c>
      <c r="M130" s="173" t="s">
        <v>250</v>
      </c>
      <c r="N130" s="173" t="s">
        <v>241</v>
      </c>
      <c r="O130" s="173" t="s">
        <v>250</v>
      </c>
      <c r="P130" s="173" t="s">
        <v>241</v>
      </c>
      <c r="Q130" s="173" t="s">
        <v>241</v>
      </c>
      <c r="R130" s="172"/>
      <c r="S130" s="172"/>
    </row>
    <row r="131" spans="1:19" hidden="1">
      <c r="A131" t="str">
        <f t="shared" ref="A131:A194" si="4">C131&amp;F131</f>
        <v>AccountLLC_BI__Default_App__c</v>
      </c>
      <c r="B131">
        <f t="shared" ref="B131:B194" si="5">IF(H131="double", K131&amp;", "&amp;L131, J131)</f>
        <v>255</v>
      </c>
      <c r="C131" s="172" t="s">
        <v>66</v>
      </c>
      <c r="D131" s="172" t="s">
        <v>236</v>
      </c>
      <c r="E131" s="172" t="s">
        <v>654</v>
      </c>
      <c r="F131" s="172" t="s">
        <v>655</v>
      </c>
      <c r="G131" s="172" t="s">
        <v>656</v>
      </c>
      <c r="H131" s="172" t="s">
        <v>253</v>
      </c>
      <c r="I131" s="173" t="s">
        <v>250</v>
      </c>
      <c r="J131" s="173">
        <v>255</v>
      </c>
      <c r="K131" s="173">
        <v>0</v>
      </c>
      <c r="L131" s="173">
        <v>0</v>
      </c>
      <c r="M131" s="173" t="s">
        <v>250</v>
      </c>
      <c r="N131" s="173" t="s">
        <v>241</v>
      </c>
      <c r="O131" s="173" t="s">
        <v>250</v>
      </c>
      <c r="P131" s="173" t="s">
        <v>241</v>
      </c>
      <c r="Q131" s="173" t="s">
        <v>241</v>
      </c>
      <c r="R131" s="172"/>
      <c r="S131" s="172" t="s">
        <v>657</v>
      </c>
    </row>
    <row r="132" spans="1:19" hidden="1">
      <c r="A132" t="str">
        <f t="shared" si="4"/>
        <v>AccountLLC_BI__Last_Review_Date__c</v>
      </c>
      <c r="B132">
        <f t="shared" si="5"/>
        <v>0</v>
      </c>
      <c r="C132" s="172" t="s">
        <v>66</v>
      </c>
      <c r="D132" s="172" t="s">
        <v>236</v>
      </c>
      <c r="E132" s="172" t="s">
        <v>658</v>
      </c>
      <c r="F132" s="172" t="s">
        <v>659</v>
      </c>
      <c r="G132" s="172" t="s">
        <v>660</v>
      </c>
      <c r="H132" s="172" t="s">
        <v>390</v>
      </c>
      <c r="I132" s="173" t="s">
        <v>250</v>
      </c>
      <c r="J132" s="173">
        <v>0</v>
      </c>
      <c r="K132" s="173">
        <v>0</v>
      </c>
      <c r="L132" s="173">
        <v>0</v>
      </c>
      <c r="M132" s="173" t="s">
        <v>250</v>
      </c>
      <c r="N132" s="173" t="s">
        <v>241</v>
      </c>
      <c r="O132" s="173" t="s">
        <v>250</v>
      </c>
      <c r="P132" s="173" t="s">
        <v>241</v>
      </c>
      <c r="Q132" s="173" t="s">
        <v>241</v>
      </c>
      <c r="R132" s="172"/>
      <c r="S132" s="172"/>
    </row>
    <row r="133" spans="1:19" hidden="1">
      <c r="A133" t="str">
        <f t="shared" si="4"/>
        <v>AccountLLC_BI__Naics_Code__c</v>
      </c>
      <c r="B133">
        <f t="shared" si="5"/>
        <v>8</v>
      </c>
      <c r="C133" s="172" t="s">
        <v>66</v>
      </c>
      <c r="D133" s="172" t="s">
        <v>236</v>
      </c>
      <c r="E133" s="172" t="s">
        <v>661</v>
      </c>
      <c r="F133" s="172" t="s">
        <v>662</v>
      </c>
      <c r="G133" s="172" t="s">
        <v>663</v>
      </c>
      <c r="H133" s="172" t="s">
        <v>253</v>
      </c>
      <c r="I133" s="173" t="s">
        <v>250</v>
      </c>
      <c r="J133" s="173">
        <v>8</v>
      </c>
      <c r="K133" s="173">
        <v>0</v>
      </c>
      <c r="L133" s="173">
        <v>0</v>
      </c>
      <c r="M133" s="173" t="s">
        <v>250</v>
      </c>
      <c r="N133" s="173" t="s">
        <v>241</v>
      </c>
      <c r="O133" s="173" t="s">
        <v>250</v>
      </c>
      <c r="P133" s="173" t="s">
        <v>241</v>
      </c>
      <c r="Q133" s="173" t="s">
        <v>241</v>
      </c>
      <c r="R133" s="172"/>
      <c r="S133" s="172"/>
    </row>
    <row r="134" spans="1:19" hidden="1">
      <c r="A134" t="str">
        <f t="shared" si="4"/>
        <v>AccountLLC_BI__Next_Review_Date__c</v>
      </c>
      <c r="B134">
        <f t="shared" si="5"/>
        <v>0</v>
      </c>
      <c r="C134" s="172" t="s">
        <v>66</v>
      </c>
      <c r="D134" s="172" t="s">
        <v>236</v>
      </c>
      <c r="E134" s="172" t="s">
        <v>664</v>
      </c>
      <c r="F134" s="172" t="s">
        <v>665</v>
      </c>
      <c r="G134" s="172" t="s">
        <v>666</v>
      </c>
      <c r="H134" s="172" t="s">
        <v>390</v>
      </c>
      <c r="I134" s="173" t="s">
        <v>250</v>
      </c>
      <c r="J134" s="173">
        <v>0</v>
      </c>
      <c r="K134" s="173">
        <v>0</v>
      </c>
      <c r="L134" s="173">
        <v>0</v>
      </c>
      <c r="M134" s="173" t="s">
        <v>250</v>
      </c>
      <c r="N134" s="173" t="s">
        <v>241</v>
      </c>
      <c r="O134" s="173" t="s">
        <v>250</v>
      </c>
      <c r="P134" s="173" t="s">
        <v>241</v>
      </c>
      <c r="Q134" s="173" t="s">
        <v>241</v>
      </c>
      <c r="R134" s="172"/>
      <c r="S134" s="172"/>
    </row>
    <row r="135" spans="1:19" hidden="1">
      <c r="A135" t="str">
        <f t="shared" si="4"/>
        <v>AccountLLC_BI__Review_Frequency__c</v>
      </c>
      <c r="B135">
        <f t="shared" si="5"/>
        <v>255</v>
      </c>
      <c r="C135" s="172" t="s">
        <v>66</v>
      </c>
      <c r="D135" s="172" t="s">
        <v>236</v>
      </c>
      <c r="E135" s="172" t="s">
        <v>667</v>
      </c>
      <c r="F135" s="172" t="s">
        <v>668</v>
      </c>
      <c r="G135" s="172" t="s">
        <v>669</v>
      </c>
      <c r="H135" s="172" t="s">
        <v>256</v>
      </c>
      <c r="I135" s="173" t="s">
        <v>250</v>
      </c>
      <c r="J135" s="173">
        <v>255</v>
      </c>
      <c r="K135" s="173">
        <v>0</v>
      </c>
      <c r="L135" s="173">
        <v>0</v>
      </c>
      <c r="M135" s="173" t="s">
        <v>250</v>
      </c>
      <c r="N135" s="173" t="s">
        <v>241</v>
      </c>
      <c r="O135" s="173" t="s">
        <v>250</v>
      </c>
      <c r="P135" s="173" t="s">
        <v>241</v>
      </c>
      <c r="Q135" s="173" t="s">
        <v>241</v>
      </c>
      <c r="R135" s="172"/>
      <c r="S135" s="172"/>
    </row>
    <row r="136" spans="1:19" hidden="1">
      <c r="A136" t="str">
        <f t="shared" si="4"/>
        <v>AccountLLC_BI__Review_Status__c</v>
      </c>
      <c r="B136">
        <f t="shared" si="5"/>
        <v>255</v>
      </c>
      <c r="C136" s="172" t="s">
        <v>66</v>
      </c>
      <c r="D136" s="172" t="s">
        <v>236</v>
      </c>
      <c r="E136" s="172" t="s">
        <v>670</v>
      </c>
      <c r="F136" s="172" t="s">
        <v>671</v>
      </c>
      <c r="G136" s="172" t="s">
        <v>672</v>
      </c>
      <c r="H136" s="172" t="s">
        <v>256</v>
      </c>
      <c r="I136" s="173" t="s">
        <v>250</v>
      </c>
      <c r="J136" s="173">
        <v>255</v>
      </c>
      <c r="K136" s="173">
        <v>0</v>
      </c>
      <c r="L136" s="173">
        <v>0</v>
      </c>
      <c r="M136" s="173" t="s">
        <v>250</v>
      </c>
      <c r="N136" s="173" t="s">
        <v>241</v>
      </c>
      <c r="O136" s="173" t="s">
        <v>250</v>
      </c>
      <c r="P136" s="173" t="s">
        <v>241</v>
      </c>
      <c r="Q136" s="173" t="s">
        <v>241</v>
      </c>
      <c r="R136" s="172"/>
      <c r="S136" s="172" t="s">
        <v>673</v>
      </c>
    </row>
    <row r="137" spans="1:19" hidden="1">
      <c r="A137" t="str">
        <f t="shared" si="4"/>
        <v>AccountLLC_BI__Risk_Rating_Review_Date_Decisioned__c</v>
      </c>
      <c r="B137">
        <f t="shared" si="5"/>
        <v>0</v>
      </c>
      <c r="C137" s="172" t="s">
        <v>66</v>
      </c>
      <c r="D137" s="172" t="s">
        <v>236</v>
      </c>
      <c r="E137" s="172" t="s">
        <v>674</v>
      </c>
      <c r="F137" s="172" t="s">
        <v>675</v>
      </c>
      <c r="G137" s="172" t="s">
        <v>676</v>
      </c>
      <c r="H137" s="172" t="s">
        <v>390</v>
      </c>
      <c r="I137" s="173" t="s">
        <v>250</v>
      </c>
      <c r="J137" s="173">
        <v>0</v>
      </c>
      <c r="K137" s="173">
        <v>0</v>
      </c>
      <c r="L137" s="173">
        <v>0</v>
      </c>
      <c r="M137" s="173" t="s">
        <v>250</v>
      </c>
      <c r="N137" s="173" t="s">
        <v>241</v>
      </c>
      <c r="O137" s="173" t="s">
        <v>250</v>
      </c>
      <c r="P137" s="173" t="s">
        <v>241</v>
      </c>
      <c r="Q137" s="173" t="s">
        <v>241</v>
      </c>
      <c r="R137" s="172"/>
      <c r="S137" s="172"/>
    </row>
    <row r="138" spans="1:19" hidden="1">
      <c r="A138" t="str">
        <f t="shared" si="4"/>
        <v>AccountLLC_BI__Risk_Rating_Review_Grade__c</v>
      </c>
      <c r="B138" t="str">
        <f t="shared" si="5"/>
        <v>18, 2</v>
      </c>
      <c r="C138" s="172" t="s">
        <v>66</v>
      </c>
      <c r="D138" s="172" t="s">
        <v>236</v>
      </c>
      <c r="E138" s="172" t="s">
        <v>677</v>
      </c>
      <c r="F138" s="172" t="s">
        <v>678</v>
      </c>
      <c r="G138" s="172" t="s">
        <v>679</v>
      </c>
      <c r="H138" s="172" t="s">
        <v>284</v>
      </c>
      <c r="I138" s="173" t="s">
        <v>250</v>
      </c>
      <c r="J138" s="173">
        <v>0</v>
      </c>
      <c r="K138" s="173">
        <v>18</v>
      </c>
      <c r="L138" s="173">
        <v>2</v>
      </c>
      <c r="M138" s="173" t="s">
        <v>250</v>
      </c>
      <c r="N138" s="173" t="s">
        <v>241</v>
      </c>
      <c r="O138" s="173" t="s">
        <v>250</v>
      </c>
      <c r="P138" s="173" t="s">
        <v>241</v>
      </c>
      <c r="Q138" s="173" t="s">
        <v>241</v>
      </c>
      <c r="R138" s="172"/>
      <c r="S138" s="172"/>
    </row>
    <row r="139" spans="1:19" hidden="1">
      <c r="A139" t="str">
        <f t="shared" si="4"/>
        <v>AccountLLC_BI__Risk_Rating_Review_Status__c</v>
      </c>
      <c r="B139">
        <f t="shared" si="5"/>
        <v>255</v>
      </c>
      <c r="C139" s="172" t="s">
        <v>66</v>
      </c>
      <c r="D139" s="172" t="s">
        <v>236</v>
      </c>
      <c r="E139" s="172" t="s">
        <v>680</v>
      </c>
      <c r="F139" s="172" t="s">
        <v>681</v>
      </c>
      <c r="G139" s="172" t="s">
        <v>682</v>
      </c>
      <c r="H139" s="172" t="s">
        <v>253</v>
      </c>
      <c r="I139" s="173" t="s">
        <v>250</v>
      </c>
      <c r="J139" s="173">
        <v>255</v>
      </c>
      <c r="K139" s="173">
        <v>0</v>
      </c>
      <c r="L139" s="173">
        <v>0</v>
      </c>
      <c r="M139" s="173" t="s">
        <v>250</v>
      </c>
      <c r="N139" s="173" t="s">
        <v>241</v>
      </c>
      <c r="O139" s="173" t="s">
        <v>250</v>
      </c>
      <c r="P139" s="173" t="s">
        <v>241</v>
      </c>
      <c r="Q139" s="173" t="s">
        <v>241</v>
      </c>
      <c r="R139" s="172"/>
      <c r="S139" s="172"/>
    </row>
    <row r="140" spans="1:19" hidden="1">
      <c r="A140" t="str">
        <f t="shared" si="4"/>
        <v>AccountLLC_BI__Established_Country__c</v>
      </c>
      <c r="B140">
        <f t="shared" si="5"/>
        <v>255</v>
      </c>
      <c r="C140" s="172" t="s">
        <v>66</v>
      </c>
      <c r="D140" s="172" t="s">
        <v>236</v>
      </c>
      <c r="E140" s="172" t="s">
        <v>683</v>
      </c>
      <c r="F140" s="172" t="s">
        <v>684</v>
      </c>
      <c r="G140" s="172" t="s">
        <v>685</v>
      </c>
      <c r="H140" s="172" t="s">
        <v>256</v>
      </c>
      <c r="I140" s="173" t="s">
        <v>250</v>
      </c>
      <c r="J140" s="173">
        <v>255</v>
      </c>
      <c r="K140" s="173">
        <v>0</v>
      </c>
      <c r="L140" s="173">
        <v>0</v>
      </c>
      <c r="M140" s="173" t="s">
        <v>250</v>
      </c>
      <c r="N140" s="173" t="s">
        <v>241</v>
      </c>
      <c r="O140" s="173" t="s">
        <v>250</v>
      </c>
      <c r="P140" s="173" t="s">
        <v>241</v>
      </c>
      <c r="Q140" s="173" t="s">
        <v>241</v>
      </c>
      <c r="R140" s="172"/>
      <c r="S140" s="172" t="s">
        <v>686</v>
      </c>
    </row>
    <row r="141" spans="1:19" hidden="1">
      <c r="A141" t="str">
        <f t="shared" si="4"/>
        <v>AccountLLC_BI__Billing_Address_County__c</v>
      </c>
      <c r="B141">
        <f t="shared" si="5"/>
        <v>40</v>
      </c>
      <c r="C141" s="172" t="s">
        <v>66</v>
      </c>
      <c r="D141" s="172" t="s">
        <v>236</v>
      </c>
      <c r="E141" s="172" t="s">
        <v>687</v>
      </c>
      <c r="F141" s="172" t="s">
        <v>688</v>
      </c>
      <c r="G141" s="172" t="s">
        <v>689</v>
      </c>
      <c r="H141" s="172" t="s">
        <v>253</v>
      </c>
      <c r="I141" s="173" t="s">
        <v>250</v>
      </c>
      <c r="J141" s="173">
        <v>40</v>
      </c>
      <c r="K141" s="173">
        <v>0</v>
      </c>
      <c r="L141" s="173">
        <v>0</v>
      </c>
      <c r="M141" s="173" t="s">
        <v>250</v>
      </c>
      <c r="N141" s="173" t="s">
        <v>241</v>
      </c>
      <c r="O141" s="173" t="s">
        <v>250</v>
      </c>
      <c r="P141" s="173" t="s">
        <v>241</v>
      </c>
      <c r="Q141" s="173" t="s">
        <v>241</v>
      </c>
      <c r="R141" s="172"/>
      <c r="S141" s="172"/>
    </row>
    <row r="142" spans="1:19" hidden="1">
      <c r="A142" t="str">
        <f t="shared" si="4"/>
        <v>Accountcm_Primary_Contact__c</v>
      </c>
      <c r="B142">
        <f t="shared" si="5"/>
        <v>18</v>
      </c>
      <c r="C142" s="172" t="s">
        <v>66</v>
      </c>
      <c r="D142" s="172" t="s">
        <v>236</v>
      </c>
      <c r="E142" s="172" t="s">
        <v>690</v>
      </c>
      <c r="F142" s="172" t="s">
        <v>691</v>
      </c>
      <c r="G142" s="172" t="s">
        <v>692</v>
      </c>
      <c r="H142" s="172" t="s">
        <v>693</v>
      </c>
      <c r="I142" s="173" t="s">
        <v>250</v>
      </c>
      <c r="J142" s="173">
        <v>18</v>
      </c>
      <c r="K142" s="173">
        <v>0</v>
      </c>
      <c r="L142" s="173">
        <v>0</v>
      </c>
      <c r="M142" s="173" t="s">
        <v>250</v>
      </c>
      <c r="N142" s="173" t="s">
        <v>241</v>
      </c>
      <c r="O142" s="173" t="s">
        <v>250</v>
      </c>
      <c r="P142" s="173" t="s">
        <v>241</v>
      </c>
      <c r="Q142" s="173" t="s">
        <v>241</v>
      </c>
      <c r="R142" s="172"/>
      <c r="S142" s="172"/>
    </row>
    <row r="143" spans="1:19" hidden="1">
      <c r="A143" t="str">
        <f t="shared" si="4"/>
        <v>Accountcm_Industry_Code__c</v>
      </c>
      <c r="B143">
        <f t="shared" si="5"/>
        <v>18</v>
      </c>
      <c r="C143" s="172" t="s">
        <v>66</v>
      </c>
      <c r="D143" s="172" t="s">
        <v>236</v>
      </c>
      <c r="E143" s="172" t="s">
        <v>694</v>
      </c>
      <c r="F143" s="172" t="s">
        <v>695</v>
      </c>
      <c r="G143" s="172" t="s">
        <v>696</v>
      </c>
      <c r="H143" s="172" t="s">
        <v>697</v>
      </c>
      <c r="I143" s="173" t="s">
        <v>250</v>
      </c>
      <c r="J143" s="173">
        <v>18</v>
      </c>
      <c r="K143" s="173">
        <v>0</v>
      </c>
      <c r="L143" s="173">
        <v>0</v>
      </c>
      <c r="M143" s="173" t="s">
        <v>250</v>
      </c>
      <c r="N143" s="173" t="s">
        <v>241</v>
      </c>
      <c r="O143" s="173" t="s">
        <v>250</v>
      </c>
      <c r="P143" s="173" t="s">
        <v>241</v>
      </c>
      <c r="Q143" s="173" t="s">
        <v>241</v>
      </c>
      <c r="R143" s="172"/>
      <c r="S143" s="172"/>
    </row>
    <row r="144" spans="1:19" hidden="1">
      <c r="A144" t="str">
        <f t="shared" si="4"/>
        <v>AccountLLC_BI__Form_W8_Affiliated_NFFE__c</v>
      </c>
      <c r="B144">
        <f t="shared" si="5"/>
        <v>255</v>
      </c>
      <c r="C144" s="172" t="s">
        <v>66</v>
      </c>
      <c r="D144" s="172" t="s">
        <v>236</v>
      </c>
      <c r="E144" s="172" t="s">
        <v>698</v>
      </c>
      <c r="F144" s="172" t="s">
        <v>699</v>
      </c>
      <c r="G144" s="172" t="s">
        <v>700</v>
      </c>
      <c r="H144" s="172" t="s">
        <v>253</v>
      </c>
      <c r="I144" s="173" t="s">
        <v>250</v>
      </c>
      <c r="J144" s="173">
        <v>255</v>
      </c>
      <c r="K144" s="173">
        <v>0</v>
      </c>
      <c r="L144" s="173">
        <v>0</v>
      </c>
      <c r="M144" s="173" t="s">
        <v>250</v>
      </c>
      <c r="N144" s="173" t="s">
        <v>241</v>
      </c>
      <c r="O144" s="173" t="s">
        <v>250</v>
      </c>
      <c r="P144" s="173" t="s">
        <v>241</v>
      </c>
      <c r="Q144" s="173" t="s">
        <v>241</v>
      </c>
      <c r="R144" s="172"/>
      <c r="S144" s="172" t="s">
        <v>701</v>
      </c>
    </row>
    <row r="145" spans="1:19" hidden="1">
      <c r="A145" t="str">
        <f t="shared" si="4"/>
        <v>AccountLLC_BI__Committed_Affiliated_Exposure__c</v>
      </c>
      <c r="B145">
        <f t="shared" si="5"/>
        <v>0</v>
      </c>
      <c r="C145" s="172" t="s">
        <v>66</v>
      </c>
      <c r="D145" s="172" t="s">
        <v>236</v>
      </c>
      <c r="E145" s="172" t="s">
        <v>702</v>
      </c>
      <c r="F145" s="172" t="s">
        <v>703</v>
      </c>
      <c r="G145" s="172" t="s">
        <v>704</v>
      </c>
      <c r="H145" s="172" t="s">
        <v>346</v>
      </c>
      <c r="I145" s="173" t="s">
        <v>250</v>
      </c>
      <c r="J145" s="173">
        <v>0</v>
      </c>
      <c r="K145" s="173">
        <v>18</v>
      </c>
      <c r="L145" s="173">
        <v>2</v>
      </c>
      <c r="M145" s="173" t="s">
        <v>250</v>
      </c>
      <c r="N145" s="173" t="s">
        <v>241</v>
      </c>
      <c r="O145" s="173" t="s">
        <v>250</v>
      </c>
      <c r="P145" s="173" t="s">
        <v>241</v>
      </c>
      <c r="Q145" s="173" t="s">
        <v>241</v>
      </c>
      <c r="R145" s="172"/>
      <c r="S145" s="172"/>
    </row>
    <row r="146" spans="1:19" hidden="1">
      <c r="A146" t="str">
        <f t="shared" si="4"/>
        <v>AccountLLC_BI__Last_Exposure_Calc_Date__c</v>
      </c>
      <c r="B146">
        <f t="shared" si="5"/>
        <v>0</v>
      </c>
      <c r="C146" s="172" t="s">
        <v>66</v>
      </c>
      <c r="D146" s="172" t="s">
        <v>236</v>
      </c>
      <c r="E146" s="172" t="s">
        <v>705</v>
      </c>
      <c r="F146" s="172" t="s">
        <v>706</v>
      </c>
      <c r="G146" s="172" t="s">
        <v>707</v>
      </c>
      <c r="H146" s="172" t="s">
        <v>374</v>
      </c>
      <c r="I146" s="173" t="s">
        <v>250</v>
      </c>
      <c r="J146" s="173">
        <v>0</v>
      </c>
      <c r="K146" s="173">
        <v>0</v>
      </c>
      <c r="L146" s="173">
        <v>0</v>
      </c>
      <c r="M146" s="173" t="s">
        <v>250</v>
      </c>
      <c r="N146" s="173" t="s">
        <v>241</v>
      </c>
      <c r="O146" s="173" t="s">
        <v>250</v>
      </c>
      <c r="P146" s="173" t="s">
        <v>241</v>
      </c>
      <c r="Q146" s="173" t="s">
        <v>241</v>
      </c>
      <c r="R146" s="172"/>
      <c r="S146" s="172"/>
    </row>
    <row r="147" spans="1:19" hidden="1">
      <c r="A147" t="str">
        <f t="shared" si="4"/>
        <v>AccountLLC_BI__Debt_Service_Coverage__c</v>
      </c>
      <c r="B147">
        <f t="shared" si="5"/>
        <v>0</v>
      </c>
      <c r="C147" s="172" t="s">
        <v>66</v>
      </c>
      <c r="D147" s="172" t="s">
        <v>236</v>
      </c>
      <c r="E147" s="172" t="s">
        <v>708</v>
      </c>
      <c r="F147" s="172" t="s">
        <v>709</v>
      </c>
      <c r="G147" s="172" t="s">
        <v>710</v>
      </c>
      <c r="H147" s="172" t="s">
        <v>560</v>
      </c>
      <c r="I147" s="173" t="s">
        <v>250</v>
      </c>
      <c r="J147" s="173">
        <v>0</v>
      </c>
      <c r="K147" s="173">
        <v>18</v>
      </c>
      <c r="L147" s="173">
        <v>3</v>
      </c>
      <c r="M147" s="173" t="s">
        <v>250</v>
      </c>
      <c r="N147" s="173" t="s">
        <v>241</v>
      </c>
      <c r="O147" s="173" t="s">
        <v>250</v>
      </c>
      <c r="P147" s="173" t="s">
        <v>241</v>
      </c>
      <c r="Q147" s="173" t="s">
        <v>241</v>
      </c>
      <c r="R147" s="172"/>
      <c r="S147" s="172"/>
    </row>
    <row r="148" spans="1:19" hidden="1">
      <c r="A148" t="str">
        <f t="shared" si="4"/>
        <v>AccountLLC_BI__Doing_Business_As__c</v>
      </c>
      <c r="B148">
        <f t="shared" si="5"/>
        <v>255</v>
      </c>
      <c r="C148" s="172" t="s">
        <v>66</v>
      </c>
      <c r="D148" s="172" t="s">
        <v>236</v>
      </c>
      <c r="E148" s="172" t="s">
        <v>711</v>
      </c>
      <c r="F148" s="172" t="s">
        <v>712</v>
      </c>
      <c r="G148" s="172" t="s">
        <v>713</v>
      </c>
      <c r="H148" s="172" t="s">
        <v>268</v>
      </c>
      <c r="I148" s="173" t="s">
        <v>250</v>
      </c>
      <c r="J148" s="173">
        <v>255</v>
      </c>
      <c r="K148" s="173">
        <v>0</v>
      </c>
      <c r="L148" s="173">
        <v>0</v>
      </c>
      <c r="M148" s="173" t="s">
        <v>250</v>
      </c>
      <c r="N148" s="173" t="s">
        <v>241</v>
      </c>
      <c r="O148" s="173" t="s">
        <v>250</v>
      </c>
      <c r="P148" s="173" t="s">
        <v>241</v>
      </c>
      <c r="Q148" s="173" t="s">
        <v>241</v>
      </c>
      <c r="R148" s="172"/>
      <c r="S148" s="172"/>
    </row>
    <row r="149" spans="1:19" hidden="1">
      <c r="A149" t="str">
        <f t="shared" si="4"/>
        <v>AccountLLC_BI__Duns_Number__c</v>
      </c>
      <c r="B149">
        <f t="shared" si="5"/>
        <v>9</v>
      </c>
      <c r="C149" s="172" t="s">
        <v>66</v>
      </c>
      <c r="D149" s="172" t="s">
        <v>236</v>
      </c>
      <c r="E149" s="172" t="s">
        <v>714</v>
      </c>
      <c r="F149" s="172" t="s">
        <v>715</v>
      </c>
      <c r="G149" s="172" t="s">
        <v>716</v>
      </c>
      <c r="H149" s="172" t="s">
        <v>253</v>
      </c>
      <c r="I149" s="173" t="s">
        <v>250</v>
      </c>
      <c r="J149" s="173">
        <v>9</v>
      </c>
      <c r="K149" s="173">
        <v>0</v>
      </c>
      <c r="L149" s="173">
        <v>0</v>
      </c>
      <c r="M149" s="173" t="s">
        <v>250</v>
      </c>
      <c r="N149" s="173" t="s">
        <v>241</v>
      </c>
      <c r="O149" s="173" t="s">
        <v>250</v>
      </c>
      <c r="P149" s="173" t="s">
        <v>241</v>
      </c>
      <c r="Q149" s="173" t="s">
        <v>241</v>
      </c>
      <c r="R149" s="172"/>
      <c r="S149" s="172" t="s">
        <v>717</v>
      </c>
    </row>
    <row r="150" spans="1:19" hidden="1">
      <c r="A150" t="str">
        <f t="shared" si="4"/>
        <v>AccountLLC_BI__FICO_Credit_Report__c</v>
      </c>
      <c r="B150">
        <f t="shared" si="5"/>
        <v>255</v>
      </c>
      <c r="C150" s="172" t="s">
        <v>66</v>
      </c>
      <c r="D150" s="172" t="s">
        <v>236</v>
      </c>
      <c r="E150" s="172" t="s">
        <v>718</v>
      </c>
      <c r="F150" s="172" t="s">
        <v>719</v>
      </c>
      <c r="G150" s="172" t="s">
        <v>720</v>
      </c>
      <c r="H150" s="172" t="s">
        <v>253</v>
      </c>
      <c r="I150" s="173" t="s">
        <v>250</v>
      </c>
      <c r="J150" s="173">
        <v>255</v>
      </c>
      <c r="K150" s="173">
        <v>0</v>
      </c>
      <c r="L150" s="173">
        <v>0</v>
      </c>
      <c r="M150" s="173" t="s">
        <v>250</v>
      </c>
      <c r="N150" s="173" t="s">
        <v>241</v>
      </c>
      <c r="O150" s="173" t="s">
        <v>250</v>
      </c>
      <c r="P150" s="173" t="s">
        <v>241</v>
      </c>
      <c r="Q150" s="173" t="s">
        <v>241</v>
      </c>
      <c r="R150" s="172"/>
      <c r="S150" s="172" t="s">
        <v>721</v>
      </c>
    </row>
    <row r="151" spans="1:19" hidden="1">
      <c r="A151" t="str">
        <f t="shared" si="4"/>
        <v>AccountLLC_BI__FICO_Source__c</v>
      </c>
      <c r="B151">
        <f t="shared" si="5"/>
        <v>255</v>
      </c>
      <c r="C151" s="172" t="s">
        <v>66</v>
      </c>
      <c r="D151" s="172" t="s">
        <v>236</v>
      </c>
      <c r="E151" s="172" t="s">
        <v>722</v>
      </c>
      <c r="F151" s="172" t="s">
        <v>723</v>
      </c>
      <c r="G151" s="172" t="s">
        <v>724</v>
      </c>
      <c r="H151" s="172" t="s">
        <v>253</v>
      </c>
      <c r="I151" s="173" t="s">
        <v>250</v>
      </c>
      <c r="J151" s="173">
        <v>255</v>
      </c>
      <c r="K151" s="173">
        <v>0</v>
      </c>
      <c r="L151" s="173">
        <v>0</v>
      </c>
      <c r="M151" s="173" t="s">
        <v>250</v>
      </c>
      <c r="N151" s="173" t="s">
        <v>241</v>
      </c>
      <c r="O151" s="173" t="s">
        <v>250</v>
      </c>
      <c r="P151" s="173" t="s">
        <v>241</v>
      </c>
      <c r="Q151" s="173" t="s">
        <v>241</v>
      </c>
      <c r="R151" s="172"/>
      <c r="S151" s="172" t="s">
        <v>725</v>
      </c>
    </row>
    <row r="152" spans="1:19" hidden="1">
      <c r="A152" t="str">
        <f t="shared" si="4"/>
        <v>AccountLLC_BI__NaicsDesc__c</v>
      </c>
      <c r="B152">
        <f t="shared" si="5"/>
        <v>120</v>
      </c>
      <c r="C152" s="172" t="s">
        <v>66</v>
      </c>
      <c r="D152" s="172" t="s">
        <v>236</v>
      </c>
      <c r="E152" s="172" t="s">
        <v>726</v>
      </c>
      <c r="F152" s="172" t="s">
        <v>727</v>
      </c>
      <c r="G152" s="172" t="s">
        <v>728</v>
      </c>
      <c r="H152" s="172" t="s">
        <v>253</v>
      </c>
      <c r="I152" s="173" t="s">
        <v>250</v>
      </c>
      <c r="J152" s="173">
        <v>120</v>
      </c>
      <c r="K152" s="173">
        <v>0</v>
      </c>
      <c r="L152" s="173">
        <v>0</v>
      </c>
      <c r="M152" s="173" t="s">
        <v>250</v>
      </c>
      <c r="N152" s="173" t="s">
        <v>241</v>
      </c>
      <c r="O152" s="173" t="s">
        <v>250</v>
      </c>
      <c r="P152" s="173" t="s">
        <v>241</v>
      </c>
      <c r="Q152" s="173" t="s">
        <v>241</v>
      </c>
      <c r="R152" s="172"/>
      <c r="S152" s="172" t="s">
        <v>729</v>
      </c>
    </row>
    <row r="153" spans="1:19" hidden="1">
      <c r="A153" t="str">
        <f t="shared" si="4"/>
        <v>AccountLLC_BI__Phone_Number_Type__c</v>
      </c>
      <c r="B153">
        <f t="shared" si="5"/>
        <v>255</v>
      </c>
      <c r="C153" s="172" t="s">
        <v>66</v>
      </c>
      <c r="D153" s="172" t="s">
        <v>236</v>
      </c>
      <c r="E153" s="172" t="s">
        <v>730</v>
      </c>
      <c r="F153" s="172" t="s">
        <v>731</v>
      </c>
      <c r="G153" s="172" t="s">
        <v>732</v>
      </c>
      <c r="H153" s="172" t="s">
        <v>256</v>
      </c>
      <c r="I153" s="173" t="s">
        <v>250</v>
      </c>
      <c r="J153" s="173">
        <v>255</v>
      </c>
      <c r="K153" s="173">
        <v>0</v>
      </c>
      <c r="L153" s="173">
        <v>0</v>
      </c>
      <c r="M153" s="173" t="s">
        <v>250</v>
      </c>
      <c r="N153" s="173" t="s">
        <v>241</v>
      </c>
      <c r="O153" s="173" t="s">
        <v>250</v>
      </c>
      <c r="P153" s="173" t="s">
        <v>241</v>
      </c>
      <c r="Q153" s="173" t="s">
        <v>241</v>
      </c>
      <c r="R153" s="172"/>
      <c r="S153" s="172"/>
    </row>
    <row r="154" spans="1:19" hidden="1">
      <c r="A154" t="str">
        <f t="shared" si="4"/>
        <v>AccountBilling_Address__c</v>
      </c>
      <c r="B154">
        <f t="shared" si="5"/>
        <v>1300</v>
      </c>
      <c r="C154" s="172" t="s">
        <v>66</v>
      </c>
      <c r="D154" s="172" t="s">
        <v>236</v>
      </c>
      <c r="E154" s="172" t="s">
        <v>733</v>
      </c>
      <c r="F154" s="172" t="s">
        <v>734</v>
      </c>
      <c r="G154" s="172" t="s">
        <v>735</v>
      </c>
      <c r="H154" s="172" t="s">
        <v>253</v>
      </c>
      <c r="I154" s="173" t="s">
        <v>250</v>
      </c>
      <c r="J154" s="173">
        <v>1300</v>
      </c>
      <c r="K154" s="173">
        <v>0</v>
      </c>
      <c r="L154" s="173">
        <v>0</v>
      </c>
      <c r="M154" s="173" t="s">
        <v>250</v>
      </c>
      <c r="N154" s="173" t="s">
        <v>241</v>
      </c>
      <c r="O154" s="173" t="s">
        <v>241</v>
      </c>
      <c r="P154" s="173" t="s">
        <v>241</v>
      </c>
      <c r="Q154" s="173" t="s">
        <v>250</v>
      </c>
      <c r="R154" s="172" t="s">
        <v>736</v>
      </c>
      <c r="S154" s="172"/>
    </row>
    <row r="155" spans="1:19" hidden="1">
      <c r="A155" t="str">
        <f t="shared" si="4"/>
        <v>AccountLLC_BI__Proposed_Affiliated_Exposure__c</v>
      </c>
      <c r="B155">
        <f t="shared" si="5"/>
        <v>0</v>
      </c>
      <c r="C155" s="172" t="s">
        <v>66</v>
      </c>
      <c r="D155" s="172" t="s">
        <v>236</v>
      </c>
      <c r="E155" s="172" t="s">
        <v>737</v>
      </c>
      <c r="F155" s="172" t="s">
        <v>738</v>
      </c>
      <c r="G155" s="172" t="s">
        <v>739</v>
      </c>
      <c r="H155" s="172" t="s">
        <v>346</v>
      </c>
      <c r="I155" s="173" t="s">
        <v>250</v>
      </c>
      <c r="J155" s="173">
        <v>0</v>
      </c>
      <c r="K155" s="173">
        <v>18</v>
      </c>
      <c r="L155" s="173">
        <v>2</v>
      </c>
      <c r="M155" s="173" t="s">
        <v>250</v>
      </c>
      <c r="N155" s="173" t="s">
        <v>241</v>
      </c>
      <c r="O155" s="173" t="s">
        <v>250</v>
      </c>
      <c r="P155" s="173" t="s">
        <v>241</v>
      </c>
      <c r="Q155" s="173" t="s">
        <v>241</v>
      </c>
      <c r="R155" s="172"/>
      <c r="S155" s="172"/>
    </row>
    <row r="156" spans="1:19" hidden="1">
      <c r="A156" t="str">
        <f t="shared" si="4"/>
        <v>AccountLLC_BI__Form_W8_Bankruptcy_Date__c</v>
      </c>
      <c r="B156">
        <f t="shared" si="5"/>
        <v>0</v>
      </c>
      <c r="C156" s="172" t="s">
        <v>66</v>
      </c>
      <c r="D156" s="172" t="s">
        <v>236</v>
      </c>
      <c r="E156" s="172" t="s">
        <v>740</v>
      </c>
      <c r="F156" s="172" t="s">
        <v>741</v>
      </c>
      <c r="G156" s="172" t="s">
        <v>742</v>
      </c>
      <c r="H156" s="172" t="s">
        <v>390</v>
      </c>
      <c r="I156" s="173" t="s">
        <v>250</v>
      </c>
      <c r="J156" s="173">
        <v>0</v>
      </c>
      <c r="K156" s="173">
        <v>0</v>
      </c>
      <c r="L156" s="173">
        <v>0</v>
      </c>
      <c r="M156" s="173" t="s">
        <v>250</v>
      </c>
      <c r="N156" s="173" t="s">
        <v>241</v>
      </c>
      <c r="O156" s="173" t="s">
        <v>250</v>
      </c>
      <c r="P156" s="173" t="s">
        <v>241</v>
      </c>
      <c r="Q156" s="173" t="s">
        <v>241</v>
      </c>
      <c r="R156" s="172"/>
      <c r="S156" s="172" t="s">
        <v>743</v>
      </c>
    </row>
    <row r="157" spans="1:19" hidden="1">
      <c r="A157" t="str">
        <f t="shared" si="4"/>
        <v>AccountLLC_BI__Form_W8_Disregarded_Entity_FFI_Type__c</v>
      </c>
      <c r="B157">
        <f t="shared" si="5"/>
        <v>255</v>
      </c>
      <c r="C157" s="172" t="s">
        <v>66</v>
      </c>
      <c r="D157" s="172" t="s">
        <v>236</v>
      </c>
      <c r="E157" s="172" t="s">
        <v>744</v>
      </c>
      <c r="F157" s="172" t="s">
        <v>745</v>
      </c>
      <c r="G157" s="172" t="s">
        <v>746</v>
      </c>
      <c r="H157" s="172" t="s">
        <v>256</v>
      </c>
      <c r="I157" s="173" t="s">
        <v>250</v>
      </c>
      <c r="J157" s="173">
        <v>255</v>
      </c>
      <c r="K157" s="173">
        <v>0</v>
      </c>
      <c r="L157" s="173">
        <v>0</v>
      </c>
      <c r="M157" s="173" t="s">
        <v>250</v>
      </c>
      <c r="N157" s="173" t="s">
        <v>241</v>
      </c>
      <c r="O157" s="173" t="s">
        <v>250</v>
      </c>
      <c r="P157" s="173" t="s">
        <v>241</v>
      </c>
      <c r="Q157" s="173" t="s">
        <v>241</v>
      </c>
      <c r="R157" s="172"/>
      <c r="S157" s="172" t="s">
        <v>747</v>
      </c>
    </row>
    <row r="158" spans="1:19" hidden="1">
      <c r="A158" t="str">
        <f t="shared" si="4"/>
        <v>AccountLLC_BI__Form_W8_FFI_Documentation_Type__c</v>
      </c>
      <c r="B158">
        <f t="shared" si="5"/>
        <v>255</v>
      </c>
      <c r="C158" s="172" t="s">
        <v>66</v>
      </c>
      <c r="D158" s="172" t="s">
        <v>236</v>
      </c>
      <c r="E158" s="172" t="s">
        <v>748</v>
      </c>
      <c r="F158" s="172" t="s">
        <v>749</v>
      </c>
      <c r="G158" s="172" t="s">
        <v>750</v>
      </c>
      <c r="H158" s="172" t="s">
        <v>256</v>
      </c>
      <c r="I158" s="173" t="s">
        <v>250</v>
      </c>
      <c r="J158" s="173">
        <v>255</v>
      </c>
      <c r="K158" s="173">
        <v>0</v>
      </c>
      <c r="L158" s="173">
        <v>0</v>
      </c>
      <c r="M158" s="173" t="s">
        <v>250</v>
      </c>
      <c r="N158" s="173" t="s">
        <v>241</v>
      </c>
      <c r="O158" s="173" t="s">
        <v>250</v>
      </c>
      <c r="P158" s="173" t="s">
        <v>241</v>
      </c>
      <c r="Q158" s="173" t="s">
        <v>241</v>
      </c>
      <c r="R158" s="172"/>
      <c r="S158" s="172" t="s">
        <v>751</v>
      </c>
    </row>
    <row r="159" spans="1:19" hidden="1">
      <c r="A159" t="str">
        <f t="shared" si="4"/>
        <v>AccountLLC_BI__Form_W8_IGA_Country__c</v>
      </c>
      <c r="B159">
        <f t="shared" si="5"/>
        <v>255</v>
      </c>
      <c r="C159" s="172" t="s">
        <v>66</v>
      </c>
      <c r="D159" s="172" t="s">
        <v>236</v>
      </c>
      <c r="E159" s="172" t="s">
        <v>752</v>
      </c>
      <c r="F159" s="172" t="s">
        <v>753</v>
      </c>
      <c r="G159" s="172" t="s">
        <v>754</v>
      </c>
      <c r="H159" s="172" t="s">
        <v>253</v>
      </c>
      <c r="I159" s="173" t="s">
        <v>250</v>
      </c>
      <c r="J159" s="173">
        <v>255</v>
      </c>
      <c r="K159" s="173">
        <v>0</v>
      </c>
      <c r="L159" s="173">
        <v>0</v>
      </c>
      <c r="M159" s="173" t="s">
        <v>250</v>
      </c>
      <c r="N159" s="173" t="s">
        <v>241</v>
      </c>
      <c r="O159" s="173" t="s">
        <v>250</v>
      </c>
      <c r="P159" s="173" t="s">
        <v>241</v>
      </c>
      <c r="Q159" s="173" t="s">
        <v>241</v>
      </c>
      <c r="R159" s="172"/>
      <c r="S159" s="172" t="s">
        <v>755</v>
      </c>
    </row>
    <row r="160" spans="1:19" hidden="1">
      <c r="A160" t="str">
        <f t="shared" si="4"/>
        <v>AccountLLC_BI__Form_W8_IGA_Entity_Description__c</v>
      </c>
      <c r="B160">
        <f t="shared" si="5"/>
        <v>255</v>
      </c>
      <c r="C160" s="172" t="s">
        <v>66</v>
      </c>
      <c r="D160" s="172" t="s">
        <v>236</v>
      </c>
      <c r="E160" s="172" t="s">
        <v>756</v>
      </c>
      <c r="F160" s="172" t="s">
        <v>757</v>
      </c>
      <c r="G160" s="172" t="s">
        <v>758</v>
      </c>
      <c r="H160" s="172" t="s">
        <v>253</v>
      </c>
      <c r="I160" s="173" t="s">
        <v>250</v>
      </c>
      <c r="J160" s="173">
        <v>255</v>
      </c>
      <c r="K160" s="173">
        <v>0</v>
      </c>
      <c r="L160" s="173">
        <v>0</v>
      </c>
      <c r="M160" s="173" t="s">
        <v>250</v>
      </c>
      <c r="N160" s="173" t="s">
        <v>241</v>
      </c>
      <c r="O160" s="173" t="s">
        <v>250</v>
      </c>
      <c r="P160" s="173" t="s">
        <v>241</v>
      </c>
      <c r="Q160" s="173" t="s">
        <v>241</v>
      </c>
      <c r="R160" s="172"/>
      <c r="S160" s="172" t="s">
        <v>759</v>
      </c>
    </row>
    <row r="161" spans="1:19" hidden="1">
      <c r="A161" t="str">
        <f t="shared" si="4"/>
        <v>AccountLLC_BI__Form_W8_Model_2_Indicator__c</v>
      </c>
      <c r="B161">
        <f t="shared" si="5"/>
        <v>0</v>
      </c>
      <c r="C161" s="172" t="s">
        <v>66</v>
      </c>
      <c r="D161" s="172" t="s">
        <v>236</v>
      </c>
      <c r="E161" s="172" t="s">
        <v>760</v>
      </c>
      <c r="F161" s="172" t="s">
        <v>761</v>
      </c>
      <c r="G161" s="172" t="s">
        <v>762</v>
      </c>
      <c r="H161" s="172" t="s">
        <v>245</v>
      </c>
      <c r="I161" s="173" t="s">
        <v>241</v>
      </c>
      <c r="J161" s="173">
        <v>0</v>
      </c>
      <c r="K161" s="173">
        <v>0</v>
      </c>
      <c r="L161" s="173">
        <v>0</v>
      </c>
      <c r="M161" s="173" t="s">
        <v>250</v>
      </c>
      <c r="N161" s="173" t="s">
        <v>241</v>
      </c>
      <c r="O161" s="173" t="s">
        <v>250</v>
      </c>
      <c r="P161" s="173" t="s">
        <v>241</v>
      </c>
      <c r="Q161" s="173" t="s">
        <v>241</v>
      </c>
      <c r="R161" s="172"/>
      <c r="S161" s="172" t="s">
        <v>763</v>
      </c>
    </row>
    <row r="162" spans="1:19" hidden="1">
      <c r="A162" t="str">
        <f t="shared" si="4"/>
        <v>AccountLLC_BI__Form_W8_NFFE_Type__c</v>
      </c>
      <c r="B162">
        <f t="shared" si="5"/>
        <v>255</v>
      </c>
      <c r="C162" s="172" t="s">
        <v>66</v>
      </c>
      <c r="D162" s="172" t="s">
        <v>236</v>
      </c>
      <c r="E162" s="172" t="s">
        <v>764</v>
      </c>
      <c r="F162" s="172" t="s">
        <v>765</v>
      </c>
      <c r="G162" s="172" t="s">
        <v>766</v>
      </c>
      <c r="H162" s="172" t="s">
        <v>256</v>
      </c>
      <c r="I162" s="173" t="s">
        <v>250</v>
      </c>
      <c r="J162" s="173">
        <v>255</v>
      </c>
      <c r="K162" s="173">
        <v>0</v>
      </c>
      <c r="L162" s="173">
        <v>0</v>
      </c>
      <c r="M162" s="173" t="s">
        <v>250</v>
      </c>
      <c r="N162" s="173" t="s">
        <v>241</v>
      </c>
      <c r="O162" s="173" t="s">
        <v>250</v>
      </c>
      <c r="P162" s="173" t="s">
        <v>241</v>
      </c>
      <c r="Q162" s="173" t="s">
        <v>241</v>
      </c>
      <c r="R162" s="172"/>
      <c r="S162" s="172" t="s">
        <v>767</v>
      </c>
    </row>
    <row r="163" spans="1:19" hidden="1">
      <c r="A163" t="str">
        <f t="shared" si="4"/>
        <v>AccountLLC_BI__Form_W8_Owner_Trust_Indicator__c</v>
      </c>
      <c r="B163">
        <f t="shared" si="5"/>
        <v>0</v>
      </c>
      <c r="C163" s="172" t="s">
        <v>66</v>
      </c>
      <c r="D163" s="172" t="s">
        <v>236</v>
      </c>
      <c r="E163" s="172" t="s">
        <v>768</v>
      </c>
      <c r="F163" s="172" t="s">
        <v>769</v>
      </c>
      <c r="G163" s="172" t="s">
        <v>770</v>
      </c>
      <c r="H163" s="172" t="s">
        <v>245</v>
      </c>
      <c r="I163" s="173" t="s">
        <v>241</v>
      </c>
      <c r="J163" s="173">
        <v>0</v>
      </c>
      <c r="K163" s="173">
        <v>0</v>
      </c>
      <c r="L163" s="173">
        <v>0</v>
      </c>
      <c r="M163" s="173" t="s">
        <v>250</v>
      </c>
      <c r="N163" s="173" t="s">
        <v>241</v>
      </c>
      <c r="O163" s="173" t="s">
        <v>250</v>
      </c>
      <c r="P163" s="173" t="s">
        <v>241</v>
      </c>
      <c r="Q163" s="173" t="s">
        <v>241</v>
      </c>
      <c r="R163" s="172"/>
      <c r="S163" s="172" t="s">
        <v>771</v>
      </c>
    </row>
    <row r="164" spans="1:19" hidden="1">
      <c r="A164" t="str">
        <f t="shared" si="4"/>
        <v>AccountLLC_BI__Form_W8_Owner_Type__c</v>
      </c>
      <c r="B164">
        <f t="shared" si="5"/>
        <v>255</v>
      </c>
      <c r="C164" s="172" t="s">
        <v>66</v>
      </c>
      <c r="D164" s="172" t="s">
        <v>236</v>
      </c>
      <c r="E164" s="172" t="s">
        <v>772</v>
      </c>
      <c r="F164" s="172" t="s">
        <v>773</v>
      </c>
      <c r="G164" s="172" t="s">
        <v>774</v>
      </c>
      <c r="H164" s="172" t="s">
        <v>256</v>
      </c>
      <c r="I164" s="173" t="s">
        <v>250</v>
      </c>
      <c r="J164" s="173">
        <v>255</v>
      </c>
      <c r="K164" s="173">
        <v>0</v>
      </c>
      <c r="L164" s="173">
        <v>0</v>
      </c>
      <c r="M164" s="173" t="s">
        <v>250</v>
      </c>
      <c r="N164" s="173" t="s">
        <v>241</v>
      </c>
      <c r="O164" s="173" t="s">
        <v>250</v>
      </c>
      <c r="P164" s="173" t="s">
        <v>241</v>
      </c>
      <c r="Q164" s="173" t="s">
        <v>241</v>
      </c>
      <c r="R164" s="172"/>
      <c r="S164" s="172" t="s">
        <v>775</v>
      </c>
    </row>
    <row r="165" spans="1:19" hidden="1">
      <c r="A165" t="str">
        <f t="shared" si="4"/>
        <v>AccountLLC_BI__Form_W8_Reference_Number_Description__c</v>
      </c>
      <c r="B165">
        <f t="shared" si="5"/>
        <v>255</v>
      </c>
      <c r="C165" s="172" t="s">
        <v>66</v>
      </c>
      <c r="D165" s="172" t="s">
        <v>236</v>
      </c>
      <c r="E165" s="172" t="s">
        <v>776</v>
      </c>
      <c r="F165" s="172" t="s">
        <v>777</v>
      </c>
      <c r="G165" s="172" t="s">
        <v>778</v>
      </c>
      <c r="H165" s="172" t="s">
        <v>253</v>
      </c>
      <c r="I165" s="173" t="s">
        <v>250</v>
      </c>
      <c r="J165" s="173">
        <v>255</v>
      </c>
      <c r="K165" s="173">
        <v>0</v>
      </c>
      <c r="L165" s="173">
        <v>0</v>
      </c>
      <c r="M165" s="173" t="s">
        <v>250</v>
      </c>
      <c r="N165" s="173" t="s">
        <v>241</v>
      </c>
      <c r="O165" s="173" t="s">
        <v>250</v>
      </c>
      <c r="P165" s="173" t="s">
        <v>241</v>
      </c>
      <c r="Q165" s="173" t="s">
        <v>241</v>
      </c>
      <c r="R165" s="172"/>
      <c r="S165" s="172" t="s">
        <v>779</v>
      </c>
    </row>
    <row r="166" spans="1:19" hidden="1">
      <c r="A166" t="str">
        <f t="shared" si="4"/>
        <v>AccountLLC_BI__Form_W8_Restricted_Distributor_Type__c</v>
      </c>
      <c r="B166">
        <f t="shared" si="5"/>
        <v>255</v>
      </c>
      <c r="C166" s="172" t="s">
        <v>66</v>
      </c>
      <c r="D166" s="172" t="s">
        <v>236</v>
      </c>
      <c r="E166" s="172" t="s">
        <v>780</v>
      </c>
      <c r="F166" s="172" t="s">
        <v>781</v>
      </c>
      <c r="G166" s="172" t="s">
        <v>782</v>
      </c>
      <c r="H166" s="172" t="s">
        <v>256</v>
      </c>
      <c r="I166" s="173" t="s">
        <v>250</v>
      </c>
      <c r="J166" s="173">
        <v>255</v>
      </c>
      <c r="K166" s="173">
        <v>0</v>
      </c>
      <c r="L166" s="173">
        <v>0</v>
      </c>
      <c r="M166" s="173" t="s">
        <v>250</v>
      </c>
      <c r="N166" s="173" t="s">
        <v>241</v>
      </c>
      <c r="O166" s="173" t="s">
        <v>250</v>
      </c>
      <c r="P166" s="173" t="s">
        <v>241</v>
      </c>
      <c r="Q166" s="173" t="s">
        <v>241</v>
      </c>
      <c r="R166" s="172"/>
      <c r="S166" s="172" t="s">
        <v>783</v>
      </c>
    </row>
    <row r="167" spans="1:19" hidden="1">
      <c r="A167" t="str">
        <f t="shared" si="4"/>
        <v>AccountLLC_BI__Form_W8_Security_Market_Name__c</v>
      </c>
      <c r="B167">
        <f t="shared" si="5"/>
        <v>255</v>
      </c>
      <c r="C167" s="172" t="s">
        <v>66</v>
      </c>
      <c r="D167" s="172" t="s">
        <v>236</v>
      </c>
      <c r="E167" s="172" t="s">
        <v>784</v>
      </c>
      <c r="F167" s="172" t="s">
        <v>785</v>
      </c>
      <c r="G167" s="172" t="s">
        <v>786</v>
      </c>
      <c r="H167" s="172" t="s">
        <v>253</v>
      </c>
      <c r="I167" s="173" t="s">
        <v>250</v>
      </c>
      <c r="J167" s="173">
        <v>255</v>
      </c>
      <c r="K167" s="173">
        <v>0</v>
      </c>
      <c r="L167" s="173">
        <v>0</v>
      </c>
      <c r="M167" s="173" t="s">
        <v>250</v>
      </c>
      <c r="N167" s="173" t="s">
        <v>241</v>
      </c>
      <c r="O167" s="173" t="s">
        <v>250</v>
      </c>
      <c r="P167" s="173" t="s">
        <v>241</v>
      </c>
      <c r="Q167" s="173" t="s">
        <v>241</v>
      </c>
      <c r="R167" s="172"/>
      <c r="S167" s="172" t="s">
        <v>787</v>
      </c>
    </row>
    <row r="168" spans="1:19" hidden="1">
      <c r="A168" t="str">
        <f t="shared" si="4"/>
        <v>AccountLLC_BI__Form_W8_Signer_Indicator__c</v>
      </c>
      <c r="B168">
        <f t="shared" si="5"/>
        <v>0</v>
      </c>
      <c r="C168" s="172" t="s">
        <v>66</v>
      </c>
      <c r="D168" s="172" t="s">
        <v>236</v>
      </c>
      <c r="E168" s="172" t="s">
        <v>788</v>
      </c>
      <c r="F168" s="172" t="s">
        <v>789</v>
      </c>
      <c r="G168" s="172" t="s">
        <v>790</v>
      </c>
      <c r="H168" s="172" t="s">
        <v>245</v>
      </c>
      <c r="I168" s="173" t="s">
        <v>241</v>
      </c>
      <c r="J168" s="173">
        <v>0</v>
      </c>
      <c r="K168" s="173">
        <v>0</v>
      </c>
      <c r="L168" s="173">
        <v>0</v>
      </c>
      <c r="M168" s="173" t="s">
        <v>250</v>
      </c>
      <c r="N168" s="173" t="s">
        <v>241</v>
      </c>
      <c r="O168" s="173" t="s">
        <v>250</v>
      </c>
      <c r="P168" s="173" t="s">
        <v>241</v>
      </c>
      <c r="Q168" s="173" t="s">
        <v>241</v>
      </c>
      <c r="R168" s="172"/>
      <c r="S168" s="172" t="s">
        <v>791</v>
      </c>
    </row>
    <row r="169" spans="1:19" hidden="1">
      <c r="A169" t="str">
        <f t="shared" si="4"/>
        <v>AccountLLC_BI__Form_W8_Special_Claim_Rate__c</v>
      </c>
      <c r="B169">
        <f t="shared" si="5"/>
        <v>0</v>
      </c>
      <c r="C169" s="172" t="s">
        <v>66</v>
      </c>
      <c r="D169" s="172" t="s">
        <v>236</v>
      </c>
      <c r="E169" s="172" t="s">
        <v>792</v>
      </c>
      <c r="F169" s="172" t="s">
        <v>793</v>
      </c>
      <c r="G169" s="172" t="s">
        <v>794</v>
      </c>
      <c r="H169" s="172" t="s">
        <v>560</v>
      </c>
      <c r="I169" s="173" t="s">
        <v>250</v>
      </c>
      <c r="J169" s="173">
        <v>0</v>
      </c>
      <c r="K169" s="173">
        <v>18</v>
      </c>
      <c r="L169" s="173">
        <v>4</v>
      </c>
      <c r="M169" s="173" t="s">
        <v>250</v>
      </c>
      <c r="N169" s="173" t="s">
        <v>241</v>
      </c>
      <c r="O169" s="173" t="s">
        <v>250</v>
      </c>
      <c r="P169" s="173" t="s">
        <v>241</v>
      </c>
      <c r="Q169" s="173" t="s">
        <v>241</v>
      </c>
      <c r="R169" s="172"/>
      <c r="S169" s="172" t="s">
        <v>795</v>
      </c>
    </row>
    <row r="170" spans="1:19" hidden="1">
      <c r="A170" t="str">
        <f t="shared" si="4"/>
        <v>AccountLLC_BI__Form_W8_Special_Claim_Reason__c</v>
      </c>
      <c r="B170">
        <f t="shared" si="5"/>
        <v>255</v>
      </c>
      <c r="C170" s="172" t="s">
        <v>66</v>
      </c>
      <c r="D170" s="172" t="s">
        <v>236</v>
      </c>
      <c r="E170" s="172" t="s">
        <v>796</v>
      </c>
      <c r="F170" s="172" t="s">
        <v>797</v>
      </c>
      <c r="G170" s="172" t="s">
        <v>798</v>
      </c>
      <c r="H170" s="172" t="s">
        <v>253</v>
      </c>
      <c r="I170" s="173" t="s">
        <v>250</v>
      </c>
      <c r="J170" s="173">
        <v>255</v>
      </c>
      <c r="K170" s="173">
        <v>0</v>
      </c>
      <c r="L170" s="173">
        <v>0</v>
      </c>
      <c r="M170" s="173" t="s">
        <v>250</v>
      </c>
      <c r="N170" s="173" t="s">
        <v>241</v>
      </c>
      <c r="O170" s="173" t="s">
        <v>250</v>
      </c>
      <c r="P170" s="173" t="s">
        <v>241</v>
      </c>
      <c r="Q170" s="173" t="s">
        <v>241</v>
      </c>
      <c r="R170" s="172"/>
      <c r="S170" s="172" t="s">
        <v>799</v>
      </c>
    </row>
    <row r="171" spans="1:19" hidden="1">
      <c r="A171" t="str">
        <f t="shared" si="4"/>
        <v>AccountLLC_BI__Form_W8_Special_Income_Description__c</v>
      </c>
      <c r="B171">
        <f t="shared" si="5"/>
        <v>255</v>
      </c>
      <c r="C171" s="172" t="s">
        <v>66</v>
      </c>
      <c r="D171" s="172" t="s">
        <v>236</v>
      </c>
      <c r="E171" s="172" t="s">
        <v>800</v>
      </c>
      <c r="F171" s="172" t="s">
        <v>801</v>
      </c>
      <c r="G171" s="172" t="s">
        <v>802</v>
      </c>
      <c r="H171" s="172" t="s">
        <v>253</v>
      </c>
      <c r="I171" s="173" t="s">
        <v>250</v>
      </c>
      <c r="J171" s="173">
        <v>255</v>
      </c>
      <c r="K171" s="173">
        <v>0</v>
      </c>
      <c r="L171" s="173">
        <v>0</v>
      </c>
      <c r="M171" s="173" t="s">
        <v>250</v>
      </c>
      <c r="N171" s="173" t="s">
        <v>241</v>
      </c>
      <c r="O171" s="173" t="s">
        <v>250</v>
      </c>
      <c r="P171" s="173" t="s">
        <v>241</v>
      </c>
      <c r="Q171" s="173" t="s">
        <v>241</v>
      </c>
      <c r="R171" s="172"/>
      <c r="S171" s="172" t="s">
        <v>803</v>
      </c>
    </row>
    <row r="172" spans="1:19" hidden="1">
      <c r="A172" t="str">
        <f t="shared" si="4"/>
        <v>AccountLLC_BI__Form_W8_Sponsor_Entity_Name__c</v>
      </c>
      <c r="B172">
        <f t="shared" si="5"/>
        <v>255</v>
      </c>
      <c r="C172" s="172" t="s">
        <v>66</v>
      </c>
      <c r="D172" s="172" t="s">
        <v>236</v>
      </c>
      <c r="E172" s="172" t="s">
        <v>804</v>
      </c>
      <c r="F172" s="172" t="s">
        <v>805</v>
      </c>
      <c r="G172" s="172" t="s">
        <v>806</v>
      </c>
      <c r="H172" s="172" t="s">
        <v>253</v>
      </c>
      <c r="I172" s="173" t="s">
        <v>250</v>
      </c>
      <c r="J172" s="173">
        <v>255</v>
      </c>
      <c r="K172" s="173">
        <v>0</v>
      </c>
      <c r="L172" s="173">
        <v>0</v>
      </c>
      <c r="M172" s="173" t="s">
        <v>250</v>
      </c>
      <c r="N172" s="173" t="s">
        <v>241</v>
      </c>
      <c r="O172" s="173" t="s">
        <v>250</v>
      </c>
      <c r="P172" s="173" t="s">
        <v>241</v>
      </c>
      <c r="Q172" s="173" t="s">
        <v>241</v>
      </c>
      <c r="R172" s="172"/>
      <c r="S172" s="172" t="s">
        <v>807</v>
      </c>
    </row>
    <row r="173" spans="1:19" hidden="1">
      <c r="A173" t="str">
        <f t="shared" si="4"/>
        <v>AccountLLC_BI__Form_W8_Sponsored_FFI_Type__c</v>
      </c>
      <c r="B173">
        <f t="shared" si="5"/>
        <v>255</v>
      </c>
      <c r="C173" s="172" t="s">
        <v>66</v>
      </c>
      <c r="D173" s="172" t="s">
        <v>236</v>
      </c>
      <c r="E173" s="172" t="s">
        <v>808</v>
      </c>
      <c r="F173" s="172" t="s">
        <v>809</v>
      </c>
      <c r="G173" s="172" t="s">
        <v>810</v>
      </c>
      <c r="H173" s="172" t="s">
        <v>256</v>
      </c>
      <c r="I173" s="173" t="s">
        <v>250</v>
      </c>
      <c r="J173" s="173">
        <v>255</v>
      </c>
      <c r="K173" s="173">
        <v>0</v>
      </c>
      <c r="L173" s="173">
        <v>0</v>
      </c>
      <c r="M173" s="173" t="s">
        <v>250</v>
      </c>
      <c r="N173" s="173" t="s">
        <v>241</v>
      </c>
      <c r="O173" s="173" t="s">
        <v>250</v>
      </c>
      <c r="P173" s="173" t="s">
        <v>241</v>
      </c>
      <c r="Q173" s="173" t="s">
        <v>241</v>
      </c>
      <c r="R173" s="172"/>
      <c r="S173" s="172" t="s">
        <v>811</v>
      </c>
    </row>
    <row r="174" spans="1:19" hidden="1">
      <c r="A174" t="str">
        <f t="shared" si="4"/>
        <v>AccountLLC_BI__Form_W8_Start_Up_Date__c</v>
      </c>
      <c r="B174">
        <f t="shared" si="5"/>
        <v>0</v>
      </c>
      <c r="C174" s="172" t="s">
        <v>66</v>
      </c>
      <c r="D174" s="172" t="s">
        <v>236</v>
      </c>
      <c r="E174" s="172" t="s">
        <v>812</v>
      </c>
      <c r="F174" s="172" t="s">
        <v>813</v>
      </c>
      <c r="G174" s="172" t="s">
        <v>814</v>
      </c>
      <c r="H174" s="172" t="s">
        <v>390</v>
      </c>
      <c r="I174" s="173" t="s">
        <v>250</v>
      </c>
      <c r="J174" s="173">
        <v>0</v>
      </c>
      <c r="K174" s="173">
        <v>0</v>
      </c>
      <c r="L174" s="173">
        <v>0</v>
      </c>
      <c r="M174" s="173" t="s">
        <v>250</v>
      </c>
      <c r="N174" s="173" t="s">
        <v>241</v>
      </c>
      <c r="O174" s="173" t="s">
        <v>250</v>
      </c>
      <c r="P174" s="173" t="s">
        <v>241</v>
      </c>
      <c r="Q174" s="173" t="s">
        <v>241</v>
      </c>
      <c r="R174" s="172"/>
      <c r="S174" s="172" t="s">
        <v>815</v>
      </c>
    </row>
    <row r="175" spans="1:19" hidden="1">
      <c r="A175" t="str">
        <f t="shared" si="4"/>
        <v>AccountLLC_BI__Form_W8_Treaty_Limitation_Provision_Ind__c</v>
      </c>
      <c r="B175">
        <f t="shared" si="5"/>
        <v>0</v>
      </c>
      <c r="C175" s="172" t="s">
        <v>66</v>
      </c>
      <c r="D175" s="172" t="s">
        <v>236</v>
      </c>
      <c r="E175" s="172" t="s">
        <v>816</v>
      </c>
      <c r="F175" s="172" t="s">
        <v>817</v>
      </c>
      <c r="G175" s="172" t="s">
        <v>818</v>
      </c>
      <c r="H175" s="172" t="s">
        <v>245</v>
      </c>
      <c r="I175" s="173" t="s">
        <v>241</v>
      </c>
      <c r="J175" s="173">
        <v>0</v>
      </c>
      <c r="K175" s="173">
        <v>0</v>
      </c>
      <c r="L175" s="173">
        <v>0</v>
      </c>
      <c r="M175" s="173" t="s">
        <v>250</v>
      </c>
      <c r="N175" s="173" t="s">
        <v>241</v>
      </c>
      <c r="O175" s="173" t="s">
        <v>250</v>
      </c>
      <c r="P175" s="173" t="s">
        <v>241</v>
      </c>
      <c r="Q175" s="173" t="s">
        <v>241</v>
      </c>
      <c r="R175" s="172"/>
      <c r="S175" s="172" t="s">
        <v>819</v>
      </c>
    </row>
    <row r="176" spans="1:19" hidden="1">
      <c r="A176" t="str">
        <f t="shared" si="4"/>
        <v>AccountLLC_BI__Form_W8_Treaty_Qualified_Resident_Status__c</v>
      </c>
      <c r="B176">
        <f t="shared" si="5"/>
        <v>0</v>
      </c>
      <c r="C176" s="172" t="s">
        <v>66</v>
      </c>
      <c r="D176" s="172" t="s">
        <v>236</v>
      </c>
      <c r="E176" s="172" t="s">
        <v>820</v>
      </c>
      <c r="F176" s="172" t="s">
        <v>821</v>
      </c>
      <c r="G176" s="172" t="s">
        <v>822</v>
      </c>
      <c r="H176" s="172" t="s">
        <v>245</v>
      </c>
      <c r="I176" s="173" t="s">
        <v>241</v>
      </c>
      <c r="J176" s="173">
        <v>0</v>
      </c>
      <c r="K176" s="173">
        <v>0</v>
      </c>
      <c r="L176" s="173">
        <v>0</v>
      </c>
      <c r="M176" s="173" t="s">
        <v>250</v>
      </c>
      <c r="N176" s="173" t="s">
        <v>241</v>
      </c>
      <c r="O176" s="173" t="s">
        <v>250</v>
      </c>
      <c r="P176" s="173" t="s">
        <v>241</v>
      </c>
      <c r="Q176" s="173" t="s">
        <v>241</v>
      </c>
      <c r="R176" s="172"/>
      <c r="S176" s="172" t="s">
        <v>823</v>
      </c>
    </row>
    <row r="177" spans="1:19" hidden="1">
      <c r="A177" t="str">
        <f t="shared" si="4"/>
        <v>AccountLLC_BI__Form_W9_Seperat_TIN_Certification_Ind__c</v>
      </c>
      <c r="B177">
        <f t="shared" si="5"/>
        <v>0</v>
      </c>
      <c r="C177" s="172" t="s">
        <v>66</v>
      </c>
      <c r="D177" s="172" t="s">
        <v>236</v>
      </c>
      <c r="E177" s="172" t="s">
        <v>824</v>
      </c>
      <c r="F177" s="172" t="s">
        <v>825</v>
      </c>
      <c r="G177" s="172" t="s">
        <v>826</v>
      </c>
      <c r="H177" s="172" t="s">
        <v>245</v>
      </c>
      <c r="I177" s="173" t="s">
        <v>241</v>
      </c>
      <c r="J177" s="173">
        <v>0</v>
      </c>
      <c r="K177" s="173">
        <v>0</v>
      </c>
      <c r="L177" s="173">
        <v>0</v>
      </c>
      <c r="M177" s="173" t="s">
        <v>250</v>
      </c>
      <c r="N177" s="173" t="s">
        <v>241</v>
      </c>
      <c r="O177" s="173" t="s">
        <v>250</v>
      </c>
      <c r="P177" s="173" t="s">
        <v>241</v>
      </c>
      <c r="Q177" s="173" t="s">
        <v>241</v>
      </c>
      <c r="R177" s="172"/>
      <c r="S177" s="172" t="s">
        <v>827</v>
      </c>
    </row>
    <row r="178" spans="1:19" hidden="1">
      <c r="A178" t="str">
        <f t="shared" si="4"/>
        <v>AccountLLC_BI__GIIN__c</v>
      </c>
      <c r="B178">
        <f t="shared" si="5"/>
        <v>255</v>
      </c>
      <c r="C178" s="172" t="s">
        <v>66</v>
      </c>
      <c r="D178" s="172" t="s">
        <v>236</v>
      </c>
      <c r="E178" s="172" t="s">
        <v>828</v>
      </c>
      <c r="F178" s="172" t="s">
        <v>829</v>
      </c>
      <c r="G178" s="172" t="s">
        <v>830</v>
      </c>
      <c r="H178" s="172" t="s">
        <v>253</v>
      </c>
      <c r="I178" s="173" t="s">
        <v>250</v>
      </c>
      <c r="J178" s="173">
        <v>255</v>
      </c>
      <c r="K178" s="173">
        <v>0</v>
      </c>
      <c r="L178" s="173">
        <v>0</v>
      </c>
      <c r="M178" s="173" t="s">
        <v>250</v>
      </c>
      <c r="N178" s="173" t="s">
        <v>241</v>
      </c>
      <c r="O178" s="173" t="s">
        <v>250</v>
      </c>
      <c r="P178" s="173" t="s">
        <v>241</v>
      </c>
      <c r="Q178" s="173" t="s">
        <v>241</v>
      </c>
      <c r="R178" s="172"/>
      <c r="S178" s="172" t="s">
        <v>831</v>
      </c>
    </row>
    <row r="179" spans="1:19" hidden="1">
      <c r="A179" t="str">
        <f t="shared" si="4"/>
        <v>AccountLLC_BI__Previous_Financial_Account_Indicator__c</v>
      </c>
      <c r="B179">
        <f t="shared" si="5"/>
        <v>0</v>
      </c>
      <c r="C179" s="172" t="s">
        <v>66</v>
      </c>
      <c r="D179" s="172" t="s">
        <v>236</v>
      </c>
      <c r="E179" s="172" t="s">
        <v>832</v>
      </c>
      <c r="F179" s="172" t="s">
        <v>833</v>
      </c>
      <c r="G179" s="172" t="s">
        <v>834</v>
      </c>
      <c r="H179" s="172" t="s">
        <v>245</v>
      </c>
      <c r="I179" s="173" t="s">
        <v>241</v>
      </c>
      <c r="J179" s="173">
        <v>0</v>
      </c>
      <c r="K179" s="173">
        <v>0</v>
      </c>
      <c r="L179" s="173">
        <v>0</v>
      </c>
      <c r="M179" s="173" t="s">
        <v>250</v>
      </c>
      <c r="N179" s="173" t="s">
        <v>241</v>
      </c>
      <c r="O179" s="173" t="s">
        <v>250</v>
      </c>
      <c r="P179" s="173" t="s">
        <v>241</v>
      </c>
      <c r="Q179" s="173" t="s">
        <v>241</v>
      </c>
      <c r="R179" s="172"/>
      <c r="S179" s="172" t="s">
        <v>835</v>
      </c>
    </row>
    <row r="180" spans="1:19" hidden="1">
      <c r="A180" t="str">
        <f t="shared" si="4"/>
        <v>AccountLLC_BI__Previous_Financial_Institution_Name__c</v>
      </c>
      <c r="B180">
        <f t="shared" si="5"/>
        <v>255</v>
      </c>
      <c r="C180" s="172" t="s">
        <v>66</v>
      </c>
      <c r="D180" s="172" t="s">
        <v>236</v>
      </c>
      <c r="E180" s="172" t="s">
        <v>836</v>
      </c>
      <c r="F180" s="172" t="s">
        <v>837</v>
      </c>
      <c r="G180" s="172" t="s">
        <v>838</v>
      </c>
      <c r="H180" s="172" t="s">
        <v>253</v>
      </c>
      <c r="I180" s="173" t="s">
        <v>250</v>
      </c>
      <c r="J180" s="173">
        <v>255</v>
      </c>
      <c r="K180" s="173">
        <v>0</v>
      </c>
      <c r="L180" s="173">
        <v>0</v>
      </c>
      <c r="M180" s="173" t="s">
        <v>250</v>
      </c>
      <c r="N180" s="173" t="s">
        <v>241</v>
      </c>
      <c r="O180" s="173" t="s">
        <v>250</v>
      </c>
      <c r="P180" s="173" t="s">
        <v>241</v>
      </c>
      <c r="Q180" s="173" t="s">
        <v>241</v>
      </c>
      <c r="R180" s="172"/>
      <c r="S180" s="172" t="s">
        <v>839</v>
      </c>
    </row>
    <row r="181" spans="1:19" hidden="1">
      <c r="A181" t="str">
        <f t="shared" si="4"/>
        <v>AccountLLC_BI__Tax_Identification_Number_PE__c</v>
      </c>
      <c r="B181">
        <f t="shared" si="5"/>
        <v>11</v>
      </c>
      <c r="C181" s="172" t="s">
        <v>66</v>
      </c>
      <c r="D181" s="172" t="s">
        <v>236</v>
      </c>
      <c r="E181" s="172" t="s">
        <v>840</v>
      </c>
      <c r="F181" s="172" t="s">
        <v>841</v>
      </c>
      <c r="G181" s="172" t="s">
        <v>584</v>
      </c>
      <c r="H181" s="172" t="s">
        <v>253</v>
      </c>
      <c r="I181" s="173" t="s">
        <v>250</v>
      </c>
      <c r="J181" s="173">
        <v>11</v>
      </c>
      <c r="K181" s="173">
        <v>0</v>
      </c>
      <c r="L181" s="173">
        <v>0</v>
      </c>
      <c r="M181" s="173" t="s">
        <v>250</v>
      </c>
      <c r="N181" s="173" t="s">
        <v>241</v>
      </c>
      <c r="O181" s="173" t="s">
        <v>250</v>
      </c>
      <c r="P181" s="173" t="s">
        <v>241</v>
      </c>
      <c r="Q181" s="173" t="s">
        <v>241</v>
      </c>
      <c r="R181" s="172"/>
      <c r="S181" s="172"/>
    </row>
    <row r="182" spans="1:19" hidden="1">
      <c r="A182" t="str">
        <f t="shared" si="4"/>
        <v>AccountMigration_ID__c</v>
      </c>
      <c r="B182">
        <f t="shared" si="5"/>
        <v>18</v>
      </c>
      <c r="C182" s="172" t="s">
        <v>66</v>
      </c>
      <c r="D182" s="172" t="s">
        <v>236</v>
      </c>
      <c r="E182" s="172" t="s">
        <v>842</v>
      </c>
      <c r="F182" s="172" t="s">
        <v>843</v>
      </c>
      <c r="G182" s="172" t="s">
        <v>844</v>
      </c>
      <c r="H182" s="172" t="s">
        <v>253</v>
      </c>
      <c r="I182" s="173" t="s">
        <v>250</v>
      </c>
      <c r="J182" s="173">
        <v>18</v>
      </c>
      <c r="K182" s="173">
        <v>0</v>
      </c>
      <c r="L182" s="173">
        <v>0</v>
      </c>
      <c r="M182" s="173" t="s">
        <v>250</v>
      </c>
      <c r="N182" s="173" t="s">
        <v>241</v>
      </c>
      <c r="O182" s="173" t="s">
        <v>250</v>
      </c>
      <c r="P182" s="173" t="s">
        <v>250</v>
      </c>
      <c r="Q182" s="173" t="s">
        <v>241</v>
      </c>
      <c r="R182" s="172"/>
      <c r="S182" s="172"/>
    </row>
    <row r="183" spans="1:19" hidden="1">
      <c r="A183" t="str">
        <f t="shared" si="4"/>
        <v>AccountIntegration_Source__c</v>
      </c>
      <c r="B183">
        <f t="shared" si="5"/>
        <v>255</v>
      </c>
      <c r="C183" s="172" t="s">
        <v>66</v>
      </c>
      <c r="D183" s="172" t="s">
        <v>236</v>
      </c>
      <c r="E183" s="172" t="s">
        <v>845</v>
      </c>
      <c r="F183" s="172" t="s">
        <v>846</v>
      </c>
      <c r="G183" s="172" t="s">
        <v>847</v>
      </c>
      <c r="H183" s="172" t="s">
        <v>253</v>
      </c>
      <c r="I183" s="173" t="s">
        <v>250</v>
      </c>
      <c r="J183" s="173">
        <v>255</v>
      </c>
      <c r="K183" s="173">
        <v>0</v>
      </c>
      <c r="L183" s="173">
        <v>0</v>
      </c>
      <c r="M183" s="173" t="s">
        <v>250</v>
      </c>
      <c r="N183" s="173" t="s">
        <v>241</v>
      </c>
      <c r="O183" s="173" t="s">
        <v>250</v>
      </c>
      <c r="P183" s="173" t="s">
        <v>241</v>
      </c>
      <c r="Q183" s="173" t="s">
        <v>241</v>
      </c>
      <c r="R183" s="172"/>
      <c r="S183" s="172"/>
    </row>
    <row r="184" spans="1:19" hidden="1">
      <c r="A184" t="str">
        <f t="shared" si="4"/>
        <v>AccountLLC_BI__EngagesInInternetGambling__c</v>
      </c>
      <c r="B184">
        <f t="shared" si="5"/>
        <v>255</v>
      </c>
      <c r="C184" s="172" t="s">
        <v>66</v>
      </c>
      <c r="D184" s="172" t="s">
        <v>236</v>
      </c>
      <c r="E184" s="172" t="s">
        <v>848</v>
      </c>
      <c r="F184" s="172" t="s">
        <v>849</v>
      </c>
      <c r="G184" s="172" t="s">
        <v>850</v>
      </c>
      <c r="H184" s="172" t="s">
        <v>256</v>
      </c>
      <c r="I184" s="173" t="s">
        <v>250</v>
      </c>
      <c r="J184" s="173">
        <v>255</v>
      </c>
      <c r="K184" s="173">
        <v>0</v>
      </c>
      <c r="L184" s="173">
        <v>0</v>
      </c>
      <c r="M184" s="173" t="s">
        <v>250</v>
      </c>
      <c r="N184" s="173" t="s">
        <v>241</v>
      </c>
      <c r="O184" s="173" t="s">
        <v>250</v>
      </c>
      <c r="P184" s="173" t="s">
        <v>241</v>
      </c>
      <c r="Q184" s="173" t="s">
        <v>241</v>
      </c>
      <c r="R184" s="172"/>
      <c r="S184" s="172"/>
    </row>
    <row r="185" spans="1:19" hidden="1">
      <c r="A185" t="str">
        <f t="shared" si="4"/>
        <v>AccountLLC_BI__Relationship_Class__c</v>
      </c>
      <c r="B185">
        <f t="shared" si="5"/>
        <v>255</v>
      </c>
      <c r="C185" s="172" t="s">
        <v>66</v>
      </c>
      <c r="D185" s="172" t="s">
        <v>236</v>
      </c>
      <c r="E185" s="172" t="s">
        <v>851</v>
      </c>
      <c r="F185" s="172" t="s">
        <v>852</v>
      </c>
      <c r="G185" s="172" t="s">
        <v>853</v>
      </c>
      <c r="H185" s="172" t="s">
        <v>256</v>
      </c>
      <c r="I185" s="173" t="s">
        <v>250</v>
      </c>
      <c r="J185" s="173">
        <v>255</v>
      </c>
      <c r="K185" s="173">
        <v>0</v>
      </c>
      <c r="L185" s="173">
        <v>0</v>
      </c>
      <c r="M185" s="173" t="s">
        <v>250</v>
      </c>
      <c r="N185" s="173" t="s">
        <v>241</v>
      </c>
      <c r="O185" s="173" t="s">
        <v>250</v>
      </c>
      <c r="P185" s="173" t="s">
        <v>241</v>
      </c>
      <c r="Q185" s="173" t="s">
        <v>241</v>
      </c>
      <c r="R185" s="172"/>
      <c r="S185" s="172"/>
    </row>
    <row r="186" spans="1:19" hidden="1">
      <c r="A186" t="str">
        <f t="shared" si="4"/>
        <v>AccountLLC_BI__State_of_Incorporation__c</v>
      </c>
      <c r="B186">
        <f t="shared" si="5"/>
        <v>255</v>
      </c>
      <c r="C186" s="172" t="s">
        <v>66</v>
      </c>
      <c r="D186" s="172" t="s">
        <v>236</v>
      </c>
      <c r="E186" s="172" t="s">
        <v>854</v>
      </c>
      <c r="F186" s="172" t="s">
        <v>855</v>
      </c>
      <c r="G186" s="172" t="s">
        <v>856</v>
      </c>
      <c r="H186" s="172" t="s">
        <v>256</v>
      </c>
      <c r="I186" s="173" t="s">
        <v>250</v>
      </c>
      <c r="J186" s="173">
        <v>255</v>
      </c>
      <c r="K186" s="173">
        <v>0</v>
      </c>
      <c r="L186" s="173">
        <v>0</v>
      </c>
      <c r="M186" s="173" t="s">
        <v>250</v>
      </c>
      <c r="N186" s="173" t="s">
        <v>241</v>
      </c>
      <c r="O186" s="173" t="s">
        <v>250</v>
      </c>
      <c r="P186" s="173" t="s">
        <v>241</v>
      </c>
      <c r="Q186" s="173" t="s">
        <v>241</v>
      </c>
      <c r="R186" s="172"/>
      <c r="S186" s="172"/>
    </row>
    <row r="187" spans="1:19" hidden="1">
      <c r="A187" t="str">
        <f t="shared" si="4"/>
        <v>AccountnCRED__SLA__c</v>
      </c>
      <c r="B187">
        <f t="shared" si="5"/>
        <v>255</v>
      </c>
      <c r="C187" s="172" t="s">
        <v>66</v>
      </c>
      <c r="D187" s="172" t="s">
        <v>236</v>
      </c>
      <c r="E187" s="172" t="s">
        <v>857</v>
      </c>
      <c r="F187" s="172" t="s">
        <v>858</v>
      </c>
      <c r="G187" s="172" t="s">
        <v>570</v>
      </c>
      <c r="H187" s="172" t="s">
        <v>256</v>
      </c>
      <c r="I187" s="173" t="s">
        <v>250</v>
      </c>
      <c r="J187" s="173">
        <v>255</v>
      </c>
      <c r="K187" s="173">
        <v>0</v>
      </c>
      <c r="L187" s="173">
        <v>0</v>
      </c>
      <c r="M187" s="173" t="s">
        <v>250</v>
      </c>
      <c r="N187" s="173" t="s">
        <v>241</v>
      </c>
      <c r="O187" s="173" t="s">
        <v>250</v>
      </c>
      <c r="P187" s="173" t="s">
        <v>241</v>
      </c>
      <c r="Q187" s="173" t="s">
        <v>241</v>
      </c>
      <c r="R187" s="172"/>
      <c r="S187" s="172"/>
    </row>
    <row r="188" spans="1:19" hidden="1">
      <c r="A188" t="str">
        <f t="shared" si="4"/>
        <v>AccountLLC_BI__Total_Affiliated_Exposure__c</v>
      </c>
      <c r="B188">
        <f t="shared" si="5"/>
        <v>0</v>
      </c>
      <c r="C188" s="172" t="s">
        <v>66</v>
      </c>
      <c r="D188" s="172" t="s">
        <v>236</v>
      </c>
      <c r="E188" s="172" t="s">
        <v>859</v>
      </c>
      <c r="F188" s="172" t="s">
        <v>860</v>
      </c>
      <c r="G188" s="172" t="s">
        <v>861</v>
      </c>
      <c r="H188" s="172" t="s">
        <v>346</v>
      </c>
      <c r="I188" s="173" t="s">
        <v>250</v>
      </c>
      <c r="J188" s="173">
        <v>0</v>
      </c>
      <c r="K188" s="173">
        <v>18</v>
      </c>
      <c r="L188" s="173">
        <v>2</v>
      </c>
      <c r="M188" s="173" t="s">
        <v>250</v>
      </c>
      <c r="N188" s="173" t="s">
        <v>241</v>
      </c>
      <c r="O188" s="173" t="s">
        <v>250</v>
      </c>
      <c r="P188" s="173" t="s">
        <v>241</v>
      </c>
      <c r="Q188" s="173" t="s">
        <v>241</v>
      </c>
      <c r="R188" s="172"/>
      <c r="S188" s="172"/>
    </row>
    <row r="189" spans="1:19" hidden="1">
      <c r="A189" t="str">
        <f t="shared" si="4"/>
        <v>AccountLLC_BI__Total_Direct_Exposure__c</v>
      </c>
      <c r="B189">
        <f t="shared" si="5"/>
        <v>0</v>
      </c>
      <c r="C189" s="172" t="s">
        <v>66</v>
      </c>
      <c r="D189" s="172" t="s">
        <v>236</v>
      </c>
      <c r="E189" s="172" t="s">
        <v>862</v>
      </c>
      <c r="F189" s="172" t="s">
        <v>863</v>
      </c>
      <c r="G189" s="172" t="s">
        <v>864</v>
      </c>
      <c r="H189" s="172" t="s">
        <v>346</v>
      </c>
      <c r="I189" s="173" t="s">
        <v>250</v>
      </c>
      <c r="J189" s="173">
        <v>0</v>
      </c>
      <c r="K189" s="173">
        <v>18</v>
      </c>
      <c r="L189" s="173">
        <v>2</v>
      </c>
      <c r="M189" s="173" t="s">
        <v>250</v>
      </c>
      <c r="N189" s="173" t="s">
        <v>241</v>
      </c>
      <c r="O189" s="173" t="s">
        <v>250</v>
      </c>
      <c r="P189" s="173" t="s">
        <v>241</v>
      </c>
      <c r="Q189" s="173" t="s">
        <v>241</v>
      </c>
      <c r="R189" s="172"/>
      <c r="S189" s="172"/>
    </row>
    <row r="190" spans="1:19" hidden="1">
      <c r="A190" t="str">
        <f t="shared" si="4"/>
        <v>AccountLLC_BI__Total_Indirect_Exposure__c</v>
      </c>
      <c r="B190">
        <f t="shared" si="5"/>
        <v>0</v>
      </c>
      <c r="C190" s="172" t="s">
        <v>66</v>
      </c>
      <c r="D190" s="172" t="s">
        <v>236</v>
      </c>
      <c r="E190" s="172" t="s">
        <v>865</v>
      </c>
      <c r="F190" s="172" t="s">
        <v>866</v>
      </c>
      <c r="G190" s="172" t="s">
        <v>867</v>
      </c>
      <c r="H190" s="172" t="s">
        <v>346</v>
      </c>
      <c r="I190" s="173" t="s">
        <v>250</v>
      </c>
      <c r="J190" s="173">
        <v>0</v>
      </c>
      <c r="K190" s="173">
        <v>18</v>
      </c>
      <c r="L190" s="173">
        <v>2</v>
      </c>
      <c r="M190" s="173" t="s">
        <v>250</v>
      </c>
      <c r="N190" s="173" t="s">
        <v>241</v>
      </c>
      <c r="O190" s="173" t="s">
        <v>250</v>
      </c>
      <c r="P190" s="173" t="s">
        <v>241</v>
      </c>
      <c r="Q190" s="173" t="s">
        <v>241</v>
      </c>
      <c r="R190" s="172"/>
      <c r="S190" s="172" t="s">
        <v>867</v>
      </c>
    </row>
    <row r="191" spans="1:19" hidden="1">
      <c r="A191" t="str">
        <f t="shared" si="4"/>
        <v>AccountLLC_BI__Total_Net_New_Funds__c</v>
      </c>
      <c r="B191">
        <f t="shared" si="5"/>
        <v>0</v>
      </c>
      <c r="C191" s="172" t="s">
        <v>66</v>
      </c>
      <c r="D191" s="172" t="s">
        <v>236</v>
      </c>
      <c r="E191" s="172" t="s">
        <v>868</v>
      </c>
      <c r="F191" s="172" t="s">
        <v>869</v>
      </c>
      <c r="G191" s="172" t="s">
        <v>870</v>
      </c>
      <c r="H191" s="172" t="s">
        <v>346</v>
      </c>
      <c r="I191" s="173" t="s">
        <v>250</v>
      </c>
      <c r="J191" s="173">
        <v>0</v>
      </c>
      <c r="K191" s="173">
        <v>18</v>
      </c>
      <c r="L191" s="173">
        <v>2</v>
      </c>
      <c r="M191" s="173" t="s">
        <v>250</v>
      </c>
      <c r="N191" s="173" t="s">
        <v>241</v>
      </c>
      <c r="O191" s="173" t="s">
        <v>250</v>
      </c>
      <c r="P191" s="173" t="s">
        <v>241</v>
      </c>
      <c r="Q191" s="173" t="s">
        <v>241</v>
      </c>
      <c r="R191" s="172"/>
      <c r="S191" s="172" t="s">
        <v>870</v>
      </c>
    </row>
    <row r="192" spans="1:19" hidden="1">
      <c r="A192" t="str">
        <f t="shared" si="4"/>
        <v>AccountLLC_BI__Total_Participation_Amount__c</v>
      </c>
      <c r="B192">
        <f t="shared" si="5"/>
        <v>0</v>
      </c>
      <c r="C192" s="172" t="s">
        <v>66</v>
      </c>
      <c r="D192" s="172" t="s">
        <v>236</v>
      </c>
      <c r="E192" s="172" t="s">
        <v>871</v>
      </c>
      <c r="F192" s="172" t="s">
        <v>872</v>
      </c>
      <c r="G192" s="172" t="s">
        <v>873</v>
      </c>
      <c r="H192" s="172" t="s">
        <v>346</v>
      </c>
      <c r="I192" s="173" t="s">
        <v>250</v>
      </c>
      <c r="J192" s="173">
        <v>0</v>
      </c>
      <c r="K192" s="173">
        <v>18</v>
      </c>
      <c r="L192" s="173">
        <v>2</v>
      </c>
      <c r="M192" s="173" t="s">
        <v>250</v>
      </c>
      <c r="N192" s="173" t="s">
        <v>241</v>
      </c>
      <c r="O192" s="173" t="s">
        <v>250</v>
      </c>
      <c r="P192" s="173" t="s">
        <v>241</v>
      </c>
      <c r="Q192" s="173" t="s">
        <v>241</v>
      </c>
      <c r="R192" s="172"/>
      <c r="S192" s="172"/>
    </row>
    <row r="193" spans="1:19" hidden="1">
      <c r="A193" t="str">
        <f t="shared" si="4"/>
        <v>AccountIs_this_a_Test__c</v>
      </c>
      <c r="B193">
        <f t="shared" si="5"/>
        <v>255</v>
      </c>
      <c r="C193" s="172" t="s">
        <v>66</v>
      </c>
      <c r="D193" s="172" t="s">
        <v>236</v>
      </c>
      <c r="E193" s="172" t="s">
        <v>874</v>
      </c>
      <c r="F193" s="172" t="s">
        <v>875</v>
      </c>
      <c r="G193" s="172" t="s">
        <v>876</v>
      </c>
      <c r="H193" s="172" t="s">
        <v>256</v>
      </c>
      <c r="I193" s="173" t="s">
        <v>250</v>
      </c>
      <c r="J193" s="173">
        <v>255</v>
      </c>
      <c r="K193" s="173">
        <v>0</v>
      </c>
      <c r="L193" s="173">
        <v>0</v>
      </c>
      <c r="M193" s="173" t="s">
        <v>250</v>
      </c>
      <c r="N193" s="173" t="s">
        <v>241</v>
      </c>
      <c r="O193" s="173" t="s">
        <v>250</v>
      </c>
      <c r="P193" s="173" t="s">
        <v>241</v>
      </c>
      <c r="Q193" s="173" t="s">
        <v>241</v>
      </c>
      <c r="R193" s="172"/>
      <c r="S193" s="172" t="s">
        <v>877</v>
      </c>
    </row>
    <row r="194" spans="1:19" hidden="1">
      <c r="A194" t="str">
        <f t="shared" si="4"/>
        <v>AccountLLC_BI__Institution__c</v>
      </c>
      <c r="B194">
        <f t="shared" si="5"/>
        <v>18</v>
      </c>
      <c r="C194" s="172" t="s">
        <v>66</v>
      </c>
      <c r="D194" s="172" t="s">
        <v>236</v>
      </c>
      <c r="E194" s="172" t="s">
        <v>878</v>
      </c>
      <c r="F194" s="172" t="s">
        <v>879</v>
      </c>
      <c r="G194" s="172" t="s">
        <v>880</v>
      </c>
      <c r="H194" s="172" t="s">
        <v>881</v>
      </c>
      <c r="I194" s="173" t="s">
        <v>250</v>
      </c>
      <c r="J194" s="173">
        <v>18</v>
      </c>
      <c r="K194" s="173">
        <v>0</v>
      </c>
      <c r="L194" s="173">
        <v>0</v>
      </c>
      <c r="M194" s="173" t="s">
        <v>250</v>
      </c>
      <c r="N194" s="173" t="s">
        <v>241</v>
      </c>
      <c r="O194" s="173" t="s">
        <v>250</v>
      </c>
      <c r="P194" s="173" t="s">
        <v>241</v>
      </c>
      <c r="Q194" s="173" t="s">
        <v>241</v>
      </c>
      <c r="R194" s="172"/>
      <c r="S194" s="172" t="s">
        <v>882</v>
      </c>
    </row>
    <row r="195" spans="1:19" hidden="1">
      <c r="A195" t="str">
        <f t="shared" ref="A195:A258" si="6">C195&amp;F195</f>
        <v>AccountLLC_BI__Limited_Liability_Management_Type__c</v>
      </c>
      <c r="B195">
        <f t="shared" ref="B195:B258" si="7">IF(H195="double", K195&amp;", "&amp;L195, J195)</f>
        <v>255</v>
      </c>
      <c r="C195" s="172" t="s">
        <v>66</v>
      </c>
      <c r="D195" s="172" t="s">
        <v>236</v>
      </c>
      <c r="E195" s="172" t="s">
        <v>883</v>
      </c>
      <c r="F195" s="172" t="s">
        <v>884</v>
      </c>
      <c r="G195" s="172" t="s">
        <v>885</v>
      </c>
      <c r="H195" s="172" t="s">
        <v>256</v>
      </c>
      <c r="I195" s="173" t="s">
        <v>250</v>
      </c>
      <c r="J195" s="173">
        <v>255</v>
      </c>
      <c r="K195" s="173">
        <v>0</v>
      </c>
      <c r="L195" s="173">
        <v>0</v>
      </c>
      <c r="M195" s="173" t="s">
        <v>250</v>
      </c>
      <c r="N195" s="173" t="s">
        <v>241</v>
      </c>
      <c r="O195" s="173" t="s">
        <v>250</v>
      </c>
      <c r="P195" s="173" t="s">
        <v>241</v>
      </c>
      <c r="Q195" s="173" t="s">
        <v>241</v>
      </c>
      <c r="R195" s="172"/>
      <c r="S195" s="172"/>
    </row>
    <row r="196" spans="1:19" hidden="1">
      <c r="A196" t="str">
        <f t="shared" si="6"/>
        <v>AccountLLC_BI__MLA_Status__c</v>
      </c>
      <c r="B196">
        <f t="shared" si="7"/>
        <v>0</v>
      </c>
      <c r="C196" s="172" t="s">
        <v>66</v>
      </c>
      <c r="D196" s="172" t="s">
        <v>236</v>
      </c>
      <c r="E196" s="172" t="s">
        <v>886</v>
      </c>
      <c r="F196" s="172" t="s">
        <v>887</v>
      </c>
      <c r="G196" s="172" t="s">
        <v>888</v>
      </c>
      <c r="H196" s="172" t="s">
        <v>245</v>
      </c>
      <c r="I196" s="173" t="s">
        <v>241</v>
      </c>
      <c r="J196" s="173">
        <v>0</v>
      </c>
      <c r="K196" s="173">
        <v>0</v>
      </c>
      <c r="L196" s="173">
        <v>0</v>
      </c>
      <c r="M196" s="173" t="s">
        <v>250</v>
      </c>
      <c r="N196" s="173" t="s">
        <v>241</v>
      </c>
      <c r="O196" s="173" t="s">
        <v>250</v>
      </c>
      <c r="P196" s="173" t="s">
        <v>241</v>
      </c>
      <c r="Q196" s="173" t="s">
        <v>241</v>
      </c>
      <c r="R196" s="172"/>
      <c r="S196" s="172" t="s">
        <v>889</v>
      </c>
    </row>
    <row r="197" spans="1:19" hidden="1">
      <c r="A197" t="str">
        <f t="shared" si="6"/>
        <v>AccountLLC_BI__Shipping_Address_County__c</v>
      </c>
      <c r="B197">
        <f t="shared" si="7"/>
        <v>40</v>
      </c>
      <c r="C197" s="172" t="s">
        <v>66</v>
      </c>
      <c r="D197" s="172" t="s">
        <v>236</v>
      </c>
      <c r="E197" s="172" t="s">
        <v>890</v>
      </c>
      <c r="F197" s="172" t="s">
        <v>891</v>
      </c>
      <c r="G197" s="172" t="s">
        <v>892</v>
      </c>
      <c r="H197" s="172" t="s">
        <v>253</v>
      </c>
      <c r="I197" s="173" t="s">
        <v>250</v>
      </c>
      <c r="J197" s="173">
        <v>40</v>
      </c>
      <c r="K197" s="173">
        <v>0</v>
      </c>
      <c r="L197" s="173">
        <v>0</v>
      </c>
      <c r="M197" s="173" t="s">
        <v>250</v>
      </c>
      <c r="N197" s="173" t="s">
        <v>241</v>
      </c>
      <c r="O197" s="173" t="s">
        <v>250</v>
      </c>
      <c r="P197" s="173" t="s">
        <v>241</v>
      </c>
      <c r="Q197" s="173" t="s">
        <v>241</v>
      </c>
      <c r="R197" s="172"/>
      <c r="S197" s="172"/>
    </row>
    <row r="198" spans="1:19" hidden="1">
      <c r="A198" t="str">
        <f t="shared" si="6"/>
        <v>AccountLLC_BI__Is_Non_Customer__c</v>
      </c>
      <c r="B198">
        <f t="shared" si="7"/>
        <v>0</v>
      </c>
      <c r="C198" s="172" t="s">
        <v>66</v>
      </c>
      <c r="D198" s="172" t="s">
        <v>236</v>
      </c>
      <c r="E198" s="172" t="s">
        <v>893</v>
      </c>
      <c r="F198" s="172" t="s">
        <v>894</v>
      </c>
      <c r="G198" s="172" t="s">
        <v>895</v>
      </c>
      <c r="H198" s="172" t="s">
        <v>245</v>
      </c>
      <c r="I198" s="173" t="s">
        <v>241</v>
      </c>
      <c r="J198" s="173">
        <v>0</v>
      </c>
      <c r="K198" s="173">
        <v>0</v>
      </c>
      <c r="L198" s="173">
        <v>0</v>
      </c>
      <c r="M198" s="173" t="s">
        <v>250</v>
      </c>
      <c r="N198" s="173" t="s">
        <v>241</v>
      </c>
      <c r="O198" s="173" t="s">
        <v>250</v>
      </c>
      <c r="P198" s="173" t="s">
        <v>241</v>
      </c>
      <c r="Q198" s="173" t="s">
        <v>241</v>
      </c>
      <c r="R198" s="172"/>
      <c r="S198" s="172" t="s">
        <v>896</v>
      </c>
    </row>
    <row r="199" spans="1:19" hidden="1">
      <c r="A199" t="str">
        <f t="shared" si="6"/>
        <v>AccountLLC_BI__Risk_Grade_Template__c</v>
      </c>
      <c r="B199">
        <f t="shared" si="7"/>
        <v>18</v>
      </c>
      <c r="C199" s="172" t="s">
        <v>66</v>
      </c>
      <c r="D199" s="172" t="s">
        <v>236</v>
      </c>
      <c r="E199" s="172" t="s">
        <v>897</v>
      </c>
      <c r="F199" s="172" t="s">
        <v>898</v>
      </c>
      <c r="G199" s="172" t="s">
        <v>899</v>
      </c>
      <c r="H199" s="172" t="s">
        <v>900</v>
      </c>
      <c r="I199" s="173" t="s">
        <v>250</v>
      </c>
      <c r="J199" s="173">
        <v>18</v>
      </c>
      <c r="K199" s="173">
        <v>0</v>
      </c>
      <c r="L199" s="173">
        <v>0</v>
      </c>
      <c r="M199" s="173" t="s">
        <v>250</v>
      </c>
      <c r="N199" s="173" t="s">
        <v>241</v>
      </c>
      <c r="O199" s="173" t="s">
        <v>250</v>
      </c>
      <c r="P199" s="173" t="s">
        <v>241</v>
      </c>
      <c r="Q199" s="173" t="s">
        <v>241</v>
      </c>
      <c r="R199" s="172"/>
      <c r="S199" s="172"/>
    </row>
    <row r="200" spans="1:19" hidden="1">
      <c r="A200" t="str">
        <f t="shared" si="6"/>
        <v>AccountLLC_BI__Third_Party__c</v>
      </c>
      <c r="B200">
        <f t="shared" si="7"/>
        <v>4099</v>
      </c>
      <c r="C200" s="172" t="s">
        <v>66</v>
      </c>
      <c r="D200" s="172" t="s">
        <v>236</v>
      </c>
      <c r="E200" s="172" t="s">
        <v>901</v>
      </c>
      <c r="F200" s="172" t="s">
        <v>902</v>
      </c>
      <c r="G200" s="172" t="s">
        <v>903</v>
      </c>
      <c r="H200" s="172" t="s">
        <v>904</v>
      </c>
      <c r="I200" s="173" t="s">
        <v>250</v>
      </c>
      <c r="J200" s="173">
        <v>4099</v>
      </c>
      <c r="K200" s="173">
        <v>4</v>
      </c>
      <c r="L200" s="173">
        <v>0</v>
      </c>
      <c r="M200" s="173" t="s">
        <v>250</v>
      </c>
      <c r="N200" s="173" t="s">
        <v>241</v>
      </c>
      <c r="O200" s="173" t="s">
        <v>250</v>
      </c>
      <c r="P200" s="173" t="s">
        <v>241</v>
      </c>
      <c r="Q200" s="173" t="s">
        <v>241</v>
      </c>
      <c r="R200" s="172"/>
      <c r="S200" s="172" t="s">
        <v>905</v>
      </c>
    </row>
    <row r="201" spans="1:19" hidden="1">
      <c r="A201" t="str">
        <f t="shared" si="6"/>
        <v>AccountLLC_BI__Filed_Trust__c</v>
      </c>
      <c r="B201">
        <f t="shared" si="7"/>
        <v>0</v>
      </c>
      <c r="C201" s="172" t="s">
        <v>66</v>
      </c>
      <c r="D201" s="172" t="s">
        <v>236</v>
      </c>
      <c r="E201" s="172" t="s">
        <v>906</v>
      </c>
      <c r="F201" s="172" t="s">
        <v>907</v>
      </c>
      <c r="G201" s="172" t="s">
        <v>908</v>
      </c>
      <c r="H201" s="172" t="s">
        <v>245</v>
      </c>
      <c r="I201" s="173" t="s">
        <v>241</v>
      </c>
      <c r="J201" s="173">
        <v>0</v>
      </c>
      <c r="K201" s="173">
        <v>0</v>
      </c>
      <c r="L201" s="173">
        <v>0</v>
      </c>
      <c r="M201" s="173" t="s">
        <v>250</v>
      </c>
      <c r="N201" s="173" t="s">
        <v>241</v>
      </c>
      <c r="O201" s="173" t="s">
        <v>250</v>
      </c>
      <c r="P201" s="173" t="s">
        <v>241</v>
      </c>
      <c r="Q201" s="173" t="s">
        <v>241</v>
      </c>
      <c r="R201" s="172"/>
      <c r="S201" s="172" t="s">
        <v>909</v>
      </c>
    </row>
    <row r="202" spans="1:19" hidden="1">
      <c r="A202" t="str">
        <f t="shared" si="6"/>
        <v>AccountLLC_BI__Governing_Law_State__c</v>
      </c>
      <c r="B202">
        <f t="shared" si="7"/>
        <v>255</v>
      </c>
      <c r="C202" s="172" t="s">
        <v>66</v>
      </c>
      <c r="D202" s="172" t="s">
        <v>236</v>
      </c>
      <c r="E202" s="172" t="s">
        <v>910</v>
      </c>
      <c r="F202" s="172" t="s">
        <v>911</v>
      </c>
      <c r="G202" s="172" t="s">
        <v>912</v>
      </c>
      <c r="H202" s="172" t="s">
        <v>256</v>
      </c>
      <c r="I202" s="173" t="s">
        <v>250</v>
      </c>
      <c r="J202" s="173">
        <v>255</v>
      </c>
      <c r="K202" s="173">
        <v>0</v>
      </c>
      <c r="L202" s="173">
        <v>0</v>
      </c>
      <c r="M202" s="173" t="s">
        <v>250</v>
      </c>
      <c r="N202" s="173" t="s">
        <v>241</v>
      </c>
      <c r="O202" s="173" t="s">
        <v>250</v>
      </c>
      <c r="P202" s="173" t="s">
        <v>241</v>
      </c>
      <c r="Q202" s="173" t="s">
        <v>241</v>
      </c>
      <c r="R202" s="172"/>
      <c r="S202" s="172" t="s">
        <v>913</v>
      </c>
    </row>
    <row r="203" spans="1:19" hidden="1">
      <c r="A203" t="str">
        <f t="shared" si="6"/>
        <v>AccountLLC_BI__Trust_Established_Date__c</v>
      </c>
      <c r="B203">
        <f t="shared" si="7"/>
        <v>0</v>
      </c>
      <c r="C203" s="172" t="s">
        <v>66</v>
      </c>
      <c r="D203" s="172" t="s">
        <v>236</v>
      </c>
      <c r="E203" s="172" t="s">
        <v>914</v>
      </c>
      <c r="F203" s="172" t="s">
        <v>915</v>
      </c>
      <c r="G203" s="172" t="s">
        <v>916</v>
      </c>
      <c r="H203" s="172" t="s">
        <v>374</v>
      </c>
      <c r="I203" s="173" t="s">
        <v>250</v>
      </c>
      <c r="J203" s="173">
        <v>0</v>
      </c>
      <c r="K203" s="173">
        <v>0</v>
      </c>
      <c r="L203" s="173">
        <v>0</v>
      </c>
      <c r="M203" s="173" t="s">
        <v>250</v>
      </c>
      <c r="N203" s="173" t="s">
        <v>241</v>
      </c>
      <c r="O203" s="173" t="s">
        <v>250</v>
      </c>
      <c r="P203" s="173" t="s">
        <v>241</v>
      </c>
      <c r="Q203" s="173" t="s">
        <v>241</v>
      </c>
      <c r="R203" s="172"/>
      <c r="S203" s="172" t="s">
        <v>917</v>
      </c>
    </row>
    <row r="204" spans="1:19" hidden="1">
      <c r="A204" t="str">
        <f t="shared" si="6"/>
        <v>AccountLLC_BI__Trust_Type__c</v>
      </c>
      <c r="B204">
        <f t="shared" si="7"/>
        <v>255</v>
      </c>
      <c r="C204" s="172" t="s">
        <v>66</v>
      </c>
      <c r="D204" s="172" t="s">
        <v>236</v>
      </c>
      <c r="E204" s="172" t="s">
        <v>918</v>
      </c>
      <c r="F204" s="172" t="s">
        <v>919</v>
      </c>
      <c r="G204" s="172" t="s">
        <v>920</v>
      </c>
      <c r="H204" s="172" t="s">
        <v>256</v>
      </c>
      <c r="I204" s="173" t="s">
        <v>250</v>
      </c>
      <c r="J204" s="173">
        <v>255</v>
      </c>
      <c r="K204" s="173">
        <v>0</v>
      </c>
      <c r="L204" s="173">
        <v>0</v>
      </c>
      <c r="M204" s="173" t="s">
        <v>250</v>
      </c>
      <c r="N204" s="173" t="s">
        <v>241</v>
      </c>
      <c r="O204" s="173" t="s">
        <v>250</v>
      </c>
      <c r="P204" s="173" t="s">
        <v>241</v>
      </c>
      <c r="Q204" s="173" t="s">
        <v>241</v>
      </c>
      <c r="R204" s="172"/>
      <c r="S204" s="172" t="s">
        <v>921</v>
      </c>
    </row>
    <row r="205" spans="1:19" hidden="1">
      <c r="A205" t="str">
        <f t="shared" si="6"/>
        <v>AccountLLC_BI__Valid_Resolution_Type__c</v>
      </c>
      <c r="B205">
        <f t="shared" si="7"/>
        <v>255</v>
      </c>
      <c r="C205" s="172" t="s">
        <v>66</v>
      </c>
      <c r="D205" s="172" t="s">
        <v>236</v>
      </c>
      <c r="E205" s="172" t="s">
        <v>922</v>
      </c>
      <c r="F205" s="172" t="s">
        <v>923</v>
      </c>
      <c r="G205" s="172" t="s">
        <v>924</v>
      </c>
      <c r="H205" s="172" t="s">
        <v>256</v>
      </c>
      <c r="I205" s="173" t="s">
        <v>250</v>
      </c>
      <c r="J205" s="173">
        <v>255</v>
      </c>
      <c r="K205" s="173">
        <v>0</v>
      </c>
      <c r="L205" s="173">
        <v>0</v>
      </c>
      <c r="M205" s="173" t="s">
        <v>250</v>
      </c>
      <c r="N205" s="173" t="s">
        <v>241</v>
      </c>
      <c r="O205" s="173" t="s">
        <v>250</v>
      </c>
      <c r="P205" s="173" t="s">
        <v>241</v>
      </c>
      <c r="Q205" s="173" t="s">
        <v>241</v>
      </c>
      <c r="R205" s="172"/>
      <c r="S205" s="172" t="s">
        <v>925</v>
      </c>
    </row>
    <row r="206" spans="1:19" hidden="1">
      <c r="A206" t="str">
        <f t="shared" si="6"/>
        <v>AccountTotal_Secured_Exposure__c</v>
      </c>
      <c r="B206">
        <f t="shared" si="7"/>
        <v>0</v>
      </c>
      <c r="C206" s="172" t="s">
        <v>66</v>
      </c>
      <c r="D206" s="172" t="s">
        <v>236</v>
      </c>
      <c r="E206" s="172" t="s">
        <v>926</v>
      </c>
      <c r="F206" s="172" t="s">
        <v>927</v>
      </c>
      <c r="G206" s="172" t="s">
        <v>928</v>
      </c>
      <c r="H206" s="172" t="s">
        <v>346</v>
      </c>
      <c r="I206" s="173" t="s">
        <v>250</v>
      </c>
      <c r="J206" s="173">
        <v>0</v>
      </c>
      <c r="K206" s="173">
        <v>18</v>
      </c>
      <c r="L206" s="173">
        <v>2</v>
      </c>
      <c r="M206" s="173" t="s">
        <v>250</v>
      </c>
      <c r="N206" s="173" t="s">
        <v>241</v>
      </c>
      <c r="O206" s="173" t="s">
        <v>250</v>
      </c>
      <c r="P206" s="173" t="s">
        <v>241</v>
      </c>
      <c r="Q206" s="173" t="s">
        <v>241</v>
      </c>
      <c r="R206" s="172"/>
      <c r="S206" s="172"/>
    </row>
    <row r="207" spans="1:19" hidden="1">
      <c r="A207" t="str">
        <f t="shared" si="6"/>
        <v>AccountBusiness_Mailing_Address_Same_as_Physica__c</v>
      </c>
      <c r="B207">
        <f t="shared" si="7"/>
        <v>255</v>
      </c>
      <c r="C207" s="172" t="s">
        <v>66</v>
      </c>
      <c r="D207" s="172" t="s">
        <v>236</v>
      </c>
      <c r="E207" s="172" t="s">
        <v>929</v>
      </c>
      <c r="F207" s="172" t="s">
        <v>930</v>
      </c>
      <c r="G207" s="172" t="s">
        <v>931</v>
      </c>
      <c r="H207" s="172" t="s">
        <v>256</v>
      </c>
      <c r="I207" s="173" t="s">
        <v>250</v>
      </c>
      <c r="J207" s="173">
        <v>255</v>
      </c>
      <c r="K207" s="173">
        <v>0</v>
      </c>
      <c r="L207" s="173">
        <v>0</v>
      </c>
      <c r="M207" s="173" t="s">
        <v>250</v>
      </c>
      <c r="N207" s="173" t="s">
        <v>241</v>
      </c>
      <c r="O207" s="173" t="s">
        <v>250</v>
      </c>
      <c r="P207" s="173" t="s">
        <v>241</v>
      </c>
      <c r="Q207" s="173" t="s">
        <v>241</v>
      </c>
      <c r="R207" s="172"/>
      <c r="S207" s="172" t="s">
        <v>932</v>
      </c>
    </row>
    <row r="208" spans="1:19" hidden="1">
      <c r="A208" t="str">
        <f t="shared" si="6"/>
        <v>Accountcm_Third_Party_Type_Text__c</v>
      </c>
      <c r="B208">
        <f t="shared" si="7"/>
        <v>1300</v>
      </c>
      <c r="C208" s="172" t="s">
        <v>66</v>
      </c>
      <c r="D208" s="172" t="s">
        <v>236</v>
      </c>
      <c r="E208" s="172" t="s">
        <v>933</v>
      </c>
      <c r="F208" s="172" t="s">
        <v>934</v>
      </c>
      <c r="G208" s="172" t="s">
        <v>935</v>
      </c>
      <c r="H208" s="172" t="s">
        <v>253</v>
      </c>
      <c r="I208" s="173" t="s">
        <v>250</v>
      </c>
      <c r="J208" s="173">
        <v>1300</v>
      </c>
      <c r="K208" s="173">
        <v>0</v>
      </c>
      <c r="L208" s="173">
        <v>0</v>
      </c>
      <c r="M208" s="173" t="s">
        <v>250</v>
      </c>
      <c r="N208" s="173" t="s">
        <v>241</v>
      </c>
      <c r="O208" s="173" t="s">
        <v>241</v>
      </c>
      <c r="P208" s="173" t="s">
        <v>241</v>
      </c>
      <c r="Q208" s="173" t="s">
        <v>250</v>
      </c>
      <c r="R208" s="172" t="s">
        <v>936</v>
      </c>
      <c r="S208" s="172"/>
    </row>
    <row r="209" spans="1:19" hidden="1">
      <c r="A209" t="str">
        <f t="shared" si="6"/>
        <v>Accountcm_Industry_Code_Lookup__c</v>
      </c>
      <c r="B209">
        <f t="shared" si="7"/>
        <v>18</v>
      </c>
      <c r="C209" s="172" t="s">
        <v>66</v>
      </c>
      <c r="D209" s="172" t="s">
        <v>236</v>
      </c>
      <c r="E209" s="172" t="s">
        <v>937</v>
      </c>
      <c r="F209" s="172" t="s">
        <v>938</v>
      </c>
      <c r="G209" s="172" t="s">
        <v>696</v>
      </c>
      <c r="H209" s="172" t="s">
        <v>697</v>
      </c>
      <c r="I209" s="173" t="s">
        <v>250</v>
      </c>
      <c r="J209" s="173">
        <v>18</v>
      </c>
      <c r="K209" s="173">
        <v>0</v>
      </c>
      <c r="L209" s="173">
        <v>0</v>
      </c>
      <c r="M209" s="173" t="s">
        <v>250</v>
      </c>
      <c r="N209" s="173" t="s">
        <v>241</v>
      </c>
      <c r="O209" s="173" t="s">
        <v>250</v>
      </c>
      <c r="P209" s="173" t="s">
        <v>241</v>
      </c>
      <c r="Q209" s="173" t="s">
        <v>241</v>
      </c>
      <c r="R209" s="172"/>
      <c r="S209" s="172"/>
    </row>
    <row r="210" spans="1:19" hidden="1">
      <c r="A210" t="str">
        <f t="shared" si="6"/>
        <v>AccountCCS_Company_Registration_Number__c</v>
      </c>
      <c r="B210">
        <f t="shared" si="7"/>
        <v>20</v>
      </c>
      <c r="C210" s="172" t="s">
        <v>66</v>
      </c>
      <c r="D210" s="172" t="s">
        <v>236</v>
      </c>
      <c r="E210" s="172" t="s">
        <v>939</v>
      </c>
      <c r="F210" s="172" t="s">
        <v>940</v>
      </c>
      <c r="G210" s="172" t="s">
        <v>941</v>
      </c>
      <c r="H210" s="172" t="s">
        <v>253</v>
      </c>
      <c r="I210" s="173" t="s">
        <v>250</v>
      </c>
      <c r="J210" s="173">
        <v>20</v>
      </c>
      <c r="K210" s="173">
        <v>0</v>
      </c>
      <c r="L210" s="173">
        <v>0</v>
      </c>
      <c r="M210" s="173" t="s">
        <v>250</v>
      </c>
      <c r="N210" s="173" t="s">
        <v>241</v>
      </c>
      <c r="O210" s="173" t="s">
        <v>250</v>
      </c>
      <c r="P210" s="173" t="s">
        <v>241</v>
      </c>
      <c r="Q210" s="173" t="s">
        <v>241</v>
      </c>
      <c r="R210" s="172"/>
      <c r="S210" s="172"/>
    </row>
    <row r="211" spans="1:19" hidden="1">
      <c r="A211" t="str">
        <f t="shared" si="6"/>
        <v>AccountCCS_Country_of_Incorporation__c</v>
      </c>
      <c r="B211">
        <f t="shared" si="7"/>
        <v>255</v>
      </c>
      <c r="C211" s="172" t="s">
        <v>66</v>
      </c>
      <c r="D211" s="172" t="s">
        <v>236</v>
      </c>
      <c r="E211" s="172" t="s">
        <v>942</v>
      </c>
      <c r="F211" s="172" t="s">
        <v>943</v>
      </c>
      <c r="G211" s="172" t="s">
        <v>944</v>
      </c>
      <c r="H211" s="172" t="s">
        <v>256</v>
      </c>
      <c r="I211" s="173" t="s">
        <v>250</v>
      </c>
      <c r="J211" s="173">
        <v>255</v>
      </c>
      <c r="K211" s="173">
        <v>0</v>
      </c>
      <c r="L211" s="173">
        <v>0</v>
      </c>
      <c r="M211" s="173" t="s">
        <v>250</v>
      </c>
      <c r="N211" s="173" t="s">
        <v>241</v>
      </c>
      <c r="O211" s="173" t="s">
        <v>250</v>
      </c>
      <c r="P211" s="173" t="s">
        <v>241</v>
      </c>
      <c r="Q211" s="173" t="s">
        <v>241</v>
      </c>
      <c r="R211" s="172"/>
      <c r="S211" s="172"/>
    </row>
    <row r="212" spans="1:19" hidden="1">
      <c r="A212" t="str">
        <f t="shared" si="6"/>
        <v>AccountCCS_Customer_Status__c</v>
      </c>
      <c r="B212">
        <f t="shared" si="7"/>
        <v>255</v>
      </c>
      <c r="C212" s="172" t="s">
        <v>66</v>
      </c>
      <c r="D212" s="172" t="s">
        <v>236</v>
      </c>
      <c r="E212" s="172" t="s">
        <v>945</v>
      </c>
      <c r="F212" s="172" t="s">
        <v>946</v>
      </c>
      <c r="G212" s="172" t="s">
        <v>947</v>
      </c>
      <c r="H212" s="172" t="s">
        <v>256</v>
      </c>
      <c r="I212" s="173" t="s">
        <v>250</v>
      </c>
      <c r="J212" s="173">
        <v>255</v>
      </c>
      <c r="K212" s="173">
        <v>0</v>
      </c>
      <c r="L212" s="173">
        <v>0</v>
      </c>
      <c r="M212" s="173" t="s">
        <v>250</v>
      </c>
      <c r="N212" s="173" t="s">
        <v>241</v>
      </c>
      <c r="O212" s="173" t="s">
        <v>250</v>
      </c>
      <c r="P212" s="173" t="s">
        <v>241</v>
      </c>
      <c r="Q212" s="173" t="s">
        <v>241</v>
      </c>
      <c r="R212" s="172"/>
      <c r="S212" s="172"/>
    </row>
    <row r="213" spans="1:19" hidden="1">
      <c r="A213" t="str">
        <f t="shared" si="6"/>
        <v>AccountCCS_LendingValue__c</v>
      </c>
      <c r="B213">
        <f t="shared" si="7"/>
        <v>0</v>
      </c>
      <c r="C213" s="172" t="s">
        <v>66</v>
      </c>
      <c r="D213" s="172" t="s">
        <v>236</v>
      </c>
      <c r="E213" s="172" t="s">
        <v>948</v>
      </c>
      <c r="F213" s="172" t="s">
        <v>949</v>
      </c>
      <c r="G213" s="172" t="s">
        <v>950</v>
      </c>
      <c r="H213" s="172" t="s">
        <v>346</v>
      </c>
      <c r="I213" s="173" t="s">
        <v>250</v>
      </c>
      <c r="J213" s="173">
        <v>0</v>
      </c>
      <c r="K213" s="173">
        <v>18</v>
      </c>
      <c r="L213" s="173">
        <v>2</v>
      </c>
      <c r="M213" s="173" t="s">
        <v>250</v>
      </c>
      <c r="N213" s="173" t="s">
        <v>241</v>
      </c>
      <c r="O213" s="173" t="s">
        <v>241</v>
      </c>
      <c r="P213" s="173" t="s">
        <v>241</v>
      </c>
      <c r="Q213" s="173" t="s">
        <v>250</v>
      </c>
      <c r="R213" s="172" t="s">
        <v>951</v>
      </c>
      <c r="S213" s="172" t="s">
        <v>952</v>
      </c>
    </row>
    <row r="214" spans="1:19" hidden="1">
      <c r="A214" t="str">
        <f t="shared" si="6"/>
        <v>AccountCCS_RM_Name__c</v>
      </c>
      <c r="B214">
        <f t="shared" si="7"/>
        <v>1300</v>
      </c>
      <c r="C214" s="172" t="s">
        <v>66</v>
      </c>
      <c r="D214" s="172" t="s">
        <v>236</v>
      </c>
      <c r="E214" s="172" t="s">
        <v>953</v>
      </c>
      <c r="F214" s="172" t="s">
        <v>954</v>
      </c>
      <c r="G214" s="172" t="s">
        <v>955</v>
      </c>
      <c r="H214" s="172" t="s">
        <v>253</v>
      </c>
      <c r="I214" s="173" t="s">
        <v>250</v>
      </c>
      <c r="J214" s="173">
        <v>1300</v>
      </c>
      <c r="K214" s="173">
        <v>0</v>
      </c>
      <c r="L214" s="173">
        <v>0</v>
      </c>
      <c r="M214" s="173" t="s">
        <v>250</v>
      </c>
      <c r="N214" s="173" t="s">
        <v>241</v>
      </c>
      <c r="O214" s="173" t="s">
        <v>241</v>
      </c>
      <c r="P214" s="173" t="s">
        <v>241</v>
      </c>
      <c r="Q214" s="173" t="s">
        <v>250</v>
      </c>
      <c r="R214" s="172" t="s">
        <v>956</v>
      </c>
      <c r="S214" s="172"/>
    </row>
    <row r="215" spans="1:19" hidden="1">
      <c r="A215" t="str">
        <f t="shared" si="6"/>
        <v>AccountCCS_Set_up_Actions_by_Profile_for_LG__c</v>
      </c>
      <c r="B215">
        <f t="shared" si="7"/>
        <v>0</v>
      </c>
      <c r="C215" s="172" t="s">
        <v>66</v>
      </c>
      <c r="D215" s="172" t="s">
        <v>236</v>
      </c>
      <c r="E215" s="172" t="s">
        <v>957</v>
      </c>
      <c r="F215" s="172" t="s">
        <v>958</v>
      </c>
      <c r="G215" s="172" t="s">
        <v>959</v>
      </c>
      <c r="H215" s="172" t="s">
        <v>245</v>
      </c>
      <c r="I215" s="173" t="s">
        <v>241</v>
      </c>
      <c r="J215" s="173">
        <v>0</v>
      </c>
      <c r="K215" s="173">
        <v>0</v>
      </c>
      <c r="L215" s="173">
        <v>0</v>
      </c>
      <c r="M215" s="173" t="s">
        <v>250</v>
      </c>
      <c r="N215" s="173" t="s">
        <v>241</v>
      </c>
      <c r="O215" s="173" t="s">
        <v>241</v>
      </c>
      <c r="P215" s="173" t="s">
        <v>241</v>
      </c>
      <c r="Q215" s="173" t="s">
        <v>250</v>
      </c>
      <c r="R215" s="172" t="s">
        <v>960</v>
      </c>
      <c r="S215" s="172" t="s">
        <v>961</v>
      </c>
    </row>
    <row r="216" spans="1:19" hidden="1">
      <c r="A216" t="str">
        <f t="shared" si="6"/>
        <v>AccountCCS_BSU_RM_Name__c</v>
      </c>
      <c r="B216">
        <f t="shared" si="7"/>
        <v>18</v>
      </c>
      <c r="C216" s="172" t="s">
        <v>66</v>
      </c>
      <c r="D216" s="172" t="s">
        <v>236</v>
      </c>
      <c r="E216" s="172" t="s">
        <v>962</v>
      </c>
      <c r="F216" s="172" t="s">
        <v>963</v>
      </c>
      <c r="G216" s="172" t="s">
        <v>964</v>
      </c>
      <c r="H216" s="172" t="s">
        <v>370</v>
      </c>
      <c r="I216" s="173" t="s">
        <v>250</v>
      </c>
      <c r="J216" s="173">
        <v>18</v>
      </c>
      <c r="K216" s="173">
        <v>0</v>
      </c>
      <c r="L216" s="173">
        <v>0</v>
      </c>
      <c r="M216" s="173" t="s">
        <v>250</v>
      </c>
      <c r="N216" s="173" t="s">
        <v>241</v>
      </c>
      <c r="O216" s="173" t="s">
        <v>250</v>
      </c>
      <c r="P216" s="173" t="s">
        <v>241</v>
      </c>
      <c r="Q216" s="173" t="s">
        <v>241</v>
      </c>
      <c r="R216" s="172"/>
      <c r="S216" s="172"/>
    </row>
    <row r="217" spans="1:19" hidden="1">
      <c r="A217" t="str">
        <f t="shared" si="6"/>
        <v>AccountCCS_Bank_Entity__c</v>
      </c>
      <c r="B217">
        <f t="shared" si="7"/>
        <v>255</v>
      </c>
      <c r="C217" s="172" t="s">
        <v>66</v>
      </c>
      <c r="D217" s="172" t="s">
        <v>236</v>
      </c>
      <c r="E217" s="172" t="s">
        <v>965</v>
      </c>
      <c r="F217" s="172" t="s">
        <v>966</v>
      </c>
      <c r="G217" s="172" t="s">
        <v>967</v>
      </c>
      <c r="H217" s="172" t="s">
        <v>256</v>
      </c>
      <c r="I217" s="173" t="s">
        <v>250</v>
      </c>
      <c r="J217" s="173">
        <v>255</v>
      </c>
      <c r="K217" s="173">
        <v>0</v>
      </c>
      <c r="L217" s="173">
        <v>0</v>
      </c>
      <c r="M217" s="173" t="s">
        <v>250</v>
      </c>
      <c r="N217" s="173" t="s">
        <v>241</v>
      </c>
      <c r="O217" s="173" t="s">
        <v>250</v>
      </c>
      <c r="P217" s="173" t="s">
        <v>241</v>
      </c>
      <c r="Q217" s="173" t="s">
        <v>241</v>
      </c>
      <c r="R217" s="172"/>
      <c r="S217" s="172"/>
    </row>
    <row r="218" spans="1:19" hidden="1">
      <c r="A218" t="str">
        <f t="shared" si="6"/>
        <v>AccountCCS_BusinessWorkPhone__c</v>
      </c>
      <c r="B218">
        <f t="shared" si="7"/>
        <v>40</v>
      </c>
      <c r="C218" s="172" t="s">
        <v>66</v>
      </c>
      <c r="D218" s="172" t="s">
        <v>236</v>
      </c>
      <c r="E218" s="172" t="s">
        <v>968</v>
      </c>
      <c r="F218" s="172" t="s">
        <v>969</v>
      </c>
      <c r="G218" s="172" t="s">
        <v>970</v>
      </c>
      <c r="H218" s="172" t="s">
        <v>325</v>
      </c>
      <c r="I218" s="173" t="s">
        <v>250</v>
      </c>
      <c r="J218" s="173">
        <v>40</v>
      </c>
      <c r="K218" s="173">
        <v>0</v>
      </c>
      <c r="L218" s="173">
        <v>0</v>
      </c>
      <c r="M218" s="173" t="s">
        <v>250</v>
      </c>
      <c r="N218" s="173" t="s">
        <v>241</v>
      </c>
      <c r="O218" s="173" t="s">
        <v>250</v>
      </c>
      <c r="P218" s="173" t="s">
        <v>241</v>
      </c>
      <c r="Q218" s="173" t="s">
        <v>241</v>
      </c>
      <c r="R218" s="172"/>
      <c r="S218" s="172"/>
    </row>
    <row r="219" spans="1:19" hidden="1">
      <c r="A219" t="str">
        <f t="shared" si="6"/>
        <v>AccountCCS_CMDID__c</v>
      </c>
      <c r="B219">
        <f t="shared" si="7"/>
        <v>19</v>
      </c>
      <c r="C219" s="172" t="s">
        <v>66</v>
      </c>
      <c r="D219" s="172" t="s">
        <v>236</v>
      </c>
      <c r="E219" s="172" t="s">
        <v>971</v>
      </c>
      <c r="F219" s="172" t="s">
        <v>972</v>
      </c>
      <c r="G219" s="172" t="s">
        <v>973</v>
      </c>
      <c r="H219" s="172" t="s">
        <v>253</v>
      </c>
      <c r="I219" s="173" t="s">
        <v>250</v>
      </c>
      <c r="J219" s="173">
        <v>19</v>
      </c>
      <c r="K219" s="173">
        <v>0</v>
      </c>
      <c r="L219" s="173">
        <v>0</v>
      </c>
      <c r="M219" s="173" t="s">
        <v>250</v>
      </c>
      <c r="N219" s="173" t="s">
        <v>241</v>
      </c>
      <c r="O219" s="173" t="s">
        <v>250</v>
      </c>
      <c r="P219" s="173" t="s">
        <v>241</v>
      </c>
      <c r="Q219" s="173" t="s">
        <v>241</v>
      </c>
      <c r="R219" s="172"/>
      <c r="S219" s="172"/>
    </row>
    <row r="220" spans="1:19" hidden="1">
      <c r="A220" t="str">
        <f t="shared" si="6"/>
        <v>AccountCCS_Collections_Indicator__c</v>
      </c>
      <c r="B220">
        <f t="shared" si="7"/>
        <v>0</v>
      </c>
      <c r="C220" s="172" t="s">
        <v>66</v>
      </c>
      <c r="D220" s="172" t="s">
        <v>236</v>
      </c>
      <c r="E220" s="172" t="s">
        <v>974</v>
      </c>
      <c r="F220" s="172" t="s">
        <v>975</v>
      </c>
      <c r="G220" s="172" t="s">
        <v>976</v>
      </c>
      <c r="H220" s="172" t="s">
        <v>245</v>
      </c>
      <c r="I220" s="173" t="s">
        <v>241</v>
      </c>
      <c r="J220" s="173">
        <v>0</v>
      </c>
      <c r="K220" s="173">
        <v>0</v>
      </c>
      <c r="L220" s="173">
        <v>0</v>
      </c>
      <c r="M220" s="173" t="s">
        <v>250</v>
      </c>
      <c r="N220" s="173" t="s">
        <v>241</v>
      </c>
      <c r="O220" s="173" t="s">
        <v>250</v>
      </c>
      <c r="P220" s="173" t="s">
        <v>241</v>
      </c>
      <c r="Q220" s="173" t="s">
        <v>241</v>
      </c>
      <c r="R220" s="172"/>
      <c r="S220" s="172"/>
    </row>
    <row r="221" spans="1:19" hidden="1">
      <c r="A221" t="str">
        <f t="shared" si="6"/>
        <v>AccountCCS_Country_of_Registration__c</v>
      </c>
      <c r="B221">
        <f t="shared" si="7"/>
        <v>255</v>
      </c>
      <c r="C221" s="172" t="s">
        <v>66</v>
      </c>
      <c r="D221" s="172" t="s">
        <v>236</v>
      </c>
      <c r="E221" s="172" t="s">
        <v>977</v>
      </c>
      <c r="F221" s="172" t="s">
        <v>978</v>
      </c>
      <c r="G221" s="172" t="s">
        <v>979</v>
      </c>
      <c r="H221" s="172" t="s">
        <v>256</v>
      </c>
      <c r="I221" s="173" t="s">
        <v>250</v>
      </c>
      <c r="J221" s="173">
        <v>255</v>
      </c>
      <c r="K221" s="173">
        <v>0</v>
      </c>
      <c r="L221" s="173">
        <v>0</v>
      </c>
      <c r="M221" s="173" t="s">
        <v>250</v>
      </c>
      <c r="N221" s="173" t="s">
        <v>241</v>
      </c>
      <c r="O221" s="173" t="s">
        <v>250</v>
      </c>
      <c r="P221" s="173" t="s">
        <v>241</v>
      </c>
      <c r="Q221" s="173" t="s">
        <v>241</v>
      </c>
      <c r="R221" s="172"/>
      <c r="S221" s="172"/>
    </row>
    <row r="222" spans="1:19" hidden="1">
      <c r="A222" t="str">
        <f t="shared" si="6"/>
        <v>AccountCCS_Credit_Officer__c</v>
      </c>
      <c r="B222">
        <f t="shared" si="7"/>
        <v>18</v>
      </c>
      <c r="C222" s="172" t="s">
        <v>66</v>
      </c>
      <c r="D222" s="172" t="s">
        <v>236</v>
      </c>
      <c r="E222" s="172" t="s">
        <v>980</v>
      </c>
      <c r="F222" s="172" t="s">
        <v>981</v>
      </c>
      <c r="G222" s="172" t="s">
        <v>982</v>
      </c>
      <c r="H222" s="172" t="s">
        <v>370</v>
      </c>
      <c r="I222" s="173" t="s">
        <v>250</v>
      </c>
      <c r="J222" s="173">
        <v>18</v>
      </c>
      <c r="K222" s="173">
        <v>0</v>
      </c>
      <c r="L222" s="173">
        <v>0</v>
      </c>
      <c r="M222" s="173" t="s">
        <v>250</v>
      </c>
      <c r="N222" s="173" t="s">
        <v>241</v>
      </c>
      <c r="O222" s="173" t="s">
        <v>250</v>
      </c>
      <c r="P222" s="173" t="s">
        <v>241</v>
      </c>
      <c r="Q222" s="173" t="s">
        <v>241</v>
      </c>
      <c r="R222" s="172"/>
      <c r="S222" s="172"/>
    </row>
    <row r="223" spans="1:19" hidden="1">
      <c r="A223" t="str">
        <f t="shared" si="6"/>
        <v>AccountCCS_DateOfBirth__c</v>
      </c>
      <c r="B223">
        <f t="shared" si="7"/>
        <v>0</v>
      </c>
      <c r="C223" s="172" t="s">
        <v>66</v>
      </c>
      <c r="D223" s="172" t="s">
        <v>236</v>
      </c>
      <c r="E223" s="172" t="s">
        <v>983</v>
      </c>
      <c r="F223" s="172" t="s">
        <v>984</v>
      </c>
      <c r="G223" s="172" t="s">
        <v>985</v>
      </c>
      <c r="H223" s="172" t="s">
        <v>390</v>
      </c>
      <c r="I223" s="173" t="s">
        <v>250</v>
      </c>
      <c r="J223" s="173">
        <v>0</v>
      </c>
      <c r="K223" s="173">
        <v>0</v>
      </c>
      <c r="L223" s="173">
        <v>0</v>
      </c>
      <c r="M223" s="173" t="s">
        <v>250</v>
      </c>
      <c r="N223" s="173" t="s">
        <v>241</v>
      </c>
      <c r="O223" s="173" t="s">
        <v>250</v>
      </c>
      <c r="P223" s="173" t="s">
        <v>241</v>
      </c>
      <c r="Q223" s="173" t="s">
        <v>241</v>
      </c>
      <c r="R223" s="172"/>
      <c r="S223" s="172"/>
    </row>
    <row r="224" spans="1:19" hidden="1">
      <c r="A224" t="str">
        <f t="shared" si="6"/>
        <v>AccountCCS_Date_Commenced_Trading__c</v>
      </c>
      <c r="B224">
        <f t="shared" si="7"/>
        <v>0</v>
      </c>
      <c r="C224" s="172" t="s">
        <v>66</v>
      </c>
      <c r="D224" s="172" t="s">
        <v>236</v>
      </c>
      <c r="E224" s="172" t="s">
        <v>986</v>
      </c>
      <c r="F224" s="172" t="s">
        <v>987</v>
      </c>
      <c r="G224" s="172" t="s">
        <v>988</v>
      </c>
      <c r="H224" s="172" t="s">
        <v>390</v>
      </c>
      <c r="I224" s="173" t="s">
        <v>250</v>
      </c>
      <c r="J224" s="173">
        <v>0</v>
      </c>
      <c r="K224" s="173">
        <v>0</v>
      </c>
      <c r="L224" s="173">
        <v>0</v>
      </c>
      <c r="M224" s="173" t="s">
        <v>250</v>
      </c>
      <c r="N224" s="173" t="s">
        <v>241</v>
      </c>
      <c r="O224" s="173" t="s">
        <v>250</v>
      </c>
      <c r="P224" s="173" t="s">
        <v>241</v>
      </c>
      <c r="Q224" s="173" t="s">
        <v>241</v>
      </c>
      <c r="R224" s="172"/>
      <c r="S224" s="172"/>
    </row>
    <row r="225" spans="1:19" hidden="1">
      <c r="A225" t="str">
        <f t="shared" si="6"/>
        <v>AccountCCS_Date_of_Association__c</v>
      </c>
      <c r="B225">
        <f t="shared" si="7"/>
        <v>0</v>
      </c>
      <c r="C225" s="172" t="s">
        <v>66</v>
      </c>
      <c r="D225" s="172" t="s">
        <v>236</v>
      </c>
      <c r="E225" s="172" t="s">
        <v>989</v>
      </c>
      <c r="F225" s="172" t="s">
        <v>990</v>
      </c>
      <c r="G225" s="172" t="s">
        <v>991</v>
      </c>
      <c r="H225" s="172" t="s">
        <v>390</v>
      </c>
      <c r="I225" s="173" t="s">
        <v>250</v>
      </c>
      <c r="J225" s="173">
        <v>0</v>
      </c>
      <c r="K225" s="173">
        <v>0</v>
      </c>
      <c r="L225" s="173">
        <v>0</v>
      </c>
      <c r="M225" s="173" t="s">
        <v>250</v>
      </c>
      <c r="N225" s="173" t="s">
        <v>241</v>
      </c>
      <c r="O225" s="173" t="s">
        <v>250</v>
      </c>
      <c r="P225" s="173" t="s">
        <v>241</v>
      </c>
      <c r="Q225" s="173" t="s">
        <v>241</v>
      </c>
      <c r="R225" s="172"/>
      <c r="S225" s="172"/>
    </row>
    <row r="226" spans="1:19" hidden="1">
      <c r="A226" t="str">
        <f t="shared" si="6"/>
        <v>AccountCCS_Email__c</v>
      </c>
      <c r="B226">
        <f t="shared" si="7"/>
        <v>80</v>
      </c>
      <c r="C226" s="172" t="s">
        <v>66</v>
      </c>
      <c r="D226" s="172" t="s">
        <v>236</v>
      </c>
      <c r="E226" s="172" t="s">
        <v>992</v>
      </c>
      <c r="F226" s="172" t="s">
        <v>993</v>
      </c>
      <c r="G226" s="172" t="s">
        <v>994</v>
      </c>
      <c r="H226" s="172" t="s">
        <v>604</v>
      </c>
      <c r="I226" s="173" t="s">
        <v>250</v>
      </c>
      <c r="J226" s="173">
        <v>80</v>
      </c>
      <c r="K226" s="173">
        <v>0</v>
      </c>
      <c r="L226" s="173">
        <v>0</v>
      </c>
      <c r="M226" s="173" t="s">
        <v>250</v>
      </c>
      <c r="N226" s="173" t="s">
        <v>241</v>
      </c>
      <c r="O226" s="173" t="s">
        <v>250</v>
      </c>
      <c r="P226" s="173" t="s">
        <v>241</v>
      </c>
      <c r="Q226" s="173" t="s">
        <v>241</v>
      </c>
      <c r="R226" s="172"/>
      <c r="S226" s="172"/>
    </row>
    <row r="227" spans="1:19" hidden="1">
      <c r="A227" t="str">
        <f t="shared" si="6"/>
        <v>AccountCCS_First_Name__c</v>
      </c>
      <c r="B227">
        <f t="shared" si="7"/>
        <v>225</v>
      </c>
      <c r="C227" s="172" t="s">
        <v>66</v>
      </c>
      <c r="D227" s="172" t="s">
        <v>236</v>
      </c>
      <c r="E227" s="172" t="s">
        <v>995</v>
      </c>
      <c r="F227" s="172" t="s">
        <v>996</v>
      </c>
      <c r="G227" s="172" t="s">
        <v>997</v>
      </c>
      <c r="H227" s="172" t="s">
        <v>253</v>
      </c>
      <c r="I227" s="173" t="s">
        <v>250</v>
      </c>
      <c r="J227" s="173">
        <v>225</v>
      </c>
      <c r="K227" s="173">
        <v>0</v>
      </c>
      <c r="L227" s="173">
        <v>0</v>
      </c>
      <c r="M227" s="173" t="s">
        <v>250</v>
      </c>
      <c r="N227" s="173" t="s">
        <v>241</v>
      </c>
      <c r="O227" s="173" t="s">
        <v>250</v>
      </c>
      <c r="P227" s="173" t="s">
        <v>241</v>
      </c>
      <c r="Q227" s="173" t="s">
        <v>241</v>
      </c>
      <c r="R227" s="172"/>
      <c r="S227" s="172"/>
    </row>
    <row r="228" spans="1:19" hidden="1">
      <c r="A228" t="str">
        <f t="shared" si="6"/>
        <v>AccountCCS_HomePhone__c</v>
      </c>
      <c r="B228">
        <f t="shared" si="7"/>
        <v>40</v>
      </c>
      <c r="C228" s="172" t="s">
        <v>66</v>
      </c>
      <c r="D228" s="172" t="s">
        <v>236</v>
      </c>
      <c r="E228" s="172" t="s">
        <v>998</v>
      </c>
      <c r="F228" s="172" t="s">
        <v>999</v>
      </c>
      <c r="G228" s="172" t="s">
        <v>1000</v>
      </c>
      <c r="H228" s="172" t="s">
        <v>325</v>
      </c>
      <c r="I228" s="173" t="s">
        <v>250</v>
      </c>
      <c r="J228" s="173">
        <v>40</v>
      </c>
      <c r="K228" s="173">
        <v>0</v>
      </c>
      <c r="L228" s="173">
        <v>0</v>
      </c>
      <c r="M228" s="173" t="s">
        <v>250</v>
      </c>
      <c r="N228" s="173" t="s">
        <v>241</v>
      </c>
      <c r="O228" s="173" t="s">
        <v>250</v>
      </c>
      <c r="P228" s="173" t="s">
        <v>241</v>
      </c>
      <c r="Q228" s="173" t="s">
        <v>241</v>
      </c>
      <c r="R228" s="172"/>
      <c r="S228" s="172"/>
    </row>
    <row r="229" spans="1:19" hidden="1">
      <c r="A229" t="str">
        <f t="shared" si="6"/>
        <v>AccountCCS_KYB_Status__c</v>
      </c>
      <c r="B229">
        <f t="shared" si="7"/>
        <v>255</v>
      </c>
      <c r="C229" s="172" t="s">
        <v>66</v>
      </c>
      <c r="D229" s="172" t="s">
        <v>236</v>
      </c>
      <c r="E229" s="172" t="s">
        <v>1001</v>
      </c>
      <c r="F229" s="172" t="s">
        <v>1002</v>
      </c>
      <c r="G229" s="172" t="s">
        <v>1003</v>
      </c>
      <c r="H229" s="172" t="s">
        <v>256</v>
      </c>
      <c r="I229" s="173" t="s">
        <v>250</v>
      </c>
      <c r="J229" s="173">
        <v>255</v>
      </c>
      <c r="K229" s="173">
        <v>0</v>
      </c>
      <c r="L229" s="173">
        <v>0</v>
      </c>
      <c r="M229" s="173" t="s">
        <v>250</v>
      </c>
      <c r="N229" s="173" t="s">
        <v>241</v>
      </c>
      <c r="O229" s="173" t="s">
        <v>250</v>
      </c>
      <c r="P229" s="173" t="s">
        <v>241</v>
      </c>
      <c r="Q229" s="173" t="s">
        <v>241</v>
      </c>
      <c r="R229" s="172"/>
      <c r="S229" s="172"/>
    </row>
    <row r="230" spans="1:19" hidden="1">
      <c r="A230" t="str">
        <f t="shared" si="6"/>
        <v>AccountCCS_KYC_Status__c</v>
      </c>
      <c r="B230">
        <f t="shared" si="7"/>
        <v>255</v>
      </c>
      <c r="C230" s="172" t="s">
        <v>66</v>
      </c>
      <c r="D230" s="172" t="s">
        <v>236</v>
      </c>
      <c r="E230" s="172" t="s">
        <v>1004</v>
      </c>
      <c r="F230" s="172" t="s">
        <v>1005</v>
      </c>
      <c r="G230" s="172" t="s">
        <v>1006</v>
      </c>
      <c r="H230" s="172" t="s">
        <v>256</v>
      </c>
      <c r="I230" s="173" t="s">
        <v>250</v>
      </c>
      <c r="J230" s="173">
        <v>255</v>
      </c>
      <c r="K230" s="173">
        <v>0</v>
      </c>
      <c r="L230" s="173">
        <v>0</v>
      </c>
      <c r="M230" s="173" t="s">
        <v>250</v>
      </c>
      <c r="N230" s="173" t="s">
        <v>241</v>
      </c>
      <c r="O230" s="173" t="s">
        <v>250</v>
      </c>
      <c r="P230" s="173" t="s">
        <v>241</v>
      </c>
      <c r="Q230" s="173" t="s">
        <v>241</v>
      </c>
      <c r="R230" s="172"/>
      <c r="S230" s="172"/>
    </row>
    <row r="231" spans="1:19" hidden="1">
      <c r="A231" t="str">
        <f t="shared" si="6"/>
        <v>AccountCCS_Last_Name__c</v>
      </c>
      <c r="B231">
        <f t="shared" si="7"/>
        <v>225</v>
      </c>
      <c r="C231" s="172" t="s">
        <v>66</v>
      </c>
      <c r="D231" s="172" t="s">
        <v>236</v>
      </c>
      <c r="E231" s="172" t="s">
        <v>1007</v>
      </c>
      <c r="F231" s="172" t="s">
        <v>1008</v>
      </c>
      <c r="G231" s="172" t="s">
        <v>1009</v>
      </c>
      <c r="H231" s="172" t="s">
        <v>253</v>
      </c>
      <c r="I231" s="173" t="s">
        <v>250</v>
      </c>
      <c r="J231" s="173">
        <v>225</v>
      </c>
      <c r="K231" s="173">
        <v>0</v>
      </c>
      <c r="L231" s="173">
        <v>0</v>
      </c>
      <c r="M231" s="173" t="s">
        <v>250</v>
      </c>
      <c r="N231" s="173" t="s">
        <v>241</v>
      </c>
      <c r="O231" s="173" t="s">
        <v>250</v>
      </c>
      <c r="P231" s="173" t="s">
        <v>241</v>
      </c>
      <c r="Q231" s="173" t="s">
        <v>241</v>
      </c>
      <c r="R231" s="172"/>
      <c r="S231" s="172"/>
    </row>
    <row r="232" spans="1:19" hidden="1">
      <c r="A232" t="str">
        <f t="shared" si="6"/>
        <v>AccountCCS_MobilePhone__c</v>
      </c>
      <c r="B232">
        <f t="shared" si="7"/>
        <v>40</v>
      </c>
      <c r="C232" s="172" t="s">
        <v>66</v>
      </c>
      <c r="D232" s="172" t="s">
        <v>236</v>
      </c>
      <c r="E232" s="172" t="s">
        <v>1010</v>
      </c>
      <c r="F232" s="172" t="s">
        <v>1011</v>
      </c>
      <c r="G232" s="172" t="s">
        <v>1012</v>
      </c>
      <c r="H232" s="172" t="s">
        <v>325</v>
      </c>
      <c r="I232" s="173" t="s">
        <v>250</v>
      </c>
      <c r="J232" s="173">
        <v>40</v>
      </c>
      <c r="K232" s="173">
        <v>0</v>
      </c>
      <c r="L232" s="173">
        <v>0</v>
      </c>
      <c r="M232" s="173" t="s">
        <v>250</v>
      </c>
      <c r="N232" s="173" t="s">
        <v>241</v>
      </c>
      <c r="O232" s="173" t="s">
        <v>250</v>
      </c>
      <c r="P232" s="173" t="s">
        <v>241</v>
      </c>
      <c r="Q232" s="173" t="s">
        <v>241</v>
      </c>
      <c r="R232" s="172"/>
      <c r="S232" s="172"/>
    </row>
    <row r="233" spans="1:19" hidden="1">
      <c r="A233" t="str">
        <f t="shared" si="6"/>
        <v>AccountCCS_OUCode__c</v>
      </c>
      <c r="B233">
        <f t="shared" si="7"/>
        <v>3</v>
      </c>
      <c r="C233" s="172" t="s">
        <v>66</v>
      </c>
      <c r="D233" s="172" t="s">
        <v>236</v>
      </c>
      <c r="E233" s="172" t="s">
        <v>1013</v>
      </c>
      <c r="F233" s="172" t="s">
        <v>1014</v>
      </c>
      <c r="G233" s="172" t="s">
        <v>1015</v>
      </c>
      <c r="H233" s="172" t="s">
        <v>253</v>
      </c>
      <c r="I233" s="173" t="s">
        <v>250</v>
      </c>
      <c r="J233" s="173">
        <v>3</v>
      </c>
      <c r="K233" s="173">
        <v>0</v>
      </c>
      <c r="L233" s="173">
        <v>0</v>
      </c>
      <c r="M233" s="173" t="s">
        <v>250</v>
      </c>
      <c r="N233" s="173" t="s">
        <v>241</v>
      </c>
      <c r="O233" s="173" t="s">
        <v>250</v>
      </c>
      <c r="P233" s="173" t="s">
        <v>241</v>
      </c>
      <c r="Q233" s="173" t="s">
        <v>241</v>
      </c>
      <c r="R233" s="172"/>
      <c r="S233" s="172"/>
    </row>
    <row r="234" spans="1:19" hidden="1">
      <c r="A234" t="str">
        <f t="shared" si="6"/>
        <v>AccountCCS_OtherPhone__c</v>
      </c>
      <c r="B234">
        <f t="shared" si="7"/>
        <v>40</v>
      </c>
      <c r="C234" s="172" t="s">
        <v>66</v>
      </c>
      <c r="D234" s="172" t="s">
        <v>236</v>
      </c>
      <c r="E234" s="172" t="s">
        <v>1016</v>
      </c>
      <c r="F234" s="172" t="s">
        <v>1017</v>
      </c>
      <c r="G234" s="172" t="s">
        <v>1018</v>
      </c>
      <c r="H234" s="172" t="s">
        <v>325</v>
      </c>
      <c r="I234" s="173" t="s">
        <v>250</v>
      </c>
      <c r="J234" s="173">
        <v>40</v>
      </c>
      <c r="K234" s="173">
        <v>0</v>
      </c>
      <c r="L234" s="173">
        <v>0</v>
      </c>
      <c r="M234" s="173" t="s">
        <v>250</v>
      </c>
      <c r="N234" s="173" t="s">
        <v>241</v>
      </c>
      <c r="O234" s="173" t="s">
        <v>250</v>
      </c>
      <c r="P234" s="173" t="s">
        <v>241</v>
      </c>
      <c r="Q234" s="173" t="s">
        <v>241</v>
      </c>
      <c r="R234" s="172"/>
      <c r="S234" s="172"/>
    </row>
    <row r="235" spans="1:19" hidden="1">
      <c r="A235" t="str">
        <f t="shared" si="6"/>
        <v>AccountCCS_RFI_Flag__c</v>
      </c>
      <c r="B235">
        <f t="shared" si="7"/>
        <v>0</v>
      </c>
      <c r="C235" s="172" t="s">
        <v>66</v>
      </c>
      <c r="D235" s="172" t="s">
        <v>236</v>
      </c>
      <c r="E235" s="172" t="s">
        <v>1019</v>
      </c>
      <c r="F235" s="172" t="s">
        <v>1020</v>
      </c>
      <c r="G235" s="172" t="s">
        <v>1021</v>
      </c>
      <c r="H235" s="172" t="s">
        <v>245</v>
      </c>
      <c r="I235" s="173" t="s">
        <v>241</v>
      </c>
      <c r="J235" s="173">
        <v>0</v>
      </c>
      <c r="K235" s="173">
        <v>0</v>
      </c>
      <c r="L235" s="173">
        <v>0</v>
      </c>
      <c r="M235" s="173" t="s">
        <v>250</v>
      </c>
      <c r="N235" s="173" t="s">
        <v>241</v>
      </c>
      <c r="O235" s="173" t="s">
        <v>250</v>
      </c>
      <c r="P235" s="173" t="s">
        <v>241</v>
      </c>
      <c r="Q235" s="173" t="s">
        <v>241</v>
      </c>
      <c r="R235" s="172"/>
      <c r="S235" s="172"/>
    </row>
    <row r="236" spans="1:19" hidden="1">
      <c r="A236" t="str">
        <f t="shared" si="6"/>
        <v>AccountCCS_RM_FileNumber__c</v>
      </c>
      <c r="B236">
        <f t="shared" si="7"/>
        <v>255</v>
      </c>
      <c r="C236" s="172" t="s">
        <v>66</v>
      </c>
      <c r="D236" s="172" t="s">
        <v>236</v>
      </c>
      <c r="E236" s="172" t="s">
        <v>1022</v>
      </c>
      <c r="F236" s="172" t="s">
        <v>1023</v>
      </c>
      <c r="G236" s="172" t="s">
        <v>1024</v>
      </c>
      <c r="H236" s="172" t="s">
        <v>253</v>
      </c>
      <c r="I236" s="173" t="s">
        <v>250</v>
      </c>
      <c r="J236" s="173">
        <v>255</v>
      </c>
      <c r="K236" s="173">
        <v>0</v>
      </c>
      <c r="L236" s="173">
        <v>0</v>
      </c>
      <c r="M236" s="173" t="s">
        <v>250</v>
      </c>
      <c r="N236" s="173" t="s">
        <v>241</v>
      </c>
      <c r="O236" s="173" t="s">
        <v>250</v>
      </c>
      <c r="P236" s="173" t="s">
        <v>241</v>
      </c>
      <c r="Q236" s="173" t="s">
        <v>241</v>
      </c>
      <c r="R236" s="172"/>
      <c r="S236" s="172"/>
    </row>
    <row r="237" spans="1:19" hidden="1">
      <c r="A237" t="str">
        <f t="shared" si="6"/>
        <v>AccountCCS_RM_Team__c</v>
      </c>
      <c r="B237">
        <f t="shared" si="7"/>
        <v>18</v>
      </c>
      <c r="C237" s="172" t="s">
        <v>66</v>
      </c>
      <c r="D237" s="172" t="s">
        <v>236</v>
      </c>
      <c r="E237" s="172" t="s">
        <v>1025</v>
      </c>
      <c r="F237" s="172" t="s">
        <v>1026</v>
      </c>
      <c r="G237" s="172" t="s">
        <v>1027</v>
      </c>
      <c r="H237" s="172" t="s">
        <v>1028</v>
      </c>
      <c r="I237" s="173" t="s">
        <v>250</v>
      </c>
      <c r="J237" s="173">
        <v>18</v>
      </c>
      <c r="K237" s="173">
        <v>0</v>
      </c>
      <c r="L237" s="173">
        <v>0</v>
      </c>
      <c r="M237" s="173" t="s">
        <v>250</v>
      </c>
      <c r="N237" s="173" t="s">
        <v>241</v>
      </c>
      <c r="O237" s="173" t="s">
        <v>250</v>
      </c>
      <c r="P237" s="173" t="s">
        <v>241</v>
      </c>
      <c r="Q237" s="173" t="s">
        <v>241</v>
      </c>
      <c r="R237" s="172"/>
      <c r="S237" s="172"/>
    </row>
    <row r="238" spans="1:19" hidden="1">
      <c r="A238" t="str">
        <f t="shared" si="6"/>
        <v>AccountCCS_Registered_Charity_Number__c</v>
      </c>
      <c r="B238">
        <f t="shared" si="7"/>
        <v>10</v>
      </c>
      <c r="C238" s="172" t="s">
        <v>66</v>
      </c>
      <c r="D238" s="172" t="s">
        <v>236</v>
      </c>
      <c r="E238" s="172" t="s">
        <v>1029</v>
      </c>
      <c r="F238" s="172" t="s">
        <v>1030</v>
      </c>
      <c r="G238" s="172" t="s">
        <v>1031</v>
      </c>
      <c r="H238" s="172" t="s">
        <v>253</v>
      </c>
      <c r="I238" s="173" t="s">
        <v>250</v>
      </c>
      <c r="J238" s="173">
        <v>10</v>
      </c>
      <c r="K238" s="173">
        <v>0</v>
      </c>
      <c r="L238" s="173">
        <v>0</v>
      </c>
      <c r="M238" s="173" t="s">
        <v>250</v>
      </c>
      <c r="N238" s="173" t="s">
        <v>241</v>
      </c>
      <c r="O238" s="173" t="s">
        <v>250</v>
      </c>
      <c r="P238" s="173" t="s">
        <v>241</v>
      </c>
      <c r="Q238" s="173" t="s">
        <v>241</v>
      </c>
      <c r="R238" s="172"/>
      <c r="S238" s="172"/>
    </row>
    <row r="239" spans="1:19" hidden="1">
      <c r="A239" t="str">
        <f t="shared" si="6"/>
        <v>AccountCCS_RelationshipTradingName__c</v>
      </c>
      <c r="B239">
        <f t="shared" si="7"/>
        <v>40</v>
      </c>
      <c r="C239" s="172" t="s">
        <v>66</v>
      </c>
      <c r="D239" s="172" t="s">
        <v>236</v>
      </c>
      <c r="E239" s="172" t="s">
        <v>1032</v>
      </c>
      <c r="F239" s="172" t="s">
        <v>1033</v>
      </c>
      <c r="G239" s="172" t="s">
        <v>1034</v>
      </c>
      <c r="H239" s="172" t="s">
        <v>253</v>
      </c>
      <c r="I239" s="173" t="s">
        <v>250</v>
      </c>
      <c r="J239" s="173">
        <v>40</v>
      </c>
      <c r="K239" s="173">
        <v>0</v>
      </c>
      <c r="L239" s="173">
        <v>0</v>
      </c>
      <c r="M239" s="173" t="s">
        <v>250</v>
      </c>
      <c r="N239" s="173" t="s">
        <v>241</v>
      </c>
      <c r="O239" s="173" t="s">
        <v>250</v>
      </c>
      <c r="P239" s="173" t="s">
        <v>241</v>
      </c>
      <c r="Q239" s="173" t="s">
        <v>241</v>
      </c>
      <c r="R239" s="172"/>
      <c r="S239" s="172"/>
    </row>
    <row r="240" spans="1:19" hidden="1">
      <c r="A240" t="str">
        <f t="shared" si="6"/>
        <v>AccountCCS_Relationship_Record_Type_Name__c</v>
      </c>
      <c r="B240">
        <f t="shared" si="7"/>
        <v>255</v>
      </c>
      <c r="C240" s="172" t="s">
        <v>66</v>
      </c>
      <c r="D240" s="172" t="s">
        <v>236</v>
      </c>
      <c r="E240" s="172" t="s">
        <v>1035</v>
      </c>
      <c r="F240" s="172" t="s">
        <v>1036</v>
      </c>
      <c r="G240" s="172" t="s">
        <v>1037</v>
      </c>
      <c r="H240" s="172" t="s">
        <v>253</v>
      </c>
      <c r="I240" s="173" t="s">
        <v>250</v>
      </c>
      <c r="J240" s="173">
        <v>255</v>
      </c>
      <c r="K240" s="173">
        <v>0</v>
      </c>
      <c r="L240" s="173">
        <v>0</v>
      </c>
      <c r="M240" s="173" t="s">
        <v>250</v>
      </c>
      <c r="N240" s="173" t="s">
        <v>241</v>
      </c>
      <c r="O240" s="173" t="s">
        <v>250</v>
      </c>
      <c r="P240" s="173" t="s">
        <v>241</v>
      </c>
      <c r="Q240" s="173" t="s">
        <v>241</v>
      </c>
      <c r="R240" s="172"/>
      <c r="S240" s="172"/>
    </row>
    <row r="241" spans="1:19" hidden="1">
      <c r="A241" t="str">
        <f t="shared" si="6"/>
        <v>AccountCCS_Risk_Rating__c</v>
      </c>
      <c r="B241">
        <f t="shared" si="7"/>
        <v>255</v>
      </c>
      <c r="C241" s="172" t="s">
        <v>66</v>
      </c>
      <c r="D241" s="172" t="s">
        <v>236</v>
      </c>
      <c r="E241" s="172" t="s">
        <v>1038</v>
      </c>
      <c r="F241" s="172" t="s">
        <v>1039</v>
      </c>
      <c r="G241" s="172" t="s">
        <v>1040</v>
      </c>
      <c r="H241" s="172" t="s">
        <v>253</v>
      </c>
      <c r="I241" s="173" t="s">
        <v>250</v>
      </c>
      <c r="J241" s="173">
        <v>255</v>
      </c>
      <c r="K241" s="173">
        <v>0</v>
      </c>
      <c r="L241" s="173">
        <v>0</v>
      </c>
      <c r="M241" s="173" t="s">
        <v>250</v>
      </c>
      <c r="N241" s="173" t="s">
        <v>241</v>
      </c>
      <c r="O241" s="173" t="s">
        <v>250</v>
      </c>
      <c r="P241" s="173" t="s">
        <v>241</v>
      </c>
      <c r="Q241" s="173" t="s">
        <v>241</v>
      </c>
      <c r="R241" s="172"/>
      <c r="S241" s="172"/>
    </row>
    <row r="242" spans="1:19" hidden="1">
      <c r="A242" t="str">
        <f t="shared" si="6"/>
        <v>AccountCCS_SIC_Code_1__c</v>
      </c>
      <c r="B242">
        <f t="shared" si="7"/>
        <v>18</v>
      </c>
      <c r="C242" s="172" t="s">
        <v>66</v>
      </c>
      <c r="D242" s="172" t="s">
        <v>236</v>
      </c>
      <c r="E242" s="172" t="s">
        <v>1041</v>
      </c>
      <c r="F242" s="172" t="s">
        <v>1042</v>
      </c>
      <c r="G242" s="172" t="s">
        <v>1043</v>
      </c>
      <c r="H242" s="172" t="s">
        <v>1044</v>
      </c>
      <c r="I242" s="173" t="s">
        <v>250</v>
      </c>
      <c r="J242" s="173">
        <v>18</v>
      </c>
      <c r="K242" s="173">
        <v>0</v>
      </c>
      <c r="L242" s="173">
        <v>0</v>
      </c>
      <c r="M242" s="173" t="s">
        <v>250</v>
      </c>
      <c r="N242" s="173" t="s">
        <v>241</v>
      </c>
      <c r="O242" s="173" t="s">
        <v>250</v>
      </c>
      <c r="P242" s="173" t="s">
        <v>241</v>
      </c>
      <c r="Q242" s="173" t="s">
        <v>241</v>
      </c>
      <c r="R242" s="172"/>
      <c r="S242" s="172"/>
    </row>
    <row r="243" spans="1:19" hidden="1">
      <c r="A243" t="str">
        <f t="shared" si="6"/>
        <v>AccountCCS_SIC_Code__c</v>
      </c>
      <c r="B243">
        <f t="shared" si="7"/>
        <v>0</v>
      </c>
      <c r="C243" s="172" t="s">
        <v>66</v>
      </c>
      <c r="D243" s="172" t="s">
        <v>236</v>
      </c>
      <c r="E243" s="172" t="s">
        <v>1045</v>
      </c>
      <c r="F243" s="172" t="s">
        <v>1046</v>
      </c>
      <c r="G243" s="172" t="s">
        <v>1047</v>
      </c>
      <c r="H243" s="172" t="s">
        <v>560</v>
      </c>
      <c r="I243" s="173" t="s">
        <v>250</v>
      </c>
      <c r="J243" s="173">
        <v>0</v>
      </c>
      <c r="K243" s="173">
        <v>18</v>
      </c>
      <c r="L243" s="173">
        <v>0</v>
      </c>
      <c r="M243" s="173" t="s">
        <v>250</v>
      </c>
      <c r="N243" s="173" t="s">
        <v>241</v>
      </c>
      <c r="O243" s="173" t="s">
        <v>250</v>
      </c>
      <c r="P243" s="173" t="s">
        <v>241</v>
      </c>
      <c r="Q243" s="173" t="s">
        <v>241</v>
      </c>
      <c r="R243" s="172"/>
      <c r="S243" s="172"/>
    </row>
    <row r="244" spans="1:19" hidden="1">
      <c r="A244" t="str">
        <f t="shared" si="6"/>
        <v>AccountCCS_Segment__c</v>
      </c>
      <c r="B244">
        <f t="shared" si="7"/>
        <v>255</v>
      </c>
      <c r="C244" s="172" t="s">
        <v>66</v>
      </c>
      <c r="D244" s="172" t="s">
        <v>236</v>
      </c>
      <c r="E244" s="172" t="s">
        <v>1048</v>
      </c>
      <c r="F244" s="172" t="s">
        <v>1049</v>
      </c>
      <c r="G244" s="172" t="s">
        <v>1050</v>
      </c>
      <c r="H244" s="172" t="s">
        <v>256</v>
      </c>
      <c r="I244" s="173" t="s">
        <v>250</v>
      </c>
      <c r="J244" s="173">
        <v>255</v>
      </c>
      <c r="K244" s="173">
        <v>0</v>
      </c>
      <c r="L244" s="173">
        <v>0</v>
      </c>
      <c r="M244" s="173" t="s">
        <v>250</v>
      </c>
      <c r="N244" s="173" t="s">
        <v>241</v>
      </c>
      <c r="O244" s="173" t="s">
        <v>250</v>
      </c>
      <c r="P244" s="173" t="s">
        <v>241</v>
      </c>
      <c r="Q244" s="173" t="s">
        <v>241</v>
      </c>
      <c r="R244" s="172"/>
      <c r="S244" s="172"/>
    </row>
    <row r="245" spans="1:19" hidden="1">
      <c r="A245" t="str">
        <f t="shared" si="6"/>
        <v>AccountCCS_Sort_Code__c</v>
      </c>
      <c r="B245">
        <f t="shared" si="7"/>
        <v>6</v>
      </c>
      <c r="C245" s="172" t="s">
        <v>66</v>
      </c>
      <c r="D245" s="172" t="s">
        <v>236</v>
      </c>
      <c r="E245" s="172" t="s">
        <v>1051</v>
      </c>
      <c r="F245" s="172" t="s">
        <v>1052</v>
      </c>
      <c r="G245" s="172" t="s">
        <v>1053</v>
      </c>
      <c r="H245" s="172" t="s">
        <v>253</v>
      </c>
      <c r="I245" s="173" t="s">
        <v>250</v>
      </c>
      <c r="J245" s="173">
        <v>6</v>
      </c>
      <c r="K245" s="173">
        <v>0</v>
      </c>
      <c r="L245" s="173">
        <v>0</v>
      </c>
      <c r="M245" s="173" t="s">
        <v>250</v>
      </c>
      <c r="N245" s="173" t="s">
        <v>241</v>
      </c>
      <c r="O245" s="173" t="s">
        <v>250</v>
      </c>
      <c r="P245" s="173" t="s">
        <v>241</v>
      </c>
      <c r="Q245" s="173" t="s">
        <v>241</v>
      </c>
      <c r="R245" s="172"/>
      <c r="S245" s="172"/>
    </row>
    <row r="246" spans="1:19" hidden="1">
      <c r="A246" t="str">
        <f t="shared" si="6"/>
        <v>AccountCCS_Sub_type__c</v>
      </c>
      <c r="B246">
        <f t="shared" si="7"/>
        <v>255</v>
      </c>
      <c r="C246" s="172" t="s">
        <v>66</v>
      </c>
      <c r="D246" s="172" t="s">
        <v>236</v>
      </c>
      <c r="E246" s="172" t="s">
        <v>1054</v>
      </c>
      <c r="F246" s="172" t="s">
        <v>1055</v>
      </c>
      <c r="G246" s="172" t="s">
        <v>1056</v>
      </c>
      <c r="H246" s="172" t="s">
        <v>256</v>
      </c>
      <c r="I246" s="173" t="s">
        <v>250</v>
      </c>
      <c r="J246" s="173">
        <v>255</v>
      </c>
      <c r="K246" s="173">
        <v>0</v>
      </c>
      <c r="L246" s="173">
        <v>0</v>
      </c>
      <c r="M246" s="173" t="s">
        <v>250</v>
      </c>
      <c r="N246" s="173" t="s">
        <v>241</v>
      </c>
      <c r="O246" s="173" t="s">
        <v>250</v>
      </c>
      <c r="P246" s="173" t="s">
        <v>241</v>
      </c>
      <c r="Q246" s="173" t="s">
        <v>241</v>
      </c>
      <c r="R246" s="172"/>
      <c r="S246" s="172"/>
    </row>
    <row r="247" spans="1:19">
      <c r="A247" t="str">
        <f t="shared" si="6"/>
        <v>AccountCCS_Support_Indicator__c</v>
      </c>
      <c r="B247">
        <f t="shared" si="7"/>
        <v>255</v>
      </c>
      <c r="C247" s="172" t="s">
        <v>66</v>
      </c>
      <c r="D247" s="172" t="s">
        <v>236</v>
      </c>
      <c r="E247" s="172" t="s">
        <v>1057</v>
      </c>
      <c r="F247" s="172" t="s">
        <v>1058</v>
      </c>
      <c r="G247" s="172" t="s">
        <v>1059</v>
      </c>
      <c r="H247" s="172" t="s">
        <v>253</v>
      </c>
      <c r="I247" s="173" t="s">
        <v>250</v>
      </c>
      <c r="J247" s="173">
        <v>255</v>
      </c>
      <c r="K247" s="173">
        <v>0</v>
      </c>
      <c r="L247" s="173">
        <v>0</v>
      </c>
      <c r="M247" s="173" t="s">
        <v>250</v>
      </c>
      <c r="N247" s="173" t="s">
        <v>241</v>
      </c>
      <c r="O247" s="173" t="s">
        <v>250</v>
      </c>
      <c r="P247" s="173" t="s">
        <v>241</v>
      </c>
      <c r="Q247" s="173" t="s">
        <v>241</v>
      </c>
      <c r="R247" s="172"/>
      <c r="S247" s="172"/>
    </row>
    <row r="248" spans="1:19">
      <c r="A248" t="str">
        <f t="shared" si="6"/>
        <v>AccountCCS_Support_Needed__c</v>
      </c>
      <c r="B248">
        <f t="shared" si="7"/>
        <v>0</v>
      </c>
      <c r="C248" s="172" t="s">
        <v>66</v>
      </c>
      <c r="D248" s="172" t="s">
        <v>236</v>
      </c>
      <c r="E248" s="172" t="s">
        <v>1060</v>
      </c>
      <c r="F248" s="172" t="s">
        <v>1061</v>
      </c>
      <c r="G248" s="172" t="s">
        <v>1062</v>
      </c>
      <c r="H248" s="172" t="s">
        <v>245</v>
      </c>
      <c r="I248" s="173" t="s">
        <v>241</v>
      </c>
      <c r="J248" s="173">
        <v>0</v>
      </c>
      <c r="K248" s="173">
        <v>0</v>
      </c>
      <c r="L248" s="173">
        <v>0</v>
      </c>
      <c r="M248" s="173" t="s">
        <v>250</v>
      </c>
      <c r="N248" s="173" t="s">
        <v>241</v>
      </c>
      <c r="O248" s="173" t="s">
        <v>250</v>
      </c>
      <c r="P248" s="173" t="s">
        <v>241</v>
      </c>
      <c r="Q248" s="173" t="s">
        <v>241</v>
      </c>
      <c r="R248" s="172"/>
      <c r="S248" s="172"/>
    </row>
    <row r="249" spans="1:19" hidden="1">
      <c r="A249" t="str">
        <f t="shared" si="6"/>
        <v>AccountCCS_TotalHardBankLimits__c</v>
      </c>
      <c r="B249">
        <f t="shared" si="7"/>
        <v>0</v>
      </c>
      <c r="C249" s="172" t="s">
        <v>66</v>
      </c>
      <c r="D249" s="172" t="s">
        <v>236</v>
      </c>
      <c r="E249" s="172" t="s">
        <v>1063</v>
      </c>
      <c r="F249" s="172" t="s">
        <v>1064</v>
      </c>
      <c r="G249" s="172" t="s">
        <v>1065</v>
      </c>
      <c r="H249" s="172" t="s">
        <v>346</v>
      </c>
      <c r="I249" s="173" t="s">
        <v>250</v>
      </c>
      <c r="J249" s="173">
        <v>0</v>
      </c>
      <c r="K249" s="173">
        <v>18</v>
      </c>
      <c r="L249" s="173">
        <v>2</v>
      </c>
      <c r="M249" s="173" t="s">
        <v>250</v>
      </c>
      <c r="N249" s="173" t="s">
        <v>241</v>
      </c>
      <c r="O249" s="173" t="s">
        <v>250</v>
      </c>
      <c r="P249" s="173" t="s">
        <v>241</v>
      </c>
      <c r="Q249" s="173" t="s">
        <v>241</v>
      </c>
      <c r="R249" s="172"/>
      <c r="S249" s="172"/>
    </row>
    <row r="250" spans="1:19" hidden="1">
      <c r="A250" t="str">
        <f t="shared" si="6"/>
        <v>AccountCCS_TotalHardLBCMLimits__c</v>
      </c>
      <c r="B250">
        <f t="shared" si="7"/>
        <v>0</v>
      </c>
      <c r="C250" s="172" t="s">
        <v>66</v>
      </c>
      <c r="D250" s="172" t="s">
        <v>236</v>
      </c>
      <c r="E250" s="172" t="s">
        <v>1066</v>
      </c>
      <c r="F250" s="172" t="s">
        <v>1067</v>
      </c>
      <c r="G250" s="172" t="s">
        <v>1068</v>
      </c>
      <c r="H250" s="172" t="s">
        <v>346</v>
      </c>
      <c r="I250" s="173" t="s">
        <v>250</v>
      </c>
      <c r="J250" s="173">
        <v>0</v>
      </c>
      <c r="K250" s="173">
        <v>18</v>
      </c>
      <c r="L250" s="173">
        <v>2</v>
      </c>
      <c r="M250" s="173" t="s">
        <v>250</v>
      </c>
      <c r="N250" s="173" t="s">
        <v>241</v>
      </c>
      <c r="O250" s="173" t="s">
        <v>250</v>
      </c>
      <c r="P250" s="173" t="s">
        <v>241</v>
      </c>
      <c r="Q250" s="173" t="s">
        <v>241</v>
      </c>
      <c r="R250" s="172"/>
      <c r="S250" s="172"/>
    </row>
    <row r="251" spans="1:19" hidden="1">
      <c r="A251" t="str">
        <f t="shared" si="6"/>
        <v>AccountCCS_TotalSoftBankLimits__c</v>
      </c>
      <c r="B251">
        <f t="shared" si="7"/>
        <v>0</v>
      </c>
      <c r="C251" s="172" t="s">
        <v>66</v>
      </c>
      <c r="D251" s="172" t="s">
        <v>236</v>
      </c>
      <c r="E251" s="172" t="s">
        <v>1069</v>
      </c>
      <c r="F251" s="172" t="s">
        <v>1070</v>
      </c>
      <c r="G251" s="172" t="s">
        <v>1071</v>
      </c>
      <c r="H251" s="172" t="s">
        <v>346</v>
      </c>
      <c r="I251" s="173" t="s">
        <v>250</v>
      </c>
      <c r="J251" s="173">
        <v>0</v>
      </c>
      <c r="K251" s="173">
        <v>18</v>
      </c>
      <c r="L251" s="173">
        <v>2</v>
      </c>
      <c r="M251" s="173" t="s">
        <v>250</v>
      </c>
      <c r="N251" s="173" t="s">
        <v>241</v>
      </c>
      <c r="O251" s="173" t="s">
        <v>250</v>
      </c>
      <c r="P251" s="173" t="s">
        <v>241</v>
      </c>
      <c r="Q251" s="173" t="s">
        <v>241</v>
      </c>
      <c r="R251" s="172"/>
      <c r="S251" s="172"/>
    </row>
    <row r="252" spans="1:19" hidden="1">
      <c r="A252" t="str">
        <f t="shared" si="6"/>
        <v>AccountCCS_TotalSoftLBCMLimits__c</v>
      </c>
      <c r="B252">
        <f t="shared" si="7"/>
        <v>0</v>
      </c>
      <c r="C252" s="172" t="s">
        <v>66</v>
      </c>
      <c r="D252" s="172" t="s">
        <v>236</v>
      </c>
      <c r="E252" s="172" t="s">
        <v>1072</v>
      </c>
      <c r="F252" s="172" t="s">
        <v>1073</v>
      </c>
      <c r="G252" s="172" t="s">
        <v>1074</v>
      </c>
      <c r="H252" s="172" t="s">
        <v>346</v>
      </c>
      <c r="I252" s="173" t="s">
        <v>250</v>
      </c>
      <c r="J252" s="173">
        <v>0</v>
      </c>
      <c r="K252" s="173">
        <v>18</v>
      </c>
      <c r="L252" s="173">
        <v>2</v>
      </c>
      <c r="M252" s="173" t="s">
        <v>250</v>
      </c>
      <c r="N252" s="173" t="s">
        <v>241</v>
      </c>
      <c r="O252" s="173" t="s">
        <v>250</v>
      </c>
      <c r="P252" s="173" t="s">
        <v>241</v>
      </c>
      <c r="Q252" s="173" t="s">
        <v>241</v>
      </c>
      <c r="R252" s="172"/>
      <c r="S252" s="172"/>
    </row>
    <row r="253" spans="1:19" hidden="1">
      <c r="A253" t="str">
        <f t="shared" si="6"/>
        <v>Accountzz_CCS_RM_Name__c</v>
      </c>
      <c r="B253">
        <f t="shared" si="7"/>
        <v>18</v>
      </c>
      <c r="C253" s="172" t="s">
        <v>66</v>
      </c>
      <c r="D253" s="172" t="s">
        <v>236</v>
      </c>
      <c r="E253" s="172" t="s">
        <v>1075</v>
      </c>
      <c r="F253" s="172" t="s">
        <v>1076</v>
      </c>
      <c r="G253" s="172" t="s">
        <v>1077</v>
      </c>
      <c r="H253" s="172" t="s">
        <v>370</v>
      </c>
      <c r="I253" s="173" t="s">
        <v>250</v>
      </c>
      <c r="J253" s="173">
        <v>18</v>
      </c>
      <c r="K253" s="173">
        <v>0</v>
      </c>
      <c r="L253" s="173">
        <v>0</v>
      </c>
      <c r="M253" s="173" t="s">
        <v>250</v>
      </c>
      <c r="N253" s="173" t="s">
        <v>241</v>
      </c>
      <c r="O253" s="173" t="s">
        <v>250</v>
      </c>
      <c r="P253" s="173" t="s">
        <v>241</v>
      </c>
      <c r="Q253" s="173" t="s">
        <v>241</v>
      </c>
      <c r="R253" s="172"/>
      <c r="S253" s="172"/>
    </row>
    <row r="254" spans="1:19" hidden="1">
      <c r="A254" t="str">
        <f t="shared" si="6"/>
        <v>AccountCCS_NPLE_Type_1__c</v>
      </c>
      <c r="B254">
        <f t="shared" si="7"/>
        <v>255</v>
      </c>
      <c r="C254" s="172" t="s">
        <v>66</v>
      </c>
      <c r="D254" s="172" t="s">
        <v>236</v>
      </c>
      <c r="E254" s="172" t="s">
        <v>1078</v>
      </c>
      <c r="F254" s="172" t="s">
        <v>1079</v>
      </c>
      <c r="G254" s="172" t="s">
        <v>1080</v>
      </c>
      <c r="H254" s="172" t="s">
        <v>256</v>
      </c>
      <c r="I254" s="173" t="s">
        <v>250</v>
      </c>
      <c r="J254" s="173">
        <v>255</v>
      </c>
      <c r="K254" s="173">
        <v>0</v>
      </c>
      <c r="L254" s="173">
        <v>0</v>
      </c>
      <c r="M254" s="173" t="s">
        <v>250</v>
      </c>
      <c r="N254" s="173" t="s">
        <v>241</v>
      </c>
      <c r="O254" s="173" t="s">
        <v>250</v>
      </c>
      <c r="P254" s="173" t="s">
        <v>241</v>
      </c>
      <c r="Q254" s="173" t="s">
        <v>241</v>
      </c>
      <c r="R254" s="172"/>
      <c r="S254" s="172"/>
    </row>
    <row r="255" spans="1:19" hidden="1">
      <c r="A255" t="str">
        <f t="shared" si="6"/>
        <v>AccountCCS_SIC_Description__c</v>
      </c>
      <c r="B255">
        <f t="shared" si="7"/>
        <v>1300</v>
      </c>
      <c r="C255" s="172" t="s">
        <v>66</v>
      </c>
      <c r="D255" s="172" t="s">
        <v>236</v>
      </c>
      <c r="E255" s="172" t="s">
        <v>1081</v>
      </c>
      <c r="F255" s="172" t="s">
        <v>1082</v>
      </c>
      <c r="G255" s="172" t="s">
        <v>1083</v>
      </c>
      <c r="H255" s="172" t="s">
        <v>253</v>
      </c>
      <c r="I255" s="173" t="s">
        <v>250</v>
      </c>
      <c r="J255" s="173">
        <v>1300</v>
      </c>
      <c r="K255" s="173">
        <v>0</v>
      </c>
      <c r="L255" s="173">
        <v>0</v>
      </c>
      <c r="M255" s="173" t="s">
        <v>250</v>
      </c>
      <c r="N255" s="173" t="s">
        <v>241</v>
      </c>
      <c r="O255" s="173" t="s">
        <v>241</v>
      </c>
      <c r="P255" s="173" t="s">
        <v>241</v>
      </c>
      <c r="Q255" s="173" t="s">
        <v>250</v>
      </c>
      <c r="R255" s="172" t="s">
        <v>1084</v>
      </c>
      <c r="S255" s="172"/>
    </row>
    <row r="256" spans="1:19" hidden="1">
      <c r="A256" t="str">
        <f t="shared" si="6"/>
        <v>AccountCCS_TotalCombinedExposure__c</v>
      </c>
      <c r="B256">
        <f t="shared" si="7"/>
        <v>0</v>
      </c>
      <c r="C256" s="172" t="s">
        <v>66</v>
      </c>
      <c r="D256" s="172" t="s">
        <v>236</v>
      </c>
      <c r="E256" s="172" t="s">
        <v>1085</v>
      </c>
      <c r="F256" s="172" t="s">
        <v>1086</v>
      </c>
      <c r="G256" s="172" t="s">
        <v>1087</v>
      </c>
      <c r="H256" s="172" t="s">
        <v>346</v>
      </c>
      <c r="I256" s="173" t="s">
        <v>250</v>
      </c>
      <c r="J256" s="173">
        <v>0</v>
      </c>
      <c r="K256" s="173">
        <v>18</v>
      </c>
      <c r="L256" s="173">
        <v>2</v>
      </c>
      <c r="M256" s="173" t="s">
        <v>250</v>
      </c>
      <c r="N256" s="173" t="s">
        <v>241</v>
      </c>
      <c r="O256" s="173" t="s">
        <v>241</v>
      </c>
      <c r="P256" s="173" t="s">
        <v>241</v>
      </c>
      <c r="Q256" s="173" t="s">
        <v>250</v>
      </c>
      <c r="R256" s="172" t="s">
        <v>1088</v>
      </c>
      <c r="S256" s="172"/>
    </row>
    <row r="257" spans="1:19" hidden="1">
      <c r="A257" t="str">
        <f t="shared" si="6"/>
        <v>AccountCCS_TotalHardLBGLimits__c</v>
      </c>
      <c r="B257">
        <f t="shared" si="7"/>
        <v>0</v>
      </c>
      <c r="C257" s="172" t="s">
        <v>66</v>
      </c>
      <c r="D257" s="172" t="s">
        <v>236</v>
      </c>
      <c r="E257" s="172" t="s">
        <v>1089</v>
      </c>
      <c r="F257" s="172" t="s">
        <v>1090</v>
      </c>
      <c r="G257" s="172" t="s">
        <v>1091</v>
      </c>
      <c r="H257" s="172" t="s">
        <v>346</v>
      </c>
      <c r="I257" s="173" t="s">
        <v>250</v>
      </c>
      <c r="J257" s="173">
        <v>0</v>
      </c>
      <c r="K257" s="173">
        <v>18</v>
      </c>
      <c r="L257" s="173">
        <v>2</v>
      </c>
      <c r="M257" s="173" t="s">
        <v>250</v>
      </c>
      <c r="N257" s="173" t="s">
        <v>241</v>
      </c>
      <c r="O257" s="173" t="s">
        <v>241</v>
      </c>
      <c r="P257" s="173" t="s">
        <v>241</v>
      </c>
      <c r="Q257" s="173" t="s">
        <v>250</v>
      </c>
      <c r="R257" s="172" t="s">
        <v>1092</v>
      </c>
      <c r="S257" s="172"/>
    </row>
    <row r="258" spans="1:19" hidden="1">
      <c r="A258" t="str">
        <f t="shared" si="6"/>
        <v>AccountCCS_TotalSoftLBGLimits__c</v>
      </c>
      <c r="B258">
        <f t="shared" si="7"/>
        <v>0</v>
      </c>
      <c r="C258" s="172" t="s">
        <v>66</v>
      </c>
      <c r="D258" s="172" t="s">
        <v>236</v>
      </c>
      <c r="E258" s="172" t="s">
        <v>1093</v>
      </c>
      <c r="F258" s="172" t="s">
        <v>1094</v>
      </c>
      <c r="G258" s="172" t="s">
        <v>1095</v>
      </c>
      <c r="H258" s="172" t="s">
        <v>346</v>
      </c>
      <c r="I258" s="173" t="s">
        <v>250</v>
      </c>
      <c r="J258" s="173">
        <v>0</v>
      </c>
      <c r="K258" s="173">
        <v>18</v>
      </c>
      <c r="L258" s="173">
        <v>2</v>
      </c>
      <c r="M258" s="173" t="s">
        <v>250</v>
      </c>
      <c r="N258" s="173" t="s">
        <v>241</v>
      </c>
      <c r="O258" s="173" t="s">
        <v>241</v>
      </c>
      <c r="P258" s="173" t="s">
        <v>241</v>
      </c>
      <c r="Q258" s="173" t="s">
        <v>250</v>
      </c>
      <c r="R258" s="172" t="s">
        <v>1096</v>
      </c>
      <c r="S258" s="172"/>
    </row>
    <row r="259" spans="1:19" hidden="1">
      <c r="A259" t="str">
        <f t="shared" ref="A259:A322" si="8">C259&amp;F259</f>
        <v>AccountCCS_Total_Current_Bank_Limits__c</v>
      </c>
      <c r="B259">
        <f t="shared" ref="B259:B322" si="9">IF(H259="double", K259&amp;", "&amp;L259, J259)</f>
        <v>0</v>
      </c>
      <c r="C259" s="172" t="s">
        <v>66</v>
      </c>
      <c r="D259" s="172" t="s">
        <v>236</v>
      </c>
      <c r="E259" s="172" t="s">
        <v>1097</v>
      </c>
      <c r="F259" s="172" t="s">
        <v>1098</v>
      </c>
      <c r="G259" s="172" t="s">
        <v>1099</v>
      </c>
      <c r="H259" s="172" t="s">
        <v>346</v>
      </c>
      <c r="I259" s="173" t="s">
        <v>250</v>
      </c>
      <c r="J259" s="173">
        <v>0</v>
      </c>
      <c r="K259" s="173">
        <v>18</v>
      </c>
      <c r="L259" s="173">
        <v>2</v>
      </c>
      <c r="M259" s="173" t="s">
        <v>250</v>
      </c>
      <c r="N259" s="173" t="s">
        <v>241</v>
      </c>
      <c r="O259" s="173" t="s">
        <v>241</v>
      </c>
      <c r="P259" s="173" t="s">
        <v>241</v>
      </c>
      <c r="Q259" s="173" t="s">
        <v>250</v>
      </c>
      <c r="R259" s="172" t="s">
        <v>1100</v>
      </c>
      <c r="S259" s="172"/>
    </row>
    <row r="260" spans="1:19" hidden="1">
      <c r="A260" t="str">
        <f t="shared" si="8"/>
        <v>AccountCCS_Relationship_Hyperlink__c</v>
      </c>
      <c r="B260">
        <f t="shared" si="9"/>
        <v>1300</v>
      </c>
      <c r="C260" s="172" t="s">
        <v>66</v>
      </c>
      <c r="D260" s="172" t="s">
        <v>236</v>
      </c>
      <c r="E260" s="172" t="s">
        <v>1101</v>
      </c>
      <c r="F260" s="172" t="s">
        <v>1102</v>
      </c>
      <c r="G260" s="172" t="s">
        <v>1103</v>
      </c>
      <c r="H260" s="172" t="s">
        <v>253</v>
      </c>
      <c r="I260" s="173" t="s">
        <v>250</v>
      </c>
      <c r="J260" s="173">
        <v>1300</v>
      </c>
      <c r="K260" s="173">
        <v>0</v>
      </c>
      <c r="L260" s="173">
        <v>0</v>
      </c>
      <c r="M260" s="173" t="s">
        <v>250</v>
      </c>
      <c r="N260" s="173" t="s">
        <v>241</v>
      </c>
      <c r="O260" s="173" t="s">
        <v>241</v>
      </c>
      <c r="P260" s="173" t="s">
        <v>241</v>
      </c>
      <c r="Q260" s="173" t="s">
        <v>250</v>
      </c>
      <c r="R260" s="172" t="s">
        <v>1104</v>
      </c>
      <c r="S260" s="172"/>
    </row>
    <row r="261" spans="1:19" hidden="1">
      <c r="A261" t="str">
        <f t="shared" si="8"/>
        <v>AccountCCS_Relationship_Name_Hyper__c</v>
      </c>
      <c r="B261">
        <f t="shared" si="9"/>
        <v>1300</v>
      </c>
      <c r="C261" s="172" t="s">
        <v>66</v>
      </c>
      <c r="D261" s="172" t="s">
        <v>236</v>
      </c>
      <c r="E261" s="172" t="s">
        <v>1105</v>
      </c>
      <c r="F261" s="172" t="s">
        <v>1106</v>
      </c>
      <c r="G261" s="172" t="s">
        <v>1107</v>
      </c>
      <c r="H261" s="172" t="s">
        <v>253</v>
      </c>
      <c r="I261" s="173" t="s">
        <v>250</v>
      </c>
      <c r="J261" s="173">
        <v>1300</v>
      </c>
      <c r="K261" s="173">
        <v>0</v>
      </c>
      <c r="L261" s="173">
        <v>0</v>
      </c>
      <c r="M261" s="173" t="s">
        <v>250</v>
      </c>
      <c r="N261" s="173" t="s">
        <v>241</v>
      </c>
      <c r="O261" s="173" t="s">
        <v>241</v>
      </c>
      <c r="P261" s="173" t="s">
        <v>241</v>
      </c>
      <c r="Q261" s="173" t="s">
        <v>250</v>
      </c>
      <c r="R261" s="172" t="s">
        <v>1108</v>
      </c>
      <c r="S261" s="172"/>
    </row>
    <row r="262" spans="1:19" hidden="1">
      <c r="A262" t="str">
        <f t="shared" si="8"/>
        <v>AccountCCS_Set_up_Create_OGSA_Profiles__c</v>
      </c>
      <c r="B262">
        <f t="shared" si="9"/>
        <v>0</v>
      </c>
      <c r="C262" s="172" t="s">
        <v>66</v>
      </c>
      <c r="D262" s="172" t="s">
        <v>236</v>
      </c>
      <c r="E262" s="172" t="s">
        <v>1109</v>
      </c>
      <c r="F262" s="172" t="s">
        <v>1110</v>
      </c>
      <c r="G262" s="172" t="s">
        <v>1111</v>
      </c>
      <c r="H262" s="172" t="s">
        <v>245</v>
      </c>
      <c r="I262" s="173" t="s">
        <v>241</v>
      </c>
      <c r="J262" s="173">
        <v>0</v>
      </c>
      <c r="K262" s="173">
        <v>0</v>
      </c>
      <c r="L262" s="173">
        <v>0</v>
      </c>
      <c r="M262" s="173" t="s">
        <v>250</v>
      </c>
      <c r="N262" s="173" t="s">
        <v>241</v>
      </c>
      <c r="O262" s="173" t="s">
        <v>241</v>
      </c>
      <c r="P262" s="173" t="s">
        <v>241</v>
      </c>
      <c r="Q262" s="173" t="s">
        <v>250</v>
      </c>
      <c r="R262" s="172" t="s">
        <v>1112</v>
      </c>
      <c r="S262" s="172"/>
    </row>
    <row r="263" spans="1:19" hidden="1">
      <c r="A263" t="str">
        <f t="shared" si="8"/>
        <v>AccountAverage_BDCS_Rating__c</v>
      </c>
      <c r="B263" t="str">
        <f t="shared" si="9"/>
        <v>4, 2</v>
      </c>
      <c r="C263" s="172" t="s">
        <v>66</v>
      </c>
      <c r="D263" s="172" t="s">
        <v>236</v>
      </c>
      <c r="E263" s="172" t="s">
        <v>1113</v>
      </c>
      <c r="F263" s="172" t="s">
        <v>1114</v>
      </c>
      <c r="G263" s="172" t="s">
        <v>1115</v>
      </c>
      <c r="H263" s="172" t="s">
        <v>284</v>
      </c>
      <c r="I263" s="173" t="s">
        <v>250</v>
      </c>
      <c r="J263" s="173">
        <v>0</v>
      </c>
      <c r="K263" s="173">
        <v>4</v>
      </c>
      <c r="L263" s="173">
        <v>2</v>
      </c>
      <c r="M263" s="173" t="s">
        <v>250</v>
      </c>
      <c r="N263" s="173" t="s">
        <v>241</v>
      </c>
      <c r="O263" s="173" t="s">
        <v>250</v>
      </c>
      <c r="P263" s="173" t="s">
        <v>241</v>
      </c>
      <c r="Q263" s="173" t="s">
        <v>241</v>
      </c>
      <c r="R263" s="172"/>
      <c r="S263" s="172"/>
    </row>
    <row r="264" spans="1:19" hidden="1">
      <c r="A264" t="str">
        <f t="shared" si="8"/>
        <v>AccountCCS_ARI_Flag__c</v>
      </c>
      <c r="B264">
        <f t="shared" si="9"/>
        <v>255</v>
      </c>
      <c r="C264" s="172" t="s">
        <v>66</v>
      </c>
      <c r="D264" s="172" t="s">
        <v>236</v>
      </c>
      <c r="E264" s="172" t="s">
        <v>1116</v>
      </c>
      <c r="F264" s="172" t="s">
        <v>1117</v>
      </c>
      <c r="G264" s="172" t="s">
        <v>1118</v>
      </c>
      <c r="H264" s="172" t="s">
        <v>256</v>
      </c>
      <c r="I264" s="173" t="s">
        <v>250</v>
      </c>
      <c r="J264" s="173">
        <v>255</v>
      </c>
      <c r="K264" s="173">
        <v>0</v>
      </c>
      <c r="L264" s="173">
        <v>0</v>
      </c>
      <c r="M264" s="173" t="s">
        <v>250</v>
      </c>
      <c r="N264" s="173" t="s">
        <v>241</v>
      </c>
      <c r="O264" s="173" t="s">
        <v>250</v>
      </c>
      <c r="P264" s="173" t="s">
        <v>241</v>
      </c>
      <c r="Q264" s="173" t="s">
        <v>241</v>
      </c>
      <c r="R264" s="172"/>
      <c r="S264" s="172"/>
    </row>
    <row r="265" spans="1:19" hidden="1">
      <c r="A265" t="str">
        <f t="shared" si="8"/>
        <v>AccountCCS_Account_Type_for_Duplicate_Rule_del__c</v>
      </c>
      <c r="B265">
        <f t="shared" si="9"/>
        <v>100</v>
      </c>
      <c r="C265" s="172" t="s">
        <v>66</v>
      </c>
      <c r="D265" s="172" t="s">
        <v>236</v>
      </c>
      <c r="E265" s="172" t="s">
        <v>1119</v>
      </c>
      <c r="F265" s="172" t="s">
        <v>1120</v>
      </c>
      <c r="G265" s="172" t="s">
        <v>1121</v>
      </c>
      <c r="H265" s="172" t="s">
        <v>253</v>
      </c>
      <c r="I265" s="173" t="s">
        <v>250</v>
      </c>
      <c r="J265" s="173">
        <v>100</v>
      </c>
      <c r="K265" s="173">
        <v>0</v>
      </c>
      <c r="L265" s="173">
        <v>0</v>
      </c>
      <c r="M265" s="173" t="s">
        <v>250</v>
      </c>
      <c r="N265" s="173" t="s">
        <v>241</v>
      </c>
      <c r="O265" s="173" t="s">
        <v>250</v>
      </c>
      <c r="P265" s="173" t="s">
        <v>241</v>
      </c>
      <c r="Q265" s="173" t="s">
        <v>241</v>
      </c>
      <c r="R265" s="172"/>
      <c r="S265" s="172"/>
    </row>
    <row r="266" spans="1:19" hidden="1">
      <c r="A266" t="str">
        <f t="shared" si="8"/>
        <v>AccountCCS_Available_Overdraft__c</v>
      </c>
      <c r="B266" t="str">
        <f t="shared" si="9"/>
        <v>7, 0</v>
      </c>
      <c r="C266" s="172" t="s">
        <v>66</v>
      </c>
      <c r="D266" s="172" t="s">
        <v>236</v>
      </c>
      <c r="E266" s="172" t="s">
        <v>1122</v>
      </c>
      <c r="F266" s="172" t="s">
        <v>1123</v>
      </c>
      <c r="G266" s="172" t="s">
        <v>1124</v>
      </c>
      <c r="H266" s="172" t="s">
        <v>284</v>
      </c>
      <c r="I266" s="173" t="s">
        <v>250</v>
      </c>
      <c r="J266" s="173">
        <v>0</v>
      </c>
      <c r="K266" s="173">
        <v>7</v>
      </c>
      <c r="L266" s="173">
        <v>0</v>
      </c>
      <c r="M266" s="173" t="s">
        <v>250</v>
      </c>
      <c r="N266" s="173" t="s">
        <v>241</v>
      </c>
      <c r="O266" s="173" t="s">
        <v>250</v>
      </c>
      <c r="P266" s="173" t="s">
        <v>241</v>
      </c>
      <c r="Q266" s="173" t="s">
        <v>241</v>
      </c>
      <c r="R266" s="172"/>
      <c r="S266" s="172"/>
    </row>
    <row r="267" spans="1:19" hidden="1">
      <c r="A267" t="str">
        <f t="shared" si="8"/>
        <v>AccountCCS_BDCS_Rating_del__c</v>
      </c>
      <c r="B267">
        <f t="shared" si="9"/>
        <v>2</v>
      </c>
      <c r="C267" s="172" t="s">
        <v>66</v>
      </c>
      <c r="D267" s="172" t="s">
        <v>236</v>
      </c>
      <c r="E267" s="172" t="s">
        <v>1125</v>
      </c>
      <c r="F267" s="172" t="s">
        <v>1126</v>
      </c>
      <c r="G267" s="172" t="s">
        <v>1127</v>
      </c>
      <c r="H267" s="172" t="s">
        <v>253</v>
      </c>
      <c r="I267" s="173" t="s">
        <v>250</v>
      </c>
      <c r="J267" s="173">
        <v>2</v>
      </c>
      <c r="K267" s="173">
        <v>0</v>
      </c>
      <c r="L267" s="173">
        <v>0</v>
      </c>
      <c r="M267" s="173" t="s">
        <v>250</v>
      </c>
      <c r="N267" s="173" t="s">
        <v>241</v>
      </c>
      <c r="O267" s="173" t="s">
        <v>250</v>
      </c>
      <c r="P267" s="173" t="s">
        <v>241</v>
      </c>
      <c r="Q267" s="173" t="s">
        <v>241</v>
      </c>
      <c r="R267" s="172"/>
      <c r="S267" s="172"/>
    </row>
    <row r="268" spans="1:19" hidden="1">
      <c r="A268" t="str">
        <f t="shared" si="8"/>
        <v>AccountCCS_CountryOfRiskLimitHeld__c</v>
      </c>
      <c r="B268">
        <f t="shared" si="9"/>
        <v>20</v>
      </c>
      <c r="C268" s="172" t="s">
        <v>66</v>
      </c>
      <c r="D268" s="172" t="s">
        <v>236</v>
      </c>
      <c r="E268" s="172" t="s">
        <v>1128</v>
      </c>
      <c r="F268" s="172" t="s">
        <v>1129</v>
      </c>
      <c r="G268" s="172" t="s">
        <v>1130</v>
      </c>
      <c r="H268" s="172" t="s">
        <v>253</v>
      </c>
      <c r="I268" s="173" t="s">
        <v>250</v>
      </c>
      <c r="J268" s="173">
        <v>20</v>
      </c>
      <c r="K268" s="173">
        <v>0</v>
      </c>
      <c r="L268" s="173">
        <v>0</v>
      </c>
      <c r="M268" s="173" t="s">
        <v>250</v>
      </c>
      <c r="N268" s="173" t="s">
        <v>241</v>
      </c>
      <c r="O268" s="173" t="s">
        <v>250</v>
      </c>
      <c r="P268" s="173" t="s">
        <v>241</v>
      </c>
      <c r="Q268" s="173" t="s">
        <v>241</v>
      </c>
      <c r="R268" s="172"/>
      <c r="S268" s="172"/>
    </row>
    <row r="269" spans="1:19" hidden="1">
      <c r="A269" t="str">
        <f t="shared" si="8"/>
        <v>AccountCCS_Credit_Risk_Classification__c</v>
      </c>
      <c r="B269">
        <f t="shared" si="9"/>
        <v>20</v>
      </c>
      <c r="C269" s="172" t="s">
        <v>66</v>
      </c>
      <c r="D269" s="172" t="s">
        <v>236</v>
      </c>
      <c r="E269" s="172" t="s">
        <v>1131</v>
      </c>
      <c r="F269" s="172" t="s">
        <v>1132</v>
      </c>
      <c r="G269" s="172" t="s">
        <v>1133</v>
      </c>
      <c r="H269" s="172" t="s">
        <v>253</v>
      </c>
      <c r="I269" s="173" t="s">
        <v>250</v>
      </c>
      <c r="J269" s="173">
        <v>20</v>
      </c>
      <c r="K269" s="173">
        <v>0</v>
      </c>
      <c r="L269" s="173">
        <v>0</v>
      </c>
      <c r="M269" s="173" t="s">
        <v>250</v>
      </c>
      <c r="N269" s="173" t="s">
        <v>241</v>
      </c>
      <c r="O269" s="173" t="s">
        <v>250</v>
      </c>
      <c r="P269" s="173" t="s">
        <v>241</v>
      </c>
      <c r="Q269" s="173" t="s">
        <v>241</v>
      </c>
      <c r="R269" s="172"/>
      <c r="S269" s="172"/>
    </row>
    <row r="270" spans="1:19" hidden="1">
      <c r="A270" t="str">
        <f t="shared" si="8"/>
        <v>AccountCCS_DefaultFlag__c</v>
      </c>
      <c r="B270">
        <f t="shared" si="9"/>
        <v>0</v>
      </c>
      <c r="C270" s="172" t="s">
        <v>66</v>
      </c>
      <c r="D270" s="172" t="s">
        <v>236</v>
      </c>
      <c r="E270" s="172" t="s">
        <v>1134</v>
      </c>
      <c r="F270" s="172" t="s">
        <v>1135</v>
      </c>
      <c r="G270" s="172" t="s">
        <v>1136</v>
      </c>
      <c r="H270" s="172" t="s">
        <v>245</v>
      </c>
      <c r="I270" s="173" t="s">
        <v>241</v>
      </c>
      <c r="J270" s="173">
        <v>0</v>
      </c>
      <c r="K270" s="173">
        <v>0</v>
      </c>
      <c r="L270" s="173">
        <v>0</v>
      </c>
      <c r="M270" s="173" t="s">
        <v>250</v>
      </c>
      <c r="N270" s="173" t="s">
        <v>241</v>
      </c>
      <c r="O270" s="173" t="s">
        <v>250</v>
      </c>
      <c r="P270" s="173" t="s">
        <v>241</v>
      </c>
      <c r="Q270" s="173" t="s">
        <v>241</v>
      </c>
      <c r="R270" s="172"/>
      <c r="S270" s="172"/>
    </row>
    <row r="271" spans="1:19" hidden="1">
      <c r="A271" t="str">
        <f t="shared" si="8"/>
        <v>AccountCCS_Final_Slotted_IRDC_Rating__c</v>
      </c>
      <c r="B271" t="str">
        <f t="shared" si="9"/>
        <v>2, 0</v>
      </c>
      <c r="C271" s="172" t="s">
        <v>66</v>
      </c>
      <c r="D271" s="172" t="s">
        <v>236</v>
      </c>
      <c r="E271" s="172" t="s">
        <v>1137</v>
      </c>
      <c r="F271" s="172" t="s">
        <v>1138</v>
      </c>
      <c r="G271" s="172" t="s">
        <v>1139</v>
      </c>
      <c r="H271" s="172" t="s">
        <v>284</v>
      </c>
      <c r="I271" s="173" t="s">
        <v>250</v>
      </c>
      <c r="J271" s="173">
        <v>0</v>
      </c>
      <c r="K271" s="173">
        <v>2</v>
      </c>
      <c r="L271" s="173">
        <v>0</v>
      </c>
      <c r="M271" s="173" t="s">
        <v>250</v>
      </c>
      <c r="N271" s="173" t="s">
        <v>241</v>
      </c>
      <c r="O271" s="173" t="s">
        <v>250</v>
      </c>
      <c r="P271" s="173" t="s">
        <v>241</v>
      </c>
      <c r="Q271" s="173" t="s">
        <v>241</v>
      </c>
      <c r="R271" s="172"/>
      <c r="S271" s="172"/>
    </row>
    <row r="272" spans="1:19" hidden="1">
      <c r="A272" t="str">
        <f t="shared" si="8"/>
        <v>AccountCCS_IRDC_Rating__c</v>
      </c>
      <c r="B272" t="str">
        <f t="shared" si="9"/>
        <v>2, 0</v>
      </c>
      <c r="C272" s="172" t="s">
        <v>66</v>
      </c>
      <c r="D272" s="172" t="s">
        <v>236</v>
      </c>
      <c r="E272" s="172" t="s">
        <v>1140</v>
      </c>
      <c r="F272" s="172" t="s">
        <v>1141</v>
      </c>
      <c r="G272" s="172" t="s">
        <v>1142</v>
      </c>
      <c r="H272" s="172" t="s">
        <v>284</v>
      </c>
      <c r="I272" s="173" t="s">
        <v>250</v>
      </c>
      <c r="J272" s="173">
        <v>0</v>
      </c>
      <c r="K272" s="173">
        <v>2</v>
      </c>
      <c r="L272" s="173">
        <v>0</v>
      </c>
      <c r="M272" s="173" t="s">
        <v>250</v>
      </c>
      <c r="N272" s="173" t="s">
        <v>241</v>
      </c>
      <c r="O272" s="173" t="s">
        <v>250</v>
      </c>
      <c r="P272" s="173" t="s">
        <v>241</v>
      </c>
      <c r="Q272" s="173" t="s">
        <v>241</v>
      </c>
      <c r="R272" s="172"/>
      <c r="S272" s="172"/>
    </row>
    <row r="273" spans="1:19" hidden="1">
      <c r="A273" t="str">
        <f t="shared" si="8"/>
        <v>AccountCCS_Is_part_of_ORG__c</v>
      </c>
      <c r="B273">
        <f t="shared" si="9"/>
        <v>0</v>
      </c>
      <c r="C273" s="172" t="s">
        <v>66</v>
      </c>
      <c r="D273" s="172" t="s">
        <v>236</v>
      </c>
      <c r="E273" s="172" t="s">
        <v>1143</v>
      </c>
      <c r="F273" s="172" t="s">
        <v>1144</v>
      </c>
      <c r="G273" s="172" t="s">
        <v>1145</v>
      </c>
      <c r="H273" s="172" t="s">
        <v>245</v>
      </c>
      <c r="I273" s="173" t="s">
        <v>241</v>
      </c>
      <c r="J273" s="173">
        <v>0</v>
      </c>
      <c r="K273" s="173">
        <v>0</v>
      </c>
      <c r="L273" s="173">
        <v>0</v>
      </c>
      <c r="M273" s="173" t="s">
        <v>250</v>
      </c>
      <c r="N273" s="173" t="s">
        <v>241</v>
      </c>
      <c r="O273" s="173" t="s">
        <v>250</v>
      </c>
      <c r="P273" s="173" t="s">
        <v>241</v>
      </c>
      <c r="Q273" s="173" t="s">
        <v>241</v>
      </c>
      <c r="R273" s="172"/>
      <c r="S273" s="172"/>
    </row>
    <row r="274" spans="1:19" hidden="1">
      <c r="A274" t="str">
        <f t="shared" si="8"/>
        <v>AccountCCS_Monthly_Batch_Decision__c</v>
      </c>
      <c r="B274">
        <f t="shared" si="9"/>
        <v>20</v>
      </c>
      <c r="C274" s="172" t="s">
        <v>66</v>
      </c>
      <c r="D274" s="172" t="s">
        <v>236</v>
      </c>
      <c r="E274" s="172" t="s">
        <v>1146</v>
      </c>
      <c r="F274" s="172" t="s">
        <v>1147</v>
      </c>
      <c r="G274" s="172" t="s">
        <v>1148</v>
      </c>
      <c r="H274" s="172" t="s">
        <v>253</v>
      </c>
      <c r="I274" s="173" t="s">
        <v>250</v>
      </c>
      <c r="J274" s="173">
        <v>20</v>
      </c>
      <c r="K274" s="173">
        <v>0</v>
      </c>
      <c r="L274" s="173">
        <v>0</v>
      </c>
      <c r="M274" s="173" t="s">
        <v>250</v>
      </c>
      <c r="N274" s="173" t="s">
        <v>241</v>
      </c>
      <c r="O274" s="173" t="s">
        <v>250</v>
      </c>
      <c r="P274" s="173" t="s">
        <v>241</v>
      </c>
      <c r="Q274" s="173" t="s">
        <v>241</v>
      </c>
      <c r="R274" s="172"/>
      <c r="S274" s="172"/>
    </row>
    <row r="275" spans="1:19" hidden="1">
      <c r="A275" t="str">
        <f t="shared" si="8"/>
        <v>AccountCCS_Monthly_Loan_Repayment_Amount__c</v>
      </c>
      <c r="B275">
        <f t="shared" si="9"/>
        <v>0</v>
      </c>
      <c r="C275" s="172" t="s">
        <v>66</v>
      </c>
      <c r="D275" s="172" t="s">
        <v>236</v>
      </c>
      <c r="E275" s="172" t="s">
        <v>1149</v>
      </c>
      <c r="F275" s="172" t="s">
        <v>1150</v>
      </c>
      <c r="G275" s="172" t="s">
        <v>1151</v>
      </c>
      <c r="H275" s="172" t="s">
        <v>346</v>
      </c>
      <c r="I275" s="173" t="s">
        <v>250</v>
      </c>
      <c r="J275" s="173">
        <v>0</v>
      </c>
      <c r="K275" s="173">
        <v>18</v>
      </c>
      <c r="L275" s="173">
        <v>2</v>
      </c>
      <c r="M275" s="173" t="s">
        <v>250</v>
      </c>
      <c r="N275" s="173" t="s">
        <v>241</v>
      </c>
      <c r="O275" s="173" t="s">
        <v>250</v>
      </c>
      <c r="P275" s="173" t="s">
        <v>241</v>
      </c>
      <c r="Q275" s="173" t="s">
        <v>241</v>
      </c>
      <c r="R275" s="172"/>
      <c r="S275" s="172"/>
    </row>
    <row r="276" spans="1:19" hidden="1">
      <c r="A276" t="str">
        <f t="shared" si="8"/>
        <v>AccountCCS_Monthly_Loan_Repayment_Limit__c</v>
      </c>
      <c r="B276" t="str">
        <f t="shared" si="9"/>
        <v>5, 0</v>
      </c>
      <c r="C276" s="172" t="s">
        <v>66</v>
      </c>
      <c r="D276" s="172" t="s">
        <v>236</v>
      </c>
      <c r="E276" s="172" t="s">
        <v>1152</v>
      </c>
      <c r="F276" s="172" t="s">
        <v>1153</v>
      </c>
      <c r="G276" s="172" t="s">
        <v>1154</v>
      </c>
      <c r="H276" s="172" t="s">
        <v>284</v>
      </c>
      <c r="I276" s="173" t="s">
        <v>250</v>
      </c>
      <c r="J276" s="173">
        <v>0</v>
      </c>
      <c r="K276" s="173">
        <v>5</v>
      </c>
      <c r="L276" s="173">
        <v>0</v>
      </c>
      <c r="M276" s="173" t="s">
        <v>250</v>
      </c>
      <c r="N276" s="173" t="s">
        <v>241</v>
      </c>
      <c r="O276" s="173" t="s">
        <v>250</v>
      </c>
      <c r="P276" s="173" t="s">
        <v>241</v>
      </c>
      <c r="Q276" s="173" t="s">
        <v>241</v>
      </c>
      <c r="R276" s="172"/>
      <c r="S276" s="172"/>
    </row>
    <row r="277" spans="1:19" hidden="1">
      <c r="A277" t="str">
        <f t="shared" si="8"/>
        <v>AccountCCS_OGSA__c</v>
      </c>
      <c r="B277">
        <f t="shared" si="9"/>
        <v>18</v>
      </c>
      <c r="C277" s="172" t="s">
        <v>66</v>
      </c>
      <c r="D277" s="172" t="s">
        <v>236</v>
      </c>
      <c r="E277" s="172" t="s">
        <v>1155</v>
      </c>
      <c r="F277" s="172" t="s">
        <v>1156</v>
      </c>
      <c r="G277" s="172" t="s">
        <v>1157</v>
      </c>
      <c r="H277" s="172" t="s">
        <v>1158</v>
      </c>
      <c r="I277" s="173" t="s">
        <v>250</v>
      </c>
      <c r="J277" s="173">
        <v>18</v>
      </c>
      <c r="K277" s="173">
        <v>0</v>
      </c>
      <c r="L277" s="173">
        <v>0</v>
      </c>
      <c r="M277" s="173" t="s">
        <v>250</v>
      </c>
      <c r="N277" s="173" t="s">
        <v>241</v>
      </c>
      <c r="O277" s="173" t="s">
        <v>250</v>
      </c>
      <c r="P277" s="173" t="s">
        <v>241</v>
      </c>
      <c r="Q277" s="173" t="s">
        <v>241</v>
      </c>
      <c r="R277" s="172"/>
      <c r="S277" s="172"/>
    </row>
    <row r="278" spans="1:19" hidden="1">
      <c r="A278" t="str">
        <f t="shared" si="8"/>
        <v>AccountCCS_Overdraft_Limit__c</v>
      </c>
      <c r="B278">
        <f t="shared" si="9"/>
        <v>0</v>
      </c>
      <c r="C278" s="172" t="s">
        <v>66</v>
      </c>
      <c r="D278" s="172" t="s">
        <v>236</v>
      </c>
      <c r="E278" s="172" t="s">
        <v>1159</v>
      </c>
      <c r="F278" s="172" t="s">
        <v>1160</v>
      </c>
      <c r="G278" s="172" t="s">
        <v>1161</v>
      </c>
      <c r="H278" s="172" t="s">
        <v>346</v>
      </c>
      <c r="I278" s="173" t="s">
        <v>250</v>
      </c>
      <c r="J278" s="173">
        <v>0</v>
      </c>
      <c r="K278" s="173">
        <v>18</v>
      </c>
      <c r="L278" s="173">
        <v>2</v>
      </c>
      <c r="M278" s="173" t="s">
        <v>250</v>
      </c>
      <c r="N278" s="173" t="s">
        <v>241</v>
      </c>
      <c r="O278" s="173" t="s">
        <v>250</v>
      </c>
      <c r="P278" s="173" t="s">
        <v>241</v>
      </c>
      <c r="Q278" s="173" t="s">
        <v>241</v>
      </c>
      <c r="R278" s="172"/>
      <c r="S278" s="172"/>
    </row>
    <row r="279" spans="1:19" hidden="1">
      <c r="A279" t="str">
        <f t="shared" si="8"/>
        <v>AccountCCS_Total_Lending_Value__c</v>
      </c>
      <c r="B279" t="str">
        <f t="shared" si="9"/>
        <v>18, 2</v>
      </c>
      <c r="C279" s="172" t="s">
        <v>66</v>
      </c>
      <c r="D279" s="172" t="s">
        <v>236</v>
      </c>
      <c r="E279" s="172" t="s">
        <v>1162</v>
      </c>
      <c r="F279" s="172" t="s">
        <v>1163</v>
      </c>
      <c r="G279" s="172" t="s">
        <v>1164</v>
      </c>
      <c r="H279" s="172" t="s">
        <v>284</v>
      </c>
      <c r="I279" s="173" t="s">
        <v>250</v>
      </c>
      <c r="J279" s="173">
        <v>0</v>
      </c>
      <c r="K279" s="173">
        <v>18</v>
      </c>
      <c r="L279" s="173">
        <v>2</v>
      </c>
      <c r="M279" s="173" t="s">
        <v>250</v>
      </c>
      <c r="N279" s="173" t="s">
        <v>241</v>
      </c>
      <c r="O279" s="173" t="s">
        <v>250</v>
      </c>
      <c r="P279" s="173" t="s">
        <v>241</v>
      </c>
      <c r="Q279" s="173" t="s">
        <v>241</v>
      </c>
      <c r="R279" s="172"/>
      <c r="S279" s="172"/>
    </row>
    <row r="280" spans="1:19" hidden="1">
      <c r="A280" t="str">
        <f t="shared" si="8"/>
        <v>AccountCCS_Trading_Address__c</v>
      </c>
      <c r="B280">
        <f t="shared" si="9"/>
        <v>32768</v>
      </c>
      <c r="C280" s="172" t="s">
        <v>66</v>
      </c>
      <c r="D280" s="172" t="s">
        <v>236</v>
      </c>
      <c r="E280" s="172" t="s">
        <v>1165</v>
      </c>
      <c r="F280" s="172" t="s">
        <v>1166</v>
      </c>
      <c r="G280" s="172" t="s">
        <v>1167</v>
      </c>
      <c r="H280" s="172" t="s">
        <v>268</v>
      </c>
      <c r="I280" s="173" t="s">
        <v>250</v>
      </c>
      <c r="J280" s="173">
        <v>32768</v>
      </c>
      <c r="K280" s="173">
        <v>0</v>
      </c>
      <c r="L280" s="173">
        <v>0</v>
      </c>
      <c r="M280" s="173" t="s">
        <v>250</v>
      </c>
      <c r="N280" s="173" t="s">
        <v>241</v>
      </c>
      <c r="O280" s="173" t="s">
        <v>250</v>
      </c>
      <c r="P280" s="173" t="s">
        <v>241</v>
      </c>
      <c r="Q280" s="173" t="s">
        <v>241</v>
      </c>
      <c r="R280" s="172"/>
      <c r="S280" s="172"/>
    </row>
    <row r="281" spans="1:19" hidden="1">
      <c r="A281" t="str">
        <f t="shared" si="8"/>
        <v>AccountnFORCE__SLAExpirationDate__c</v>
      </c>
      <c r="B281">
        <f t="shared" si="9"/>
        <v>0</v>
      </c>
      <c r="C281" s="172" t="s">
        <v>66</v>
      </c>
      <c r="D281" s="172" t="s">
        <v>236</v>
      </c>
      <c r="E281" s="172" t="s">
        <v>1168</v>
      </c>
      <c r="F281" s="172" t="s">
        <v>1169</v>
      </c>
      <c r="G281" s="172" t="s">
        <v>564</v>
      </c>
      <c r="H281" s="172" t="s">
        <v>390</v>
      </c>
      <c r="I281" s="173" t="s">
        <v>250</v>
      </c>
      <c r="J281" s="173">
        <v>0</v>
      </c>
      <c r="K281" s="173">
        <v>0</v>
      </c>
      <c r="L281" s="173">
        <v>0</v>
      </c>
      <c r="M281" s="173" t="s">
        <v>250</v>
      </c>
      <c r="N281" s="173" t="s">
        <v>241</v>
      </c>
      <c r="O281" s="173" t="s">
        <v>250</v>
      </c>
      <c r="P281" s="173" t="s">
        <v>241</v>
      </c>
      <c r="Q281" s="173" t="s">
        <v>241</v>
      </c>
      <c r="R281" s="172"/>
      <c r="S281" s="172"/>
    </row>
    <row r="282" spans="1:19" hidden="1">
      <c r="A282" t="str">
        <f t="shared" si="8"/>
        <v>AccountCCS_Chat_with_RM__c</v>
      </c>
      <c r="B282">
        <f t="shared" si="9"/>
        <v>1300</v>
      </c>
      <c r="C282" s="172" t="s">
        <v>66</v>
      </c>
      <c r="D282" s="172" t="s">
        <v>236</v>
      </c>
      <c r="E282" s="172" t="s">
        <v>1170</v>
      </c>
      <c r="F282" s="172" t="s">
        <v>1171</v>
      </c>
      <c r="G282" s="172" t="s">
        <v>1172</v>
      </c>
      <c r="H282" s="172" t="s">
        <v>253</v>
      </c>
      <c r="I282" s="173" t="s">
        <v>250</v>
      </c>
      <c r="J282" s="173">
        <v>1300</v>
      </c>
      <c r="K282" s="173">
        <v>0</v>
      </c>
      <c r="L282" s="173">
        <v>0</v>
      </c>
      <c r="M282" s="173" t="s">
        <v>250</v>
      </c>
      <c r="N282" s="173" t="s">
        <v>241</v>
      </c>
      <c r="O282" s="173" t="s">
        <v>241</v>
      </c>
      <c r="P282" s="173" t="s">
        <v>241</v>
      </c>
      <c r="Q282" s="173" t="s">
        <v>250</v>
      </c>
      <c r="R282" s="172" t="s">
        <v>1173</v>
      </c>
      <c r="S282" s="172"/>
    </row>
    <row r="283" spans="1:19" hidden="1">
      <c r="A283" t="str">
        <f t="shared" si="8"/>
        <v>AccountCCS_Profile_check_for_rating_creation__c</v>
      </c>
      <c r="B283">
        <f t="shared" si="9"/>
        <v>0</v>
      </c>
      <c r="C283" s="172" t="s">
        <v>66</v>
      </c>
      <c r="D283" s="172" t="s">
        <v>236</v>
      </c>
      <c r="E283" s="172" t="s">
        <v>1174</v>
      </c>
      <c r="F283" s="172" t="s">
        <v>1175</v>
      </c>
      <c r="G283" s="172" t="s">
        <v>1176</v>
      </c>
      <c r="H283" s="172" t="s">
        <v>245</v>
      </c>
      <c r="I283" s="173" t="s">
        <v>241</v>
      </c>
      <c r="J283" s="173">
        <v>0</v>
      </c>
      <c r="K283" s="173">
        <v>0</v>
      </c>
      <c r="L283" s="173">
        <v>0</v>
      </c>
      <c r="M283" s="173" t="s">
        <v>250</v>
      </c>
      <c r="N283" s="173" t="s">
        <v>241</v>
      </c>
      <c r="O283" s="173" t="s">
        <v>241</v>
      </c>
      <c r="P283" s="173" t="s">
        <v>241</v>
      </c>
      <c r="Q283" s="173" t="s">
        <v>250</v>
      </c>
      <c r="R283" s="172" t="s">
        <v>1177</v>
      </c>
      <c r="S283" s="172"/>
    </row>
    <row r="284" spans="1:19" hidden="1">
      <c r="A284" t="str">
        <f t="shared" si="8"/>
        <v>AccountCCS_Account_Type_for_Duplicate_Rule__c</v>
      </c>
      <c r="B284">
        <f t="shared" si="9"/>
        <v>100</v>
      </c>
      <c r="C284" s="172" t="s">
        <v>66</v>
      </c>
      <c r="D284" s="172" t="s">
        <v>236</v>
      </c>
      <c r="E284" s="172" t="s">
        <v>1178</v>
      </c>
      <c r="F284" s="172" t="s">
        <v>1179</v>
      </c>
      <c r="G284" s="172" t="s">
        <v>1121</v>
      </c>
      <c r="H284" s="172" t="s">
        <v>253</v>
      </c>
      <c r="I284" s="173" t="s">
        <v>250</v>
      </c>
      <c r="J284" s="173">
        <v>100</v>
      </c>
      <c r="K284" s="173">
        <v>0</v>
      </c>
      <c r="L284" s="173">
        <v>0</v>
      </c>
      <c r="M284" s="173" t="s">
        <v>250</v>
      </c>
      <c r="N284" s="173" t="s">
        <v>241</v>
      </c>
      <c r="O284" s="173" t="s">
        <v>250</v>
      </c>
      <c r="P284" s="173" t="s">
        <v>241</v>
      </c>
      <c r="Q284" s="173" t="s">
        <v>241</v>
      </c>
      <c r="R284" s="172"/>
      <c r="S284" s="172"/>
    </row>
    <row r="285" spans="1:19" hidden="1">
      <c r="A285" t="str">
        <f t="shared" si="8"/>
        <v>AccountCCS_Average_BDCS_Rating__c</v>
      </c>
      <c r="B285" t="str">
        <f t="shared" si="9"/>
        <v>4, 2</v>
      </c>
      <c r="C285" s="172" t="s">
        <v>66</v>
      </c>
      <c r="D285" s="172" t="s">
        <v>236</v>
      </c>
      <c r="E285" s="172" t="s">
        <v>1180</v>
      </c>
      <c r="F285" s="172" t="s">
        <v>1181</v>
      </c>
      <c r="G285" s="172" t="s">
        <v>1115</v>
      </c>
      <c r="H285" s="172" t="s">
        <v>284</v>
      </c>
      <c r="I285" s="173" t="s">
        <v>250</v>
      </c>
      <c r="J285" s="173">
        <v>0</v>
      </c>
      <c r="K285" s="173">
        <v>4</v>
      </c>
      <c r="L285" s="173">
        <v>2</v>
      </c>
      <c r="M285" s="173" t="s">
        <v>250</v>
      </c>
      <c r="N285" s="173" t="s">
        <v>241</v>
      </c>
      <c r="O285" s="173" t="s">
        <v>250</v>
      </c>
      <c r="P285" s="173" t="s">
        <v>241</v>
      </c>
      <c r="Q285" s="173" t="s">
        <v>241</v>
      </c>
      <c r="R285" s="172"/>
      <c r="S285" s="172"/>
    </row>
    <row r="286" spans="1:19" hidden="1">
      <c r="A286" t="str">
        <f t="shared" si="8"/>
        <v>AccountCCS_BDCS_Default_Flag__c</v>
      </c>
      <c r="B286">
        <f t="shared" si="9"/>
        <v>0</v>
      </c>
      <c r="C286" s="172" t="s">
        <v>66</v>
      </c>
      <c r="D286" s="172" t="s">
        <v>236</v>
      </c>
      <c r="E286" s="172" t="s">
        <v>1182</v>
      </c>
      <c r="F286" s="172" t="s">
        <v>1183</v>
      </c>
      <c r="G286" s="172" t="s">
        <v>1184</v>
      </c>
      <c r="H286" s="172" t="s">
        <v>245</v>
      </c>
      <c r="I286" s="173" t="s">
        <v>241</v>
      </c>
      <c r="J286" s="173">
        <v>0</v>
      </c>
      <c r="K286" s="173">
        <v>0</v>
      </c>
      <c r="L286" s="173">
        <v>0</v>
      </c>
      <c r="M286" s="173" t="s">
        <v>250</v>
      </c>
      <c r="N286" s="173" t="s">
        <v>241</v>
      </c>
      <c r="O286" s="173" t="s">
        <v>250</v>
      </c>
      <c r="P286" s="173" t="s">
        <v>241</v>
      </c>
      <c r="Q286" s="173" t="s">
        <v>241</v>
      </c>
      <c r="R286" s="172"/>
      <c r="S286" s="172"/>
    </row>
    <row r="287" spans="1:19" hidden="1">
      <c r="A287" t="str">
        <f t="shared" si="8"/>
        <v>AccountCCS_BDCS_Rating__c</v>
      </c>
      <c r="B287">
        <f t="shared" si="9"/>
        <v>2</v>
      </c>
      <c r="C287" s="172" t="s">
        <v>66</v>
      </c>
      <c r="D287" s="172" t="s">
        <v>236</v>
      </c>
      <c r="E287" s="172" t="s">
        <v>1185</v>
      </c>
      <c r="F287" s="172" t="s">
        <v>1186</v>
      </c>
      <c r="G287" s="172" t="s">
        <v>1127</v>
      </c>
      <c r="H287" s="172" t="s">
        <v>253</v>
      </c>
      <c r="I287" s="173" t="s">
        <v>250</v>
      </c>
      <c r="J287" s="173">
        <v>2</v>
      </c>
      <c r="K287" s="173">
        <v>0</v>
      </c>
      <c r="L287" s="173">
        <v>0</v>
      </c>
      <c r="M287" s="173" t="s">
        <v>250</v>
      </c>
      <c r="N287" s="173" t="s">
        <v>241</v>
      </c>
      <c r="O287" s="173" t="s">
        <v>250</v>
      </c>
      <c r="P287" s="173" t="s">
        <v>241</v>
      </c>
      <c r="Q287" s="173" t="s">
        <v>241</v>
      </c>
      <c r="R287" s="172"/>
      <c r="S287" s="172"/>
    </row>
    <row r="288" spans="1:19" hidden="1">
      <c r="A288" t="str">
        <f t="shared" si="8"/>
        <v>AccountCCS_Basel_Default__c</v>
      </c>
      <c r="B288">
        <f t="shared" si="9"/>
        <v>0</v>
      </c>
      <c r="C288" s="172" t="s">
        <v>66</v>
      </c>
      <c r="D288" s="172" t="s">
        <v>236</v>
      </c>
      <c r="E288" s="172" t="s">
        <v>1187</v>
      </c>
      <c r="F288" s="172" t="s">
        <v>1188</v>
      </c>
      <c r="G288" s="172" t="s">
        <v>1189</v>
      </c>
      <c r="H288" s="172" t="s">
        <v>245</v>
      </c>
      <c r="I288" s="173" t="s">
        <v>241</v>
      </c>
      <c r="J288" s="173">
        <v>0</v>
      </c>
      <c r="K288" s="173">
        <v>0</v>
      </c>
      <c r="L288" s="173">
        <v>0</v>
      </c>
      <c r="M288" s="173" t="s">
        <v>250</v>
      </c>
      <c r="N288" s="173" t="s">
        <v>241</v>
      </c>
      <c r="O288" s="173" t="s">
        <v>250</v>
      </c>
      <c r="P288" s="173" t="s">
        <v>241</v>
      </c>
      <c r="Q288" s="173" t="s">
        <v>241</v>
      </c>
      <c r="R288" s="172"/>
      <c r="S288" s="172"/>
    </row>
    <row r="289" spans="1:19" hidden="1">
      <c r="A289" t="str">
        <f t="shared" si="8"/>
        <v>AccountCCS_CogLeid__c</v>
      </c>
      <c r="B289" t="str">
        <f t="shared" si="9"/>
        <v>18, 0</v>
      </c>
      <c r="C289" s="172" t="s">
        <v>66</v>
      </c>
      <c r="D289" s="172" t="s">
        <v>236</v>
      </c>
      <c r="E289" s="172" t="s">
        <v>1190</v>
      </c>
      <c r="F289" s="172" t="s">
        <v>1191</v>
      </c>
      <c r="G289" s="172" t="s">
        <v>1192</v>
      </c>
      <c r="H289" s="172" t="s">
        <v>284</v>
      </c>
      <c r="I289" s="173" t="s">
        <v>250</v>
      </c>
      <c r="J289" s="173">
        <v>0</v>
      </c>
      <c r="K289" s="173">
        <v>18</v>
      </c>
      <c r="L289" s="173">
        <v>0</v>
      </c>
      <c r="M289" s="173" t="s">
        <v>250</v>
      </c>
      <c r="N289" s="173" t="s">
        <v>250</v>
      </c>
      <c r="O289" s="173" t="s">
        <v>250</v>
      </c>
      <c r="P289" s="173" t="s">
        <v>241</v>
      </c>
      <c r="Q289" s="173" t="s">
        <v>241</v>
      </c>
      <c r="R289" s="172"/>
      <c r="S289" s="172"/>
    </row>
    <row r="290" spans="1:19" hidden="1">
      <c r="A290" t="str">
        <f t="shared" si="8"/>
        <v>AccountCCS_Customer_Generated_To_last_12_months__c</v>
      </c>
      <c r="B290" t="str">
        <f t="shared" si="9"/>
        <v>16, 0</v>
      </c>
      <c r="C290" s="172" t="s">
        <v>66</v>
      </c>
      <c r="D290" s="172" t="s">
        <v>236</v>
      </c>
      <c r="E290" s="172" t="s">
        <v>1193</v>
      </c>
      <c r="F290" s="172" t="s">
        <v>1194</v>
      </c>
      <c r="G290" s="172" t="s">
        <v>1195</v>
      </c>
      <c r="H290" s="172" t="s">
        <v>284</v>
      </c>
      <c r="I290" s="173" t="s">
        <v>250</v>
      </c>
      <c r="J290" s="173">
        <v>0</v>
      </c>
      <c r="K290" s="173">
        <v>16</v>
      </c>
      <c r="L290" s="173">
        <v>0</v>
      </c>
      <c r="M290" s="173" t="s">
        <v>250</v>
      </c>
      <c r="N290" s="173" t="s">
        <v>241</v>
      </c>
      <c r="O290" s="173" t="s">
        <v>250</v>
      </c>
      <c r="P290" s="173" t="s">
        <v>241</v>
      </c>
      <c r="Q290" s="173" t="s">
        <v>241</v>
      </c>
      <c r="R290" s="172"/>
      <c r="S290" s="172"/>
    </row>
    <row r="291" spans="1:19" hidden="1">
      <c r="A291" t="str">
        <f t="shared" si="8"/>
        <v>AccountCCS_Date_of_Cure__c</v>
      </c>
      <c r="B291">
        <f t="shared" si="9"/>
        <v>0</v>
      </c>
      <c r="C291" s="172" t="s">
        <v>66</v>
      </c>
      <c r="D291" s="172" t="s">
        <v>236</v>
      </c>
      <c r="E291" s="172" t="s">
        <v>1196</v>
      </c>
      <c r="F291" s="172" t="s">
        <v>1197</v>
      </c>
      <c r="G291" s="172" t="s">
        <v>1198</v>
      </c>
      <c r="H291" s="172" t="s">
        <v>390</v>
      </c>
      <c r="I291" s="173" t="s">
        <v>250</v>
      </c>
      <c r="J291" s="173">
        <v>0</v>
      </c>
      <c r="K291" s="173">
        <v>0</v>
      </c>
      <c r="L291" s="173">
        <v>0</v>
      </c>
      <c r="M291" s="173" t="s">
        <v>250</v>
      </c>
      <c r="N291" s="173" t="s">
        <v>241</v>
      </c>
      <c r="O291" s="173" t="s">
        <v>250</v>
      </c>
      <c r="P291" s="173" t="s">
        <v>241</v>
      </c>
      <c r="Q291" s="173" t="s">
        <v>241</v>
      </c>
      <c r="R291" s="172"/>
      <c r="S291" s="172"/>
    </row>
    <row r="292" spans="1:19" hidden="1">
      <c r="A292" t="str">
        <f t="shared" si="8"/>
        <v>AccountCCS_Date_of_Default__c</v>
      </c>
      <c r="B292">
        <f t="shared" si="9"/>
        <v>0</v>
      </c>
      <c r="C292" s="172" t="s">
        <v>66</v>
      </c>
      <c r="D292" s="172" t="s">
        <v>236</v>
      </c>
      <c r="E292" s="172" t="s">
        <v>1199</v>
      </c>
      <c r="F292" s="172" t="s">
        <v>1200</v>
      </c>
      <c r="G292" s="172" t="s">
        <v>1201</v>
      </c>
      <c r="H292" s="172" t="s">
        <v>390</v>
      </c>
      <c r="I292" s="173" t="s">
        <v>250</v>
      </c>
      <c r="J292" s="173">
        <v>0</v>
      </c>
      <c r="K292" s="173">
        <v>0</v>
      </c>
      <c r="L292" s="173">
        <v>0</v>
      </c>
      <c r="M292" s="173" t="s">
        <v>250</v>
      </c>
      <c r="N292" s="173" t="s">
        <v>241</v>
      </c>
      <c r="O292" s="173" t="s">
        <v>250</v>
      </c>
      <c r="P292" s="173" t="s">
        <v>241</v>
      </c>
      <c r="Q292" s="173" t="s">
        <v>241</v>
      </c>
      <c r="R292" s="172"/>
      <c r="S292" s="172"/>
    </row>
    <row r="293" spans="1:19" hidden="1">
      <c r="A293" t="str">
        <f t="shared" si="8"/>
        <v>AccountCCS_Default_Comment__c</v>
      </c>
      <c r="B293">
        <f t="shared" si="9"/>
        <v>2000</v>
      </c>
      <c r="C293" s="172" t="s">
        <v>66</v>
      </c>
      <c r="D293" s="172" t="s">
        <v>236</v>
      </c>
      <c r="E293" s="172" t="s">
        <v>1202</v>
      </c>
      <c r="F293" s="172" t="s">
        <v>1203</v>
      </c>
      <c r="G293" s="172" t="s">
        <v>1204</v>
      </c>
      <c r="H293" s="172" t="s">
        <v>268</v>
      </c>
      <c r="I293" s="173" t="s">
        <v>250</v>
      </c>
      <c r="J293" s="173">
        <v>2000</v>
      </c>
      <c r="K293" s="173">
        <v>0</v>
      </c>
      <c r="L293" s="173">
        <v>0</v>
      </c>
      <c r="M293" s="173" t="s">
        <v>250</v>
      </c>
      <c r="N293" s="173" t="s">
        <v>241</v>
      </c>
      <c r="O293" s="173" t="s">
        <v>250</v>
      </c>
      <c r="P293" s="173" t="s">
        <v>241</v>
      </c>
      <c r="Q293" s="173" t="s">
        <v>241</v>
      </c>
      <c r="R293" s="172"/>
      <c r="S293" s="172"/>
    </row>
    <row r="294" spans="1:19" hidden="1">
      <c r="A294" t="str">
        <f t="shared" si="8"/>
        <v>AccountCCS_Default_Grade__c</v>
      </c>
      <c r="B294">
        <f t="shared" si="9"/>
        <v>255</v>
      </c>
      <c r="C294" s="172" t="s">
        <v>66</v>
      </c>
      <c r="D294" s="172" t="s">
        <v>236</v>
      </c>
      <c r="E294" s="172" t="s">
        <v>1205</v>
      </c>
      <c r="F294" s="172" t="s">
        <v>1206</v>
      </c>
      <c r="G294" s="172" t="s">
        <v>1207</v>
      </c>
      <c r="H294" s="172" t="s">
        <v>256</v>
      </c>
      <c r="I294" s="173" t="s">
        <v>250</v>
      </c>
      <c r="J294" s="173">
        <v>255</v>
      </c>
      <c r="K294" s="173">
        <v>0</v>
      </c>
      <c r="L294" s="173">
        <v>0</v>
      </c>
      <c r="M294" s="173" t="s">
        <v>250</v>
      </c>
      <c r="N294" s="173" t="s">
        <v>241</v>
      </c>
      <c r="O294" s="173" t="s">
        <v>250</v>
      </c>
      <c r="P294" s="173" t="s">
        <v>241</v>
      </c>
      <c r="Q294" s="173" t="s">
        <v>241</v>
      </c>
      <c r="R294" s="172"/>
      <c r="S294" s="172"/>
    </row>
    <row r="295" spans="1:19" hidden="1">
      <c r="A295" t="str">
        <f t="shared" si="8"/>
        <v>AccountCCS_Default_Status__c</v>
      </c>
      <c r="B295">
        <f t="shared" si="9"/>
        <v>255</v>
      </c>
      <c r="C295" s="172" t="s">
        <v>66</v>
      </c>
      <c r="D295" s="172" t="s">
        <v>236</v>
      </c>
      <c r="E295" s="172" t="s">
        <v>1208</v>
      </c>
      <c r="F295" s="172" t="s">
        <v>1209</v>
      </c>
      <c r="G295" s="172" t="s">
        <v>1210</v>
      </c>
      <c r="H295" s="172" t="s">
        <v>256</v>
      </c>
      <c r="I295" s="173" t="s">
        <v>250</v>
      </c>
      <c r="J295" s="173">
        <v>255</v>
      </c>
      <c r="K295" s="173">
        <v>0</v>
      </c>
      <c r="L295" s="173">
        <v>0</v>
      </c>
      <c r="M295" s="173" t="s">
        <v>250</v>
      </c>
      <c r="N295" s="173" t="s">
        <v>241</v>
      </c>
      <c r="O295" s="173" t="s">
        <v>250</v>
      </c>
      <c r="P295" s="173" t="s">
        <v>241</v>
      </c>
      <c r="Q295" s="173" t="s">
        <v>241</v>
      </c>
      <c r="R295" s="172"/>
      <c r="S295" s="172"/>
    </row>
    <row r="296" spans="1:19" hidden="1">
      <c r="A296" t="str">
        <f t="shared" si="8"/>
        <v>AccountCCS_Domicile__c</v>
      </c>
      <c r="B296">
        <f t="shared" si="9"/>
        <v>255</v>
      </c>
      <c r="C296" s="172" t="s">
        <v>66</v>
      </c>
      <c r="D296" s="172" t="s">
        <v>236</v>
      </c>
      <c r="E296" s="172" t="s">
        <v>1211</v>
      </c>
      <c r="F296" s="172" t="s">
        <v>1212</v>
      </c>
      <c r="G296" s="172" t="s">
        <v>1213</v>
      </c>
      <c r="H296" s="172" t="s">
        <v>256</v>
      </c>
      <c r="I296" s="173" t="s">
        <v>250</v>
      </c>
      <c r="J296" s="173">
        <v>255</v>
      </c>
      <c r="K296" s="173">
        <v>0</v>
      </c>
      <c r="L296" s="173">
        <v>0</v>
      </c>
      <c r="M296" s="173" t="s">
        <v>250</v>
      </c>
      <c r="N296" s="173" t="s">
        <v>241</v>
      </c>
      <c r="O296" s="173" t="s">
        <v>250</v>
      </c>
      <c r="P296" s="173" t="s">
        <v>241</v>
      </c>
      <c r="Q296" s="173" t="s">
        <v>241</v>
      </c>
      <c r="R296" s="172"/>
      <c r="S296" s="172"/>
    </row>
    <row r="297" spans="1:19" hidden="1">
      <c r="A297" t="str">
        <f t="shared" si="8"/>
        <v>AccountCCS_Expiry_Date__c</v>
      </c>
      <c r="B297">
        <f t="shared" si="9"/>
        <v>255</v>
      </c>
      <c r="C297" s="172" t="s">
        <v>66</v>
      </c>
      <c r="D297" s="172" t="s">
        <v>236</v>
      </c>
      <c r="E297" s="172" t="s">
        <v>1214</v>
      </c>
      <c r="F297" s="172" t="s">
        <v>1215</v>
      </c>
      <c r="G297" s="172" t="s">
        <v>1216</v>
      </c>
      <c r="H297" s="172" t="s">
        <v>253</v>
      </c>
      <c r="I297" s="173" t="s">
        <v>250</v>
      </c>
      <c r="J297" s="173">
        <v>255</v>
      </c>
      <c r="K297" s="173">
        <v>0</v>
      </c>
      <c r="L297" s="173">
        <v>0</v>
      </c>
      <c r="M297" s="173" t="s">
        <v>250</v>
      </c>
      <c r="N297" s="173" t="s">
        <v>241</v>
      </c>
      <c r="O297" s="173" t="s">
        <v>250</v>
      </c>
      <c r="P297" s="173" t="s">
        <v>241</v>
      </c>
      <c r="Q297" s="173" t="s">
        <v>241</v>
      </c>
      <c r="R297" s="172"/>
      <c r="S297" s="172"/>
    </row>
    <row r="298" spans="1:19" hidden="1">
      <c r="A298" t="str">
        <f t="shared" si="8"/>
        <v>AccountCCS_Has_Date_of_Default_been_populated__c</v>
      </c>
      <c r="B298">
        <f t="shared" si="9"/>
        <v>0</v>
      </c>
      <c r="C298" s="172" t="s">
        <v>66</v>
      </c>
      <c r="D298" s="172" t="s">
        <v>236</v>
      </c>
      <c r="E298" s="172" t="s">
        <v>1217</v>
      </c>
      <c r="F298" s="172" t="s">
        <v>1218</v>
      </c>
      <c r="G298" s="172" t="s">
        <v>1219</v>
      </c>
      <c r="H298" s="172" t="s">
        <v>245</v>
      </c>
      <c r="I298" s="173" t="s">
        <v>241</v>
      </c>
      <c r="J298" s="173">
        <v>0</v>
      </c>
      <c r="K298" s="173">
        <v>0</v>
      </c>
      <c r="L298" s="173">
        <v>0</v>
      </c>
      <c r="M298" s="173" t="s">
        <v>250</v>
      </c>
      <c r="N298" s="173" t="s">
        <v>241</v>
      </c>
      <c r="O298" s="173" t="s">
        <v>250</v>
      </c>
      <c r="P298" s="173" t="s">
        <v>241</v>
      </c>
      <c r="Q298" s="173" t="s">
        <v>241</v>
      </c>
      <c r="R298" s="172"/>
      <c r="S298" s="172"/>
    </row>
    <row r="299" spans="1:19" hidden="1">
      <c r="A299" t="str">
        <f t="shared" si="8"/>
        <v>AccountCCS_Is_Basel_default_true__c</v>
      </c>
      <c r="B299">
        <f t="shared" si="9"/>
        <v>0</v>
      </c>
      <c r="C299" s="172" t="s">
        <v>66</v>
      </c>
      <c r="D299" s="172" t="s">
        <v>236</v>
      </c>
      <c r="E299" s="172" t="s">
        <v>1220</v>
      </c>
      <c r="F299" s="172" t="s">
        <v>1221</v>
      </c>
      <c r="G299" s="172" t="s">
        <v>1222</v>
      </c>
      <c r="H299" s="172" t="s">
        <v>245</v>
      </c>
      <c r="I299" s="173" t="s">
        <v>241</v>
      </c>
      <c r="J299" s="173">
        <v>0</v>
      </c>
      <c r="K299" s="173">
        <v>0</v>
      </c>
      <c r="L299" s="173">
        <v>0</v>
      </c>
      <c r="M299" s="173" t="s">
        <v>250</v>
      </c>
      <c r="N299" s="173" t="s">
        <v>241</v>
      </c>
      <c r="O299" s="173" t="s">
        <v>250</v>
      </c>
      <c r="P299" s="173" t="s">
        <v>241</v>
      </c>
      <c r="Q299" s="173" t="s">
        <v>241</v>
      </c>
      <c r="R299" s="172"/>
      <c r="S299" s="172"/>
    </row>
    <row r="300" spans="1:19" hidden="1">
      <c r="A300" t="str">
        <f t="shared" si="8"/>
        <v>AccountCCS_Is_Checked__c</v>
      </c>
      <c r="B300">
        <f t="shared" si="9"/>
        <v>0</v>
      </c>
      <c r="C300" s="172" t="s">
        <v>66</v>
      </c>
      <c r="D300" s="172" t="s">
        <v>236</v>
      </c>
      <c r="E300" s="172" t="s">
        <v>1223</v>
      </c>
      <c r="F300" s="172" t="s">
        <v>1224</v>
      </c>
      <c r="G300" s="172" t="s">
        <v>1225</v>
      </c>
      <c r="H300" s="172" t="s">
        <v>245</v>
      </c>
      <c r="I300" s="173" t="s">
        <v>241</v>
      </c>
      <c r="J300" s="173">
        <v>0</v>
      </c>
      <c r="K300" s="173">
        <v>0</v>
      </c>
      <c r="L300" s="173">
        <v>0</v>
      </c>
      <c r="M300" s="173" t="s">
        <v>250</v>
      </c>
      <c r="N300" s="173" t="s">
        <v>241</v>
      </c>
      <c r="O300" s="173" t="s">
        <v>250</v>
      </c>
      <c r="P300" s="173" t="s">
        <v>241</v>
      </c>
      <c r="Q300" s="173" t="s">
        <v>241</v>
      </c>
      <c r="R300" s="172"/>
      <c r="S300" s="172"/>
    </row>
    <row r="301" spans="1:19" hidden="1">
      <c r="A301" t="str">
        <f t="shared" si="8"/>
        <v>AccountCCS_Is_ORG_Lead__c</v>
      </c>
      <c r="B301">
        <f t="shared" si="9"/>
        <v>0</v>
      </c>
      <c r="C301" s="172" t="s">
        <v>66</v>
      </c>
      <c r="D301" s="172" t="s">
        <v>236</v>
      </c>
      <c r="E301" s="172" t="s">
        <v>1226</v>
      </c>
      <c r="F301" s="172" t="s">
        <v>1227</v>
      </c>
      <c r="G301" s="172" t="s">
        <v>1228</v>
      </c>
      <c r="H301" s="172" t="s">
        <v>245</v>
      </c>
      <c r="I301" s="173" t="s">
        <v>241</v>
      </c>
      <c r="J301" s="173">
        <v>0</v>
      </c>
      <c r="K301" s="173">
        <v>0</v>
      </c>
      <c r="L301" s="173">
        <v>0</v>
      </c>
      <c r="M301" s="173" t="s">
        <v>250</v>
      </c>
      <c r="N301" s="173" t="s">
        <v>241</v>
      </c>
      <c r="O301" s="173" t="s">
        <v>250</v>
      </c>
      <c r="P301" s="173" t="s">
        <v>241</v>
      </c>
      <c r="Q301" s="173" t="s">
        <v>241</v>
      </c>
      <c r="R301" s="172"/>
      <c r="S301" s="172"/>
    </row>
    <row r="302" spans="1:19" hidden="1">
      <c r="A302" t="str">
        <f t="shared" si="8"/>
        <v>AccountCCS_Legal_Jurisdiction__c</v>
      </c>
      <c r="B302">
        <f t="shared" si="9"/>
        <v>255</v>
      </c>
      <c r="C302" s="172" t="s">
        <v>66</v>
      </c>
      <c r="D302" s="172" t="s">
        <v>236</v>
      </c>
      <c r="E302" s="172" t="s">
        <v>1229</v>
      </c>
      <c r="F302" s="172" t="s">
        <v>1230</v>
      </c>
      <c r="G302" s="172" t="s">
        <v>1231</v>
      </c>
      <c r="H302" s="172" t="s">
        <v>256</v>
      </c>
      <c r="I302" s="173" t="s">
        <v>250</v>
      </c>
      <c r="J302" s="173">
        <v>255</v>
      </c>
      <c r="K302" s="173">
        <v>0</v>
      </c>
      <c r="L302" s="173">
        <v>0</v>
      </c>
      <c r="M302" s="173" t="s">
        <v>250</v>
      </c>
      <c r="N302" s="173" t="s">
        <v>241</v>
      </c>
      <c r="O302" s="173" t="s">
        <v>250</v>
      </c>
      <c r="P302" s="173" t="s">
        <v>241</v>
      </c>
      <c r="Q302" s="173" t="s">
        <v>241</v>
      </c>
      <c r="R302" s="172"/>
      <c r="S302" s="172"/>
    </row>
    <row r="303" spans="1:19" hidden="1">
      <c r="A303" t="str">
        <f t="shared" si="8"/>
        <v>AccountCCS_Reason_for_Default__c</v>
      </c>
      <c r="B303">
        <f t="shared" si="9"/>
        <v>255</v>
      </c>
      <c r="C303" s="172" t="s">
        <v>66</v>
      </c>
      <c r="D303" s="172" t="s">
        <v>236</v>
      </c>
      <c r="E303" s="172" t="s">
        <v>1232</v>
      </c>
      <c r="F303" s="172" t="s">
        <v>1233</v>
      </c>
      <c r="G303" s="172" t="s">
        <v>1234</v>
      </c>
      <c r="H303" s="172" t="s">
        <v>256</v>
      </c>
      <c r="I303" s="173" t="s">
        <v>250</v>
      </c>
      <c r="J303" s="173">
        <v>255</v>
      </c>
      <c r="K303" s="173">
        <v>0</v>
      </c>
      <c r="L303" s="173">
        <v>0</v>
      </c>
      <c r="M303" s="173" t="s">
        <v>250</v>
      </c>
      <c r="N303" s="173" t="s">
        <v>241</v>
      </c>
      <c r="O303" s="173" t="s">
        <v>250</v>
      </c>
      <c r="P303" s="173" t="s">
        <v>241</v>
      </c>
      <c r="Q303" s="173" t="s">
        <v>241</v>
      </c>
      <c r="R303" s="172"/>
      <c r="S303" s="172"/>
    </row>
    <row r="304" spans="1:19" hidden="1">
      <c r="A304" t="str">
        <f t="shared" si="8"/>
        <v>AccountCCS_Total_Gross_Value_Amount__c</v>
      </c>
      <c r="B304">
        <f t="shared" si="9"/>
        <v>0</v>
      </c>
      <c r="C304" s="172" t="s">
        <v>66</v>
      </c>
      <c r="D304" s="172" t="s">
        <v>236</v>
      </c>
      <c r="E304" s="172" t="s">
        <v>1235</v>
      </c>
      <c r="F304" s="172" t="s">
        <v>1236</v>
      </c>
      <c r="G304" s="172" t="s">
        <v>1237</v>
      </c>
      <c r="H304" s="172" t="s">
        <v>346</v>
      </c>
      <c r="I304" s="173" t="s">
        <v>250</v>
      </c>
      <c r="J304" s="173">
        <v>0</v>
      </c>
      <c r="K304" s="173">
        <v>18</v>
      </c>
      <c r="L304" s="173">
        <v>0</v>
      </c>
      <c r="M304" s="173" t="s">
        <v>250</v>
      </c>
      <c r="N304" s="173" t="s">
        <v>241</v>
      </c>
      <c r="O304" s="173" t="s">
        <v>250</v>
      </c>
      <c r="P304" s="173" t="s">
        <v>241</v>
      </c>
      <c r="Q304" s="173" t="s">
        <v>241</v>
      </c>
      <c r="R304" s="172"/>
      <c r="S304" s="172"/>
    </row>
    <row r="305" spans="1:19" hidden="1">
      <c r="A305" t="str">
        <f t="shared" si="8"/>
        <v>AccountCCS_Total_Lending_Value_Amount__c</v>
      </c>
      <c r="B305">
        <f t="shared" si="9"/>
        <v>0</v>
      </c>
      <c r="C305" s="172" t="s">
        <v>66</v>
      </c>
      <c r="D305" s="172" t="s">
        <v>236</v>
      </c>
      <c r="E305" s="172" t="s">
        <v>1238</v>
      </c>
      <c r="F305" s="172" t="s">
        <v>1239</v>
      </c>
      <c r="G305" s="172" t="s">
        <v>1240</v>
      </c>
      <c r="H305" s="172" t="s">
        <v>346</v>
      </c>
      <c r="I305" s="173" t="s">
        <v>250</v>
      </c>
      <c r="J305" s="173">
        <v>0</v>
      </c>
      <c r="K305" s="173">
        <v>18</v>
      </c>
      <c r="L305" s="173">
        <v>0</v>
      </c>
      <c r="M305" s="173" t="s">
        <v>250</v>
      </c>
      <c r="N305" s="173" t="s">
        <v>241</v>
      </c>
      <c r="O305" s="173" t="s">
        <v>250</v>
      </c>
      <c r="P305" s="173" t="s">
        <v>241</v>
      </c>
      <c r="Q305" s="173" t="s">
        <v>241</v>
      </c>
      <c r="R305" s="172"/>
      <c r="S305" s="172"/>
    </row>
    <row r="306" spans="1:19" hidden="1">
      <c r="A306" t="str">
        <f t="shared" si="8"/>
        <v>AccountEnvironmental_Social_Comments__c</v>
      </c>
      <c r="B306">
        <f t="shared" si="9"/>
        <v>32768</v>
      </c>
      <c r="C306" s="172" t="s">
        <v>66</v>
      </c>
      <c r="D306" s="172" t="s">
        <v>236</v>
      </c>
      <c r="E306" s="172" t="s">
        <v>1241</v>
      </c>
      <c r="F306" s="172" t="s">
        <v>1242</v>
      </c>
      <c r="G306" s="172" t="s">
        <v>1243</v>
      </c>
      <c r="H306" s="172" t="s">
        <v>268</v>
      </c>
      <c r="I306" s="173" t="s">
        <v>250</v>
      </c>
      <c r="J306" s="173">
        <v>32768</v>
      </c>
      <c r="K306" s="173">
        <v>0</v>
      </c>
      <c r="L306" s="173">
        <v>0</v>
      </c>
      <c r="M306" s="173" t="s">
        <v>250</v>
      </c>
      <c r="N306" s="173" t="s">
        <v>241</v>
      </c>
      <c r="O306" s="173" t="s">
        <v>250</v>
      </c>
      <c r="P306" s="173" t="s">
        <v>241</v>
      </c>
      <c r="Q306" s="173" t="s">
        <v>241</v>
      </c>
      <c r="R306" s="172"/>
      <c r="S306" s="172"/>
    </row>
    <row r="307" spans="1:19" hidden="1">
      <c r="A307" t="str">
        <f t="shared" si="8"/>
        <v>AccountSource_of_Customer_Comments__c</v>
      </c>
      <c r="B307">
        <f t="shared" si="9"/>
        <v>32768</v>
      </c>
      <c r="C307" s="172" t="s">
        <v>66</v>
      </c>
      <c r="D307" s="172" t="s">
        <v>236</v>
      </c>
      <c r="E307" s="172" t="s">
        <v>1244</v>
      </c>
      <c r="F307" s="172" t="s">
        <v>1245</v>
      </c>
      <c r="G307" s="172" t="s">
        <v>1246</v>
      </c>
      <c r="H307" s="172" t="s">
        <v>268</v>
      </c>
      <c r="I307" s="173" t="s">
        <v>250</v>
      </c>
      <c r="J307" s="173">
        <v>32768</v>
      </c>
      <c r="K307" s="173">
        <v>0</v>
      </c>
      <c r="L307" s="173">
        <v>0</v>
      </c>
      <c r="M307" s="173" t="s">
        <v>250</v>
      </c>
      <c r="N307" s="173" t="s">
        <v>241</v>
      </c>
      <c r="O307" s="173" t="s">
        <v>250</v>
      </c>
      <c r="P307" s="173" t="s">
        <v>241</v>
      </c>
      <c r="Q307" s="173" t="s">
        <v>241</v>
      </c>
      <c r="R307" s="172"/>
      <c r="S307" s="172"/>
    </row>
    <row r="308" spans="1:19" hidden="1">
      <c r="A308" t="str">
        <f t="shared" si="8"/>
        <v>AccountCCS_Average_BDCS_StringRating__c</v>
      </c>
      <c r="B308">
        <f t="shared" si="9"/>
        <v>1300</v>
      </c>
      <c r="C308" s="172" t="s">
        <v>66</v>
      </c>
      <c r="D308" s="172" t="s">
        <v>236</v>
      </c>
      <c r="E308" s="172" t="s">
        <v>1247</v>
      </c>
      <c r="F308" s="172" t="s">
        <v>1248</v>
      </c>
      <c r="G308" s="172" t="s">
        <v>1249</v>
      </c>
      <c r="H308" s="172" t="s">
        <v>253</v>
      </c>
      <c r="I308" s="173" t="s">
        <v>250</v>
      </c>
      <c r="J308" s="173">
        <v>1300</v>
      </c>
      <c r="K308" s="173">
        <v>0</v>
      </c>
      <c r="L308" s="173">
        <v>0</v>
      </c>
      <c r="M308" s="173" t="s">
        <v>250</v>
      </c>
      <c r="N308" s="173" t="s">
        <v>241</v>
      </c>
      <c r="O308" s="173" t="s">
        <v>241</v>
      </c>
      <c r="P308" s="173" t="s">
        <v>241</v>
      </c>
      <c r="Q308" s="173" t="s">
        <v>250</v>
      </c>
      <c r="R308" s="172" t="s">
        <v>1250</v>
      </c>
      <c r="S308" s="172"/>
    </row>
    <row r="309" spans="1:19" hidden="1">
      <c r="A309" t="str">
        <f t="shared" si="8"/>
        <v>AccountCCS_Default_Grade_Rating_Value__c</v>
      </c>
      <c r="B309" t="str">
        <f t="shared" si="9"/>
        <v>18, 2</v>
      </c>
      <c r="C309" s="172" t="s">
        <v>66</v>
      </c>
      <c r="D309" s="172" t="s">
        <v>236</v>
      </c>
      <c r="E309" s="172" t="s">
        <v>1251</v>
      </c>
      <c r="F309" s="172" t="s">
        <v>1252</v>
      </c>
      <c r="G309" s="172" t="s">
        <v>1253</v>
      </c>
      <c r="H309" s="172" t="s">
        <v>284</v>
      </c>
      <c r="I309" s="173" t="s">
        <v>250</v>
      </c>
      <c r="J309" s="173">
        <v>0</v>
      </c>
      <c r="K309" s="173">
        <v>18</v>
      </c>
      <c r="L309" s="173">
        <v>2</v>
      </c>
      <c r="M309" s="173" t="s">
        <v>250</v>
      </c>
      <c r="N309" s="173" t="s">
        <v>241</v>
      </c>
      <c r="O309" s="173" t="s">
        <v>241</v>
      </c>
      <c r="P309" s="173" t="s">
        <v>241</v>
      </c>
      <c r="Q309" s="173" t="s">
        <v>250</v>
      </c>
      <c r="R309" s="172" t="s">
        <v>1254</v>
      </c>
      <c r="S309" s="172"/>
    </row>
    <row r="310" spans="1:19" hidden="1">
      <c r="A310" t="str">
        <f t="shared" si="8"/>
        <v>AccountCCS_IRDC_Default_Flag__c</v>
      </c>
      <c r="B310">
        <f t="shared" si="9"/>
        <v>0</v>
      </c>
      <c r="C310" s="172" t="s">
        <v>66</v>
      </c>
      <c r="D310" s="172" t="s">
        <v>236</v>
      </c>
      <c r="E310" s="172" t="s">
        <v>1255</v>
      </c>
      <c r="F310" s="172" t="s">
        <v>1256</v>
      </c>
      <c r="G310" s="172" t="s">
        <v>1257</v>
      </c>
      <c r="H310" s="172" t="s">
        <v>245</v>
      </c>
      <c r="I310" s="173" t="s">
        <v>241</v>
      </c>
      <c r="J310" s="173">
        <v>0</v>
      </c>
      <c r="K310" s="173">
        <v>0</v>
      </c>
      <c r="L310" s="173">
        <v>0</v>
      </c>
      <c r="M310" s="173" t="s">
        <v>250</v>
      </c>
      <c r="N310" s="173" t="s">
        <v>241</v>
      </c>
      <c r="O310" s="173" t="s">
        <v>241</v>
      </c>
      <c r="P310" s="173" t="s">
        <v>241</v>
      </c>
      <c r="Q310" s="173" t="s">
        <v>250</v>
      </c>
      <c r="R310" s="172" t="s">
        <v>1188</v>
      </c>
      <c r="S310" s="172"/>
    </row>
    <row r="311" spans="1:19" hidden="1">
      <c r="A311" t="str">
        <f t="shared" si="8"/>
        <v>AccountCCS_Reason_Codes__c</v>
      </c>
      <c r="B311">
        <f t="shared" si="9"/>
        <v>4099</v>
      </c>
      <c r="C311" s="172" t="s">
        <v>66</v>
      </c>
      <c r="D311" s="172" t="s">
        <v>236</v>
      </c>
      <c r="E311" s="172" t="s">
        <v>1258</v>
      </c>
      <c r="F311" s="172" t="s">
        <v>1259</v>
      </c>
      <c r="G311" s="172" t="s">
        <v>1260</v>
      </c>
      <c r="H311" s="172" t="s">
        <v>904</v>
      </c>
      <c r="I311" s="173" t="s">
        <v>250</v>
      </c>
      <c r="J311" s="173">
        <v>4099</v>
      </c>
      <c r="K311" s="173">
        <v>5</v>
      </c>
      <c r="L311" s="173">
        <v>0</v>
      </c>
      <c r="M311" s="173" t="s">
        <v>250</v>
      </c>
      <c r="N311" s="173" t="s">
        <v>241</v>
      </c>
      <c r="O311" s="173" t="s">
        <v>250</v>
      </c>
      <c r="P311" s="173" t="s">
        <v>241</v>
      </c>
      <c r="Q311" s="173" t="s">
        <v>241</v>
      </c>
      <c r="R311" s="172"/>
      <c r="S311" s="172"/>
    </row>
    <row r="312" spans="1:19" hidden="1">
      <c r="A312" t="str">
        <f t="shared" si="8"/>
        <v>AccountCCS_Policy_Considerations_Comments__c</v>
      </c>
      <c r="B312">
        <f t="shared" si="9"/>
        <v>32768</v>
      </c>
      <c r="C312" s="172" t="s">
        <v>66</v>
      </c>
      <c r="D312" s="172" t="s">
        <v>236</v>
      </c>
      <c r="E312" s="172" t="s">
        <v>1261</v>
      </c>
      <c r="F312" s="172" t="s">
        <v>1262</v>
      </c>
      <c r="G312" s="172" t="s">
        <v>1263</v>
      </c>
      <c r="H312" s="172" t="s">
        <v>268</v>
      </c>
      <c r="I312" s="173" t="s">
        <v>250</v>
      </c>
      <c r="J312" s="173">
        <v>32768</v>
      </c>
      <c r="K312" s="173">
        <v>0</v>
      </c>
      <c r="L312" s="173">
        <v>0</v>
      </c>
      <c r="M312" s="173" t="s">
        <v>250</v>
      </c>
      <c r="N312" s="173" t="s">
        <v>241</v>
      </c>
      <c r="O312" s="173" t="s">
        <v>250</v>
      </c>
      <c r="P312" s="173" t="s">
        <v>241</v>
      </c>
      <c r="Q312" s="173" t="s">
        <v>241</v>
      </c>
      <c r="R312" s="172"/>
      <c r="S312" s="172"/>
    </row>
    <row r="313" spans="1:19" hidden="1">
      <c r="A313" t="str">
        <f t="shared" si="8"/>
        <v>CCS_ORG_Approval__cId</v>
      </c>
      <c r="B313">
        <f t="shared" si="9"/>
        <v>18</v>
      </c>
      <c r="C313" s="172" t="s">
        <v>72</v>
      </c>
      <c r="D313" s="172" t="s">
        <v>1264</v>
      </c>
      <c r="E313" s="172" t="s">
        <v>1265</v>
      </c>
      <c r="F313" s="172" t="s">
        <v>238</v>
      </c>
      <c r="G313" s="172" t="s">
        <v>1266</v>
      </c>
      <c r="H313" s="172" t="s">
        <v>240</v>
      </c>
      <c r="I313" s="173" t="s">
        <v>241</v>
      </c>
      <c r="J313" s="173">
        <v>18</v>
      </c>
      <c r="K313" s="173">
        <v>0</v>
      </c>
      <c r="L313" s="173">
        <v>0</v>
      </c>
      <c r="M313" s="173" t="s">
        <v>241</v>
      </c>
      <c r="N313" s="173" t="s">
        <v>241</v>
      </c>
      <c r="O313" s="173" t="s">
        <v>241</v>
      </c>
      <c r="P313" s="173" t="s">
        <v>241</v>
      </c>
      <c r="Q313" s="173" t="s">
        <v>241</v>
      </c>
      <c r="R313" s="172"/>
      <c r="S313" s="172"/>
    </row>
    <row r="314" spans="1:19" hidden="1">
      <c r="A314" t="str">
        <f t="shared" si="8"/>
        <v>CCS_ORG_Approval__cOwnerId</v>
      </c>
      <c r="B314">
        <f t="shared" si="9"/>
        <v>18</v>
      </c>
      <c r="C314" s="172" t="s">
        <v>72</v>
      </c>
      <c r="D314" s="172" t="s">
        <v>1264</v>
      </c>
      <c r="E314" s="172" t="s">
        <v>1267</v>
      </c>
      <c r="F314" s="172" t="s">
        <v>368</v>
      </c>
      <c r="G314" s="172" t="s">
        <v>1268</v>
      </c>
      <c r="H314" s="172" t="s">
        <v>1269</v>
      </c>
      <c r="I314" s="173" t="s">
        <v>241</v>
      </c>
      <c r="J314" s="173">
        <v>18</v>
      </c>
      <c r="K314" s="173">
        <v>0</v>
      </c>
      <c r="L314" s="173">
        <v>0</v>
      </c>
      <c r="M314" s="173" t="s">
        <v>241</v>
      </c>
      <c r="N314" s="173" t="s">
        <v>241</v>
      </c>
      <c r="O314" s="173" t="s">
        <v>250</v>
      </c>
      <c r="P314" s="173" t="s">
        <v>241</v>
      </c>
      <c r="Q314" s="173" t="s">
        <v>241</v>
      </c>
      <c r="R314" s="172"/>
      <c r="S314" s="172"/>
    </row>
    <row r="315" spans="1:19" hidden="1">
      <c r="A315" t="str">
        <f t="shared" si="8"/>
        <v>CCS_ORG_Approval__cIsDeleted</v>
      </c>
      <c r="B315">
        <f t="shared" si="9"/>
        <v>0</v>
      </c>
      <c r="C315" s="172" t="s">
        <v>72</v>
      </c>
      <c r="D315" s="172" t="s">
        <v>1264</v>
      </c>
      <c r="E315" s="172" t="s">
        <v>1270</v>
      </c>
      <c r="F315" s="172" t="s">
        <v>243</v>
      </c>
      <c r="G315" s="172" t="s">
        <v>244</v>
      </c>
      <c r="H315" s="172" t="s">
        <v>245</v>
      </c>
      <c r="I315" s="173" t="s">
        <v>241</v>
      </c>
      <c r="J315" s="173">
        <v>0</v>
      </c>
      <c r="K315" s="173">
        <v>0</v>
      </c>
      <c r="L315" s="173">
        <v>0</v>
      </c>
      <c r="M315" s="173" t="s">
        <v>241</v>
      </c>
      <c r="N315" s="173" t="s">
        <v>241</v>
      </c>
      <c r="O315" s="173" t="s">
        <v>241</v>
      </c>
      <c r="P315" s="173" t="s">
        <v>241</v>
      </c>
      <c r="Q315" s="173" t="s">
        <v>241</v>
      </c>
      <c r="R315" s="172"/>
      <c r="S315" s="172"/>
    </row>
    <row r="316" spans="1:19" hidden="1">
      <c r="A316" t="str">
        <f t="shared" si="8"/>
        <v>CCS_ORG_Approval__cName</v>
      </c>
      <c r="B316">
        <f t="shared" si="9"/>
        <v>80</v>
      </c>
      <c r="C316" s="172" t="s">
        <v>72</v>
      </c>
      <c r="D316" s="172" t="s">
        <v>1264</v>
      </c>
      <c r="E316" s="172" t="s">
        <v>1271</v>
      </c>
      <c r="F316" s="172" t="s">
        <v>29</v>
      </c>
      <c r="G316" s="172" t="s">
        <v>1272</v>
      </c>
      <c r="H316" s="172" t="s">
        <v>253</v>
      </c>
      <c r="I316" s="173" t="s">
        <v>241</v>
      </c>
      <c r="J316" s="173">
        <v>80</v>
      </c>
      <c r="K316" s="173">
        <v>0</v>
      </c>
      <c r="L316" s="173">
        <v>0</v>
      </c>
      <c r="M316" s="173" t="s">
        <v>241</v>
      </c>
      <c r="N316" s="173" t="s">
        <v>241</v>
      </c>
      <c r="O316" s="173" t="s">
        <v>241</v>
      </c>
      <c r="P316" s="173" t="s">
        <v>241</v>
      </c>
      <c r="Q316" s="173" t="s">
        <v>241</v>
      </c>
      <c r="R316" s="172"/>
      <c r="S316" s="172"/>
    </row>
    <row r="317" spans="1:19" hidden="1">
      <c r="A317" t="str">
        <f t="shared" si="8"/>
        <v>CCS_ORG_Approval__cCurrencyIsoCode</v>
      </c>
      <c r="B317">
        <f t="shared" si="9"/>
        <v>3</v>
      </c>
      <c r="C317" s="172" t="s">
        <v>72</v>
      </c>
      <c r="D317" s="172" t="s">
        <v>1264</v>
      </c>
      <c r="E317" s="172" t="s">
        <v>1273</v>
      </c>
      <c r="F317" s="172" t="s">
        <v>365</v>
      </c>
      <c r="G317" s="172" t="s">
        <v>1274</v>
      </c>
      <c r="H317" s="172" t="s">
        <v>256</v>
      </c>
      <c r="I317" s="173" t="s">
        <v>250</v>
      </c>
      <c r="J317" s="173">
        <v>3</v>
      </c>
      <c r="K317" s="173">
        <v>0</v>
      </c>
      <c r="L317" s="173">
        <v>0</v>
      </c>
      <c r="M317" s="173" t="s">
        <v>241</v>
      </c>
      <c r="N317" s="173" t="s">
        <v>241</v>
      </c>
      <c r="O317" s="173" t="s">
        <v>250</v>
      </c>
      <c r="P317" s="173" t="s">
        <v>241</v>
      </c>
      <c r="Q317" s="173" t="s">
        <v>241</v>
      </c>
      <c r="R317" s="172"/>
      <c r="S317" s="172"/>
    </row>
    <row r="318" spans="1:19" hidden="1">
      <c r="A318" t="str">
        <f t="shared" si="8"/>
        <v>CCS_ORG_Approval__cCreatedDate</v>
      </c>
      <c r="B318">
        <f t="shared" si="9"/>
        <v>0</v>
      </c>
      <c r="C318" s="172" t="s">
        <v>72</v>
      </c>
      <c r="D318" s="172" t="s">
        <v>1264</v>
      </c>
      <c r="E318" s="172" t="s">
        <v>1275</v>
      </c>
      <c r="F318" s="172" t="s">
        <v>372</v>
      </c>
      <c r="G318" s="172" t="s">
        <v>373</v>
      </c>
      <c r="H318" s="172" t="s">
        <v>374</v>
      </c>
      <c r="I318" s="173" t="s">
        <v>241</v>
      </c>
      <c r="J318" s="173">
        <v>0</v>
      </c>
      <c r="K318" s="173">
        <v>0</v>
      </c>
      <c r="L318" s="173">
        <v>0</v>
      </c>
      <c r="M318" s="173" t="s">
        <v>241</v>
      </c>
      <c r="N318" s="173" t="s">
        <v>241</v>
      </c>
      <c r="O318" s="173" t="s">
        <v>241</v>
      </c>
      <c r="P318" s="173" t="s">
        <v>241</v>
      </c>
      <c r="Q318" s="173" t="s">
        <v>241</v>
      </c>
      <c r="R318" s="172"/>
      <c r="S318" s="172"/>
    </row>
    <row r="319" spans="1:19" hidden="1">
      <c r="A319" t="str">
        <f t="shared" si="8"/>
        <v>CCS_ORG_Approval__cCreatedById</v>
      </c>
      <c r="B319">
        <f t="shared" si="9"/>
        <v>18</v>
      </c>
      <c r="C319" s="172" t="s">
        <v>72</v>
      </c>
      <c r="D319" s="172" t="s">
        <v>1264</v>
      </c>
      <c r="E319" s="172" t="s">
        <v>1276</v>
      </c>
      <c r="F319" s="172" t="s">
        <v>376</v>
      </c>
      <c r="G319" s="172" t="s">
        <v>377</v>
      </c>
      <c r="H319" s="172" t="s">
        <v>370</v>
      </c>
      <c r="I319" s="173" t="s">
        <v>241</v>
      </c>
      <c r="J319" s="173">
        <v>18</v>
      </c>
      <c r="K319" s="173">
        <v>0</v>
      </c>
      <c r="L319" s="173">
        <v>0</v>
      </c>
      <c r="M319" s="173" t="s">
        <v>241</v>
      </c>
      <c r="N319" s="173" t="s">
        <v>241</v>
      </c>
      <c r="O319" s="173" t="s">
        <v>241</v>
      </c>
      <c r="P319" s="173" t="s">
        <v>241</v>
      </c>
      <c r="Q319" s="173" t="s">
        <v>241</v>
      </c>
      <c r="R319" s="172"/>
      <c r="S319" s="172"/>
    </row>
    <row r="320" spans="1:19" hidden="1">
      <c r="A320" t="str">
        <f t="shared" si="8"/>
        <v>CCS_ORG_Approval__cLastModifiedDate</v>
      </c>
      <c r="B320">
        <f t="shared" si="9"/>
        <v>0</v>
      </c>
      <c r="C320" s="172" t="s">
        <v>72</v>
      </c>
      <c r="D320" s="172" t="s">
        <v>1264</v>
      </c>
      <c r="E320" s="172" t="s">
        <v>1277</v>
      </c>
      <c r="F320" s="172" t="s">
        <v>379</v>
      </c>
      <c r="G320" s="172" t="s">
        <v>380</v>
      </c>
      <c r="H320" s="172" t="s">
        <v>374</v>
      </c>
      <c r="I320" s="173" t="s">
        <v>241</v>
      </c>
      <c r="J320" s="173">
        <v>0</v>
      </c>
      <c r="K320" s="173">
        <v>0</v>
      </c>
      <c r="L320" s="173">
        <v>0</v>
      </c>
      <c r="M320" s="173" t="s">
        <v>241</v>
      </c>
      <c r="N320" s="173" t="s">
        <v>241</v>
      </c>
      <c r="O320" s="173" t="s">
        <v>241</v>
      </c>
      <c r="P320" s="173" t="s">
        <v>241</v>
      </c>
      <c r="Q320" s="173" t="s">
        <v>241</v>
      </c>
      <c r="R320" s="172"/>
      <c r="S320" s="172"/>
    </row>
    <row r="321" spans="1:19" hidden="1">
      <c r="A321" t="str">
        <f t="shared" si="8"/>
        <v>CCS_ORG_Approval__cLastModifiedById</v>
      </c>
      <c r="B321">
        <f t="shared" si="9"/>
        <v>18</v>
      </c>
      <c r="C321" s="172" t="s">
        <v>72</v>
      </c>
      <c r="D321" s="172" t="s">
        <v>1264</v>
      </c>
      <c r="E321" s="172" t="s">
        <v>1278</v>
      </c>
      <c r="F321" s="172" t="s">
        <v>382</v>
      </c>
      <c r="G321" s="172" t="s">
        <v>383</v>
      </c>
      <c r="H321" s="172" t="s">
        <v>370</v>
      </c>
      <c r="I321" s="173" t="s">
        <v>241</v>
      </c>
      <c r="J321" s="173">
        <v>18</v>
      </c>
      <c r="K321" s="173">
        <v>0</v>
      </c>
      <c r="L321" s="173">
        <v>0</v>
      </c>
      <c r="M321" s="173" t="s">
        <v>241</v>
      </c>
      <c r="N321" s="173" t="s">
        <v>241</v>
      </c>
      <c r="O321" s="173" t="s">
        <v>241</v>
      </c>
      <c r="P321" s="173" t="s">
        <v>241</v>
      </c>
      <c r="Q321" s="173" t="s">
        <v>241</v>
      </c>
      <c r="R321" s="172"/>
      <c r="S321" s="172"/>
    </row>
    <row r="322" spans="1:19" hidden="1">
      <c r="A322" t="str">
        <f t="shared" si="8"/>
        <v>CCS_ORG_Approval__cSystemModstamp</v>
      </c>
      <c r="B322">
        <f t="shared" si="9"/>
        <v>0</v>
      </c>
      <c r="C322" s="172" t="s">
        <v>72</v>
      </c>
      <c r="D322" s="172" t="s">
        <v>1264</v>
      </c>
      <c r="E322" s="172" t="s">
        <v>1279</v>
      </c>
      <c r="F322" s="172" t="s">
        <v>385</v>
      </c>
      <c r="G322" s="172" t="s">
        <v>386</v>
      </c>
      <c r="H322" s="172" t="s">
        <v>374</v>
      </c>
      <c r="I322" s="173" t="s">
        <v>241</v>
      </c>
      <c r="J322" s="173">
        <v>0</v>
      </c>
      <c r="K322" s="173">
        <v>0</v>
      </c>
      <c r="L322" s="173">
        <v>0</v>
      </c>
      <c r="M322" s="173" t="s">
        <v>241</v>
      </c>
      <c r="N322" s="173" t="s">
        <v>241</v>
      </c>
      <c r="O322" s="173" t="s">
        <v>241</v>
      </c>
      <c r="P322" s="173" t="s">
        <v>241</v>
      </c>
      <c r="Q322" s="173" t="s">
        <v>241</v>
      </c>
      <c r="R322" s="172"/>
      <c r="S322" s="172"/>
    </row>
    <row r="323" spans="1:19" hidden="1">
      <c r="A323" t="str">
        <f t="shared" ref="A323:A352" si="10">C323&amp;F323</f>
        <v>CCS_ORG_Approval__cLastViewedDate</v>
      </c>
      <c r="B323">
        <f t="shared" ref="B323:B352" si="11">IF(H323="double", K323&amp;", "&amp;L323, J323)</f>
        <v>0</v>
      </c>
      <c r="C323" s="172" t="s">
        <v>72</v>
      </c>
      <c r="D323" s="172" t="s">
        <v>1264</v>
      </c>
      <c r="E323" s="172" t="s">
        <v>1280</v>
      </c>
      <c r="F323" s="172" t="s">
        <v>392</v>
      </c>
      <c r="G323" s="172" t="s">
        <v>393</v>
      </c>
      <c r="H323" s="172" t="s">
        <v>374</v>
      </c>
      <c r="I323" s="173" t="s">
        <v>250</v>
      </c>
      <c r="J323" s="173">
        <v>0</v>
      </c>
      <c r="K323" s="173">
        <v>0</v>
      </c>
      <c r="L323" s="173">
        <v>0</v>
      </c>
      <c r="M323" s="173" t="s">
        <v>241</v>
      </c>
      <c r="N323" s="173" t="s">
        <v>241</v>
      </c>
      <c r="O323" s="173" t="s">
        <v>241</v>
      </c>
      <c r="P323" s="173" t="s">
        <v>241</v>
      </c>
      <c r="Q323" s="173" t="s">
        <v>241</v>
      </c>
      <c r="R323" s="172"/>
      <c r="S323" s="172"/>
    </row>
    <row r="324" spans="1:19" hidden="1">
      <c r="A324" t="str">
        <f t="shared" si="10"/>
        <v>CCS_ORG_Approval__cLastReferencedDate</v>
      </c>
      <c r="B324">
        <f t="shared" si="11"/>
        <v>0</v>
      </c>
      <c r="C324" s="172" t="s">
        <v>72</v>
      </c>
      <c r="D324" s="172" t="s">
        <v>1264</v>
      </c>
      <c r="E324" s="172" t="s">
        <v>1281</v>
      </c>
      <c r="F324" s="172" t="s">
        <v>395</v>
      </c>
      <c r="G324" s="172" t="s">
        <v>396</v>
      </c>
      <c r="H324" s="172" t="s">
        <v>374</v>
      </c>
      <c r="I324" s="173" t="s">
        <v>250</v>
      </c>
      <c r="J324" s="173">
        <v>0</v>
      </c>
      <c r="K324" s="173">
        <v>0</v>
      </c>
      <c r="L324" s="173">
        <v>0</v>
      </c>
      <c r="M324" s="173" t="s">
        <v>241</v>
      </c>
      <c r="N324" s="173" t="s">
        <v>241</v>
      </c>
      <c r="O324" s="173" t="s">
        <v>241</v>
      </c>
      <c r="P324" s="173" t="s">
        <v>241</v>
      </c>
      <c r="Q324" s="173" t="s">
        <v>241</v>
      </c>
      <c r="R324" s="172"/>
      <c r="S324" s="172"/>
    </row>
    <row r="325" spans="1:19" hidden="1">
      <c r="A325" t="str">
        <f t="shared" si="10"/>
        <v>CCS_ORG_Approval__cConnectionReceivedId</v>
      </c>
      <c r="B325">
        <f t="shared" si="11"/>
        <v>18</v>
      </c>
      <c r="C325" s="172" t="s">
        <v>72</v>
      </c>
      <c r="D325" s="172" t="s">
        <v>1264</v>
      </c>
      <c r="E325" s="172" t="s">
        <v>1282</v>
      </c>
      <c r="F325" s="172" t="s">
        <v>422</v>
      </c>
      <c r="G325" s="172" t="s">
        <v>423</v>
      </c>
      <c r="H325" s="172" t="s">
        <v>424</v>
      </c>
      <c r="I325" s="173" t="s">
        <v>250</v>
      </c>
      <c r="J325" s="173">
        <v>18</v>
      </c>
      <c r="K325" s="173">
        <v>0</v>
      </c>
      <c r="L325" s="173">
        <v>0</v>
      </c>
      <c r="M325" s="173" t="s">
        <v>241</v>
      </c>
      <c r="N325" s="173" t="s">
        <v>241</v>
      </c>
      <c r="O325" s="173" t="s">
        <v>241</v>
      </c>
      <c r="P325" s="173" t="s">
        <v>241</v>
      </c>
      <c r="Q325" s="173" t="s">
        <v>241</v>
      </c>
      <c r="R325" s="172"/>
      <c r="S325" s="172"/>
    </row>
    <row r="326" spans="1:19" hidden="1">
      <c r="A326" t="str">
        <f t="shared" si="10"/>
        <v>CCS_ORG_Approval__cConnectionSentId</v>
      </c>
      <c r="B326">
        <f t="shared" si="11"/>
        <v>18</v>
      </c>
      <c r="C326" s="172" t="s">
        <v>72</v>
      </c>
      <c r="D326" s="172" t="s">
        <v>1264</v>
      </c>
      <c r="E326" s="172" t="s">
        <v>1283</v>
      </c>
      <c r="F326" s="172" t="s">
        <v>426</v>
      </c>
      <c r="G326" s="172" t="s">
        <v>427</v>
      </c>
      <c r="H326" s="172" t="s">
        <v>424</v>
      </c>
      <c r="I326" s="173" t="s">
        <v>250</v>
      </c>
      <c r="J326" s="173">
        <v>18</v>
      </c>
      <c r="K326" s="173">
        <v>0</v>
      </c>
      <c r="L326" s="173">
        <v>0</v>
      </c>
      <c r="M326" s="173" t="s">
        <v>241</v>
      </c>
      <c r="N326" s="173" t="s">
        <v>241</v>
      </c>
      <c r="O326" s="173" t="s">
        <v>241</v>
      </c>
      <c r="P326" s="173" t="s">
        <v>241</v>
      </c>
      <c r="Q326" s="173" t="s">
        <v>241</v>
      </c>
      <c r="R326" s="172"/>
      <c r="S326" s="172"/>
    </row>
    <row r="327" spans="1:19" hidden="1">
      <c r="A327" t="str">
        <f t="shared" si="10"/>
        <v>CCS_ORG_Approval__cCCS_Approval_for__c</v>
      </c>
      <c r="B327">
        <f t="shared" si="11"/>
        <v>255</v>
      </c>
      <c r="C327" s="172" t="s">
        <v>72</v>
      </c>
      <c r="D327" s="172" t="s">
        <v>1264</v>
      </c>
      <c r="E327" s="172" t="s">
        <v>1284</v>
      </c>
      <c r="F327" s="172" t="s">
        <v>1285</v>
      </c>
      <c r="G327" s="172" t="s">
        <v>1286</v>
      </c>
      <c r="H327" s="172" t="s">
        <v>256</v>
      </c>
      <c r="I327" s="173" t="s">
        <v>250</v>
      </c>
      <c r="J327" s="173">
        <v>255</v>
      </c>
      <c r="K327" s="173">
        <v>0</v>
      </c>
      <c r="L327" s="173">
        <v>0</v>
      </c>
      <c r="M327" s="173" t="s">
        <v>250</v>
      </c>
      <c r="N327" s="173" t="s">
        <v>241</v>
      </c>
      <c r="O327" s="173" t="s">
        <v>250</v>
      </c>
      <c r="P327" s="173" t="s">
        <v>241</v>
      </c>
      <c r="Q327" s="173" t="s">
        <v>241</v>
      </c>
      <c r="R327" s="172"/>
      <c r="S327" s="172"/>
    </row>
    <row r="328" spans="1:19" hidden="1">
      <c r="A328" t="str">
        <f t="shared" si="10"/>
        <v>CCS_ORG_Approval__cCCS_Comments__c</v>
      </c>
      <c r="B328">
        <f t="shared" si="11"/>
        <v>255</v>
      </c>
      <c r="C328" s="172" t="s">
        <v>72</v>
      </c>
      <c r="D328" s="172" t="s">
        <v>1264</v>
      </c>
      <c r="E328" s="172" t="s">
        <v>1287</v>
      </c>
      <c r="F328" s="172" t="s">
        <v>1288</v>
      </c>
      <c r="G328" s="172" t="s">
        <v>152</v>
      </c>
      <c r="H328" s="172" t="s">
        <v>268</v>
      </c>
      <c r="I328" s="173" t="s">
        <v>250</v>
      </c>
      <c r="J328" s="173">
        <v>255</v>
      </c>
      <c r="K328" s="173">
        <v>0</v>
      </c>
      <c r="L328" s="173">
        <v>0</v>
      </c>
      <c r="M328" s="173" t="s">
        <v>250</v>
      </c>
      <c r="N328" s="173" t="s">
        <v>241</v>
      </c>
      <c r="O328" s="173" t="s">
        <v>250</v>
      </c>
      <c r="P328" s="173" t="s">
        <v>241</v>
      </c>
      <c r="Q328" s="173" t="s">
        <v>241</v>
      </c>
      <c r="R328" s="172"/>
      <c r="S328" s="172"/>
    </row>
    <row r="329" spans="1:19" hidden="1">
      <c r="A329" t="str">
        <f t="shared" si="10"/>
        <v>CCS_ORG_Approval__cCCS_Connection__c</v>
      </c>
      <c r="B329">
        <f t="shared" si="11"/>
        <v>18</v>
      </c>
      <c r="C329" s="172" t="s">
        <v>72</v>
      </c>
      <c r="D329" s="172" t="s">
        <v>1264</v>
      </c>
      <c r="E329" s="172" t="s">
        <v>1289</v>
      </c>
      <c r="F329" s="172" t="s">
        <v>1290</v>
      </c>
      <c r="G329" s="172" t="s">
        <v>70</v>
      </c>
      <c r="H329" s="172" t="s">
        <v>1291</v>
      </c>
      <c r="I329" s="173" t="s">
        <v>250</v>
      </c>
      <c r="J329" s="173">
        <v>18</v>
      </c>
      <c r="K329" s="173">
        <v>0</v>
      </c>
      <c r="L329" s="173">
        <v>0</v>
      </c>
      <c r="M329" s="173" t="s">
        <v>250</v>
      </c>
      <c r="N329" s="173" t="s">
        <v>241</v>
      </c>
      <c r="O329" s="173" t="s">
        <v>250</v>
      </c>
      <c r="P329" s="173" t="s">
        <v>241</v>
      </c>
      <c r="Q329" s="173" t="s">
        <v>241</v>
      </c>
      <c r="R329" s="172"/>
      <c r="S329" s="172"/>
    </row>
    <row r="330" spans="1:19" hidden="1">
      <c r="A330" t="str">
        <f t="shared" si="10"/>
        <v>CCS_ORG_Approval__cCCS_Lending_Group__c</v>
      </c>
      <c r="B330">
        <f t="shared" si="11"/>
        <v>18</v>
      </c>
      <c r="C330" s="172" t="s">
        <v>72</v>
      </c>
      <c r="D330" s="172" t="s">
        <v>1264</v>
      </c>
      <c r="E330" s="172" t="s">
        <v>1292</v>
      </c>
      <c r="F330" s="172" t="s">
        <v>1293</v>
      </c>
      <c r="G330" s="172" t="s">
        <v>1294</v>
      </c>
      <c r="H330" s="172" t="s">
        <v>249</v>
      </c>
      <c r="I330" s="173" t="s">
        <v>250</v>
      </c>
      <c r="J330" s="173">
        <v>18</v>
      </c>
      <c r="K330" s="173">
        <v>0</v>
      </c>
      <c r="L330" s="173">
        <v>0</v>
      </c>
      <c r="M330" s="173" t="s">
        <v>250</v>
      </c>
      <c r="N330" s="173" t="s">
        <v>241</v>
      </c>
      <c r="O330" s="173" t="s">
        <v>250</v>
      </c>
      <c r="P330" s="173" t="s">
        <v>241</v>
      </c>
      <c r="Q330" s="173" t="s">
        <v>241</v>
      </c>
      <c r="R330" s="172"/>
      <c r="S330" s="172"/>
    </row>
    <row r="331" spans="1:19" hidden="1">
      <c r="A331" t="str">
        <f t="shared" si="10"/>
        <v>CCS_ORG_Approval__cCCS_ORG_Lead__c</v>
      </c>
      <c r="B331">
        <f t="shared" si="11"/>
        <v>18</v>
      </c>
      <c r="C331" s="172" t="s">
        <v>72</v>
      </c>
      <c r="D331" s="172" t="s">
        <v>1264</v>
      </c>
      <c r="E331" s="172" t="s">
        <v>1295</v>
      </c>
      <c r="F331" s="172" t="s">
        <v>1296</v>
      </c>
      <c r="G331" s="172" t="s">
        <v>1297</v>
      </c>
      <c r="H331" s="172" t="s">
        <v>249</v>
      </c>
      <c r="I331" s="173" t="s">
        <v>250</v>
      </c>
      <c r="J331" s="173">
        <v>18</v>
      </c>
      <c r="K331" s="173">
        <v>0</v>
      </c>
      <c r="L331" s="173">
        <v>0</v>
      </c>
      <c r="M331" s="173" t="s">
        <v>250</v>
      </c>
      <c r="N331" s="173" t="s">
        <v>241</v>
      </c>
      <c r="O331" s="173" t="s">
        <v>250</v>
      </c>
      <c r="P331" s="173" t="s">
        <v>241</v>
      </c>
      <c r="Q331" s="173" t="s">
        <v>241</v>
      </c>
      <c r="R331" s="172"/>
      <c r="S331" s="172"/>
    </row>
    <row r="332" spans="1:19" hidden="1">
      <c r="A332" t="str">
        <f t="shared" si="10"/>
        <v>CCS_ORG_Approval__cCCS_ORG_Members__c</v>
      </c>
      <c r="B332">
        <f t="shared" si="11"/>
        <v>131072</v>
      </c>
      <c r="C332" s="172" t="s">
        <v>72</v>
      </c>
      <c r="D332" s="172" t="s">
        <v>1264</v>
      </c>
      <c r="E332" s="172" t="s">
        <v>1298</v>
      </c>
      <c r="F332" s="172" t="s">
        <v>1299</v>
      </c>
      <c r="G332" s="172" t="s">
        <v>1300</v>
      </c>
      <c r="H332" s="172" t="s">
        <v>268</v>
      </c>
      <c r="I332" s="173" t="s">
        <v>250</v>
      </c>
      <c r="J332" s="173">
        <v>131072</v>
      </c>
      <c r="K332" s="173">
        <v>0</v>
      </c>
      <c r="L332" s="173">
        <v>0</v>
      </c>
      <c r="M332" s="173" t="s">
        <v>250</v>
      </c>
      <c r="N332" s="173" t="s">
        <v>241</v>
      </c>
      <c r="O332" s="173" t="s">
        <v>250</v>
      </c>
      <c r="P332" s="173" t="s">
        <v>241</v>
      </c>
      <c r="Q332" s="173" t="s">
        <v>241</v>
      </c>
      <c r="R332" s="172"/>
      <c r="S332" s="172"/>
    </row>
    <row r="333" spans="1:19" hidden="1">
      <c r="A333" t="str">
        <f t="shared" si="10"/>
        <v>CCS_ORG_Approval__cCCS_ORG_Status__c</v>
      </c>
      <c r="B333">
        <f t="shared" si="11"/>
        <v>255</v>
      </c>
      <c r="C333" s="172" t="s">
        <v>72</v>
      </c>
      <c r="D333" s="172" t="s">
        <v>1264</v>
      </c>
      <c r="E333" s="172" t="s">
        <v>1301</v>
      </c>
      <c r="F333" s="172" t="s">
        <v>1302</v>
      </c>
      <c r="G333" s="172" t="s">
        <v>581</v>
      </c>
      <c r="H333" s="172" t="s">
        <v>256</v>
      </c>
      <c r="I333" s="173" t="s">
        <v>250</v>
      </c>
      <c r="J333" s="173">
        <v>255</v>
      </c>
      <c r="K333" s="173">
        <v>0</v>
      </c>
      <c r="L333" s="173">
        <v>0</v>
      </c>
      <c r="M333" s="173" t="s">
        <v>250</v>
      </c>
      <c r="N333" s="173" t="s">
        <v>241</v>
      </c>
      <c r="O333" s="173" t="s">
        <v>250</v>
      </c>
      <c r="P333" s="173" t="s">
        <v>241</v>
      </c>
      <c r="Q333" s="173" t="s">
        <v>241</v>
      </c>
      <c r="R333" s="172"/>
      <c r="S333" s="172"/>
    </row>
    <row r="334" spans="1:19" hidden="1">
      <c r="A334" t="str">
        <f t="shared" si="10"/>
        <v>CCS_ORG_Approval__cCCS_Request_Reviewer__c</v>
      </c>
      <c r="B334">
        <f t="shared" si="11"/>
        <v>18</v>
      </c>
      <c r="C334" s="172" t="s">
        <v>72</v>
      </c>
      <c r="D334" s="172" t="s">
        <v>1264</v>
      </c>
      <c r="E334" s="172" t="s">
        <v>1303</v>
      </c>
      <c r="F334" s="172" t="s">
        <v>1304</v>
      </c>
      <c r="G334" s="172" t="s">
        <v>1305</v>
      </c>
      <c r="H334" s="172" t="s">
        <v>370</v>
      </c>
      <c r="I334" s="173" t="s">
        <v>250</v>
      </c>
      <c r="J334" s="173">
        <v>18</v>
      </c>
      <c r="K334" s="173">
        <v>0</v>
      </c>
      <c r="L334" s="173">
        <v>0</v>
      </c>
      <c r="M334" s="173" t="s">
        <v>250</v>
      </c>
      <c r="N334" s="173" t="s">
        <v>241</v>
      </c>
      <c r="O334" s="173" t="s">
        <v>250</v>
      </c>
      <c r="P334" s="173" t="s">
        <v>241</v>
      </c>
      <c r="Q334" s="173" t="s">
        <v>241</v>
      </c>
      <c r="R334" s="172"/>
      <c r="S334" s="172"/>
    </row>
    <row r="335" spans="1:19" hidden="1">
      <c r="A335" t="str">
        <f t="shared" si="10"/>
        <v>CCS_ORG_Approval__cCCS_Review_Date__c</v>
      </c>
      <c r="B335">
        <f t="shared" si="11"/>
        <v>0</v>
      </c>
      <c r="C335" s="172" t="s">
        <v>72</v>
      </c>
      <c r="D335" s="172" t="s">
        <v>1264</v>
      </c>
      <c r="E335" s="172" t="s">
        <v>1306</v>
      </c>
      <c r="F335" s="172" t="s">
        <v>1307</v>
      </c>
      <c r="G335" s="172" t="s">
        <v>1308</v>
      </c>
      <c r="H335" s="172" t="s">
        <v>374</v>
      </c>
      <c r="I335" s="173" t="s">
        <v>250</v>
      </c>
      <c r="J335" s="173">
        <v>0</v>
      </c>
      <c r="K335" s="173">
        <v>0</v>
      </c>
      <c r="L335" s="173">
        <v>0</v>
      </c>
      <c r="M335" s="173" t="s">
        <v>250</v>
      </c>
      <c r="N335" s="173" t="s">
        <v>241</v>
      </c>
      <c r="O335" s="173" t="s">
        <v>250</v>
      </c>
      <c r="P335" s="173" t="s">
        <v>241</v>
      </c>
      <c r="Q335" s="173" t="s">
        <v>241</v>
      </c>
      <c r="R335" s="172"/>
      <c r="S335" s="172"/>
    </row>
    <row r="336" spans="1:19" hidden="1">
      <c r="A336" t="str">
        <f t="shared" si="10"/>
        <v>CCS_ORG_Approval__cCCS_Reviewer_Comments__c</v>
      </c>
      <c r="B336">
        <f t="shared" si="11"/>
        <v>32768</v>
      </c>
      <c r="C336" s="172" t="s">
        <v>72</v>
      </c>
      <c r="D336" s="172" t="s">
        <v>1264</v>
      </c>
      <c r="E336" s="172" t="s">
        <v>1309</v>
      </c>
      <c r="F336" s="172" t="s">
        <v>1310</v>
      </c>
      <c r="G336" s="172" t="s">
        <v>1311</v>
      </c>
      <c r="H336" s="172" t="s">
        <v>268</v>
      </c>
      <c r="I336" s="173" t="s">
        <v>250</v>
      </c>
      <c r="J336" s="173">
        <v>32768</v>
      </c>
      <c r="K336" s="173">
        <v>0</v>
      </c>
      <c r="L336" s="173">
        <v>0</v>
      </c>
      <c r="M336" s="173" t="s">
        <v>250</v>
      </c>
      <c r="N336" s="173" t="s">
        <v>241</v>
      </c>
      <c r="O336" s="173" t="s">
        <v>250</v>
      </c>
      <c r="P336" s="173" t="s">
        <v>241</v>
      </c>
      <c r="Q336" s="173" t="s">
        <v>241</v>
      </c>
      <c r="R336" s="172"/>
      <c r="S336" s="172"/>
    </row>
    <row r="337" spans="1:19" hidden="1">
      <c r="A337" t="str">
        <f t="shared" si="10"/>
        <v>CCS_ORG_Approval__cCCS_Is_ORG_Lead__c</v>
      </c>
      <c r="B337">
        <f t="shared" si="11"/>
        <v>0</v>
      </c>
      <c r="C337" s="172" t="s">
        <v>72</v>
      </c>
      <c r="D337" s="172" t="s">
        <v>1264</v>
      </c>
      <c r="E337" s="172" t="s">
        <v>1312</v>
      </c>
      <c r="F337" s="172" t="s">
        <v>1227</v>
      </c>
      <c r="G337" s="172" t="s">
        <v>1228</v>
      </c>
      <c r="H337" s="172" t="s">
        <v>245</v>
      </c>
      <c r="I337" s="173" t="s">
        <v>241</v>
      </c>
      <c r="J337" s="173">
        <v>0</v>
      </c>
      <c r="K337" s="173">
        <v>0</v>
      </c>
      <c r="L337" s="173">
        <v>0</v>
      </c>
      <c r="M337" s="173" t="s">
        <v>250</v>
      </c>
      <c r="N337" s="173" t="s">
        <v>241</v>
      </c>
      <c r="O337" s="173" t="s">
        <v>241</v>
      </c>
      <c r="P337" s="173" t="s">
        <v>241</v>
      </c>
      <c r="Q337" s="173" t="s">
        <v>250</v>
      </c>
      <c r="R337" s="172" t="s">
        <v>1313</v>
      </c>
      <c r="S337" s="172"/>
    </row>
    <row r="338" spans="1:19" hidden="1">
      <c r="A338" t="str">
        <f t="shared" si="10"/>
        <v>LLC_BI__Connection__cId</v>
      </c>
      <c r="B338">
        <f t="shared" si="11"/>
        <v>18</v>
      </c>
      <c r="C338" s="172" t="s">
        <v>69</v>
      </c>
      <c r="D338" s="172" t="s">
        <v>70</v>
      </c>
      <c r="E338" s="172" t="s">
        <v>1314</v>
      </c>
      <c r="F338" s="172" t="s">
        <v>238</v>
      </c>
      <c r="G338" s="172" t="s">
        <v>1266</v>
      </c>
      <c r="H338" s="172" t="s">
        <v>240</v>
      </c>
      <c r="I338" s="173" t="s">
        <v>241</v>
      </c>
      <c r="J338" s="173">
        <v>18</v>
      </c>
      <c r="K338" s="173">
        <v>0</v>
      </c>
      <c r="L338" s="173">
        <v>0</v>
      </c>
      <c r="M338" s="173" t="s">
        <v>241</v>
      </c>
      <c r="N338" s="173" t="s">
        <v>241</v>
      </c>
      <c r="O338" s="173" t="s">
        <v>241</v>
      </c>
      <c r="P338" s="173" t="s">
        <v>241</v>
      </c>
      <c r="Q338" s="173" t="s">
        <v>241</v>
      </c>
      <c r="R338" s="172"/>
      <c r="S338" s="172"/>
    </row>
    <row r="339" spans="1:19" hidden="1">
      <c r="A339" t="str">
        <f t="shared" si="10"/>
        <v>LLC_BI__Connection__cIsDeleted</v>
      </c>
      <c r="B339">
        <f t="shared" si="11"/>
        <v>0</v>
      </c>
      <c r="C339" s="172" t="s">
        <v>69</v>
      </c>
      <c r="D339" s="172" t="s">
        <v>70</v>
      </c>
      <c r="E339" s="172" t="s">
        <v>1315</v>
      </c>
      <c r="F339" s="172" t="s">
        <v>243</v>
      </c>
      <c r="G339" s="172" t="s">
        <v>244</v>
      </c>
      <c r="H339" s="172" t="s">
        <v>245</v>
      </c>
      <c r="I339" s="173" t="s">
        <v>241</v>
      </c>
      <c r="J339" s="173">
        <v>0</v>
      </c>
      <c r="K339" s="173">
        <v>0</v>
      </c>
      <c r="L339" s="173">
        <v>0</v>
      </c>
      <c r="M339" s="173" t="s">
        <v>241</v>
      </c>
      <c r="N339" s="173" t="s">
        <v>241</v>
      </c>
      <c r="O339" s="173" t="s">
        <v>241</v>
      </c>
      <c r="P339" s="173" t="s">
        <v>241</v>
      </c>
      <c r="Q339" s="173" t="s">
        <v>241</v>
      </c>
      <c r="R339" s="172"/>
      <c r="S339" s="172"/>
    </row>
    <row r="340" spans="1:19" hidden="1">
      <c r="A340" t="str">
        <f t="shared" si="10"/>
        <v>LLC_BI__Connection__cName</v>
      </c>
      <c r="B340">
        <f t="shared" si="11"/>
        <v>80</v>
      </c>
      <c r="C340" s="172" t="s">
        <v>69</v>
      </c>
      <c r="D340" s="172" t="s">
        <v>70</v>
      </c>
      <c r="E340" s="172" t="s">
        <v>1316</v>
      </c>
      <c r="F340" s="172" t="s">
        <v>29</v>
      </c>
      <c r="G340" s="172" t="s">
        <v>1317</v>
      </c>
      <c r="H340" s="172" t="s">
        <v>253</v>
      </c>
      <c r="I340" s="173" t="s">
        <v>241</v>
      </c>
      <c r="J340" s="173">
        <v>80</v>
      </c>
      <c r="K340" s="173">
        <v>0</v>
      </c>
      <c r="L340" s="173">
        <v>0</v>
      </c>
      <c r="M340" s="173" t="s">
        <v>241</v>
      </c>
      <c r="N340" s="173" t="s">
        <v>241</v>
      </c>
      <c r="O340" s="173" t="s">
        <v>241</v>
      </c>
      <c r="P340" s="173" t="s">
        <v>241</v>
      </c>
      <c r="Q340" s="173" t="s">
        <v>241</v>
      </c>
      <c r="R340" s="172"/>
      <c r="S340" s="172"/>
    </row>
    <row r="341" spans="1:19" hidden="1">
      <c r="A341" t="str">
        <f t="shared" si="10"/>
        <v>LLC_BI__Connection__cCurrencyIsoCode</v>
      </c>
      <c r="B341">
        <f t="shared" si="11"/>
        <v>3</v>
      </c>
      <c r="C341" s="172" t="s">
        <v>69</v>
      </c>
      <c r="D341" s="172" t="s">
        <v>70</v>
      </c>
      <c r="E341" s="172" t="s">
        <v>1318</v>
      </c>
      <c r="F341" s="172" t="s">
        <v>365</v>
      </c>
      <c r="G341" s="172" t="s">
        <v>1274</v>
      </c>
      <c r="H341" s="172" t="s">
        <v>256</v>
      </c>
      <c r="I341" s="173" t="s">
        <v>250</v>
      </c>
      <c r="J341" s="173">
        <v>3</v>
      </c>
      <c r="K341" s="173">
        <v>0</v>
      </c>
      <c r="L341" s="173">
        <v>0</v>
      </c>
      <c r="M341" s="173" t="s">
        <v>241</v>
      </c>
      <c r="N341" s="173" t="s">
        <v>241</v>
      </c>
      <c r="O341" s="173" t="s">
        <v>250</v>
      </c>
      <c r="P341" s="173" t="s">
        <v>241</v>
      </c>
      <c r="Q341" s="173" t="s">
        <v>241</v>
      </c>
      <c r="R341" s="172"/>
      <c r="S341" s="172"/>
    </row>
    <row r="342" spans="1:19" hidden="1">
      <c r="A342" t="str">
        <f t="shared" si="10"/>
        <v>LLC_BI__Connection__cCreatedDate</v>
      </c>
      <c r="B342">
        <f t="shared" si="11"/>
        <v>0</v>
      </c>
      <c r="C342" s="172" t="s">
        <v>69</v>
      </c>
      <c r="D342" s="172" t="s">
        <v>70</v>
      </c>
      <c r="E342" s="172" t="s">
        <v>1319</v>
      </c>
      <c r="F342" s="172" t="s">
        <v>372</v>
      </c>
      <c r="G342" s="172" t="s">
        <v>373</v>
      </c>
      <c r="H342" s="172" t="s">
        <v>374</v>
      </c>
      <c r="I342" s="173" t="s">
        <v>241</v>
      </c>
      <c r="J342" s="173">
        <v>0</v>
      </c>
      <c r="K342" s="173">
        <v>0</v>
      </c>
      <c r="L342" s="173">
        <v>0</v>
      </c>
      <c r="M342" s="173" t="s">
        <v>241</v>
      </c>
      <c r="N342" s="173" t="s">
        <v>241</v>
      </c>
      <c r="O342" s="173" t="s">
        <v>241</v>
      </c>
      <c r="P342" s="173" t="s">
        <v>241</v>
      </c>
      <c r="Q342" s="173" t="s">
        <v>241</v>
      </c>
      <c r="R342" s="172"/>
      <c r="S342" s="172"/>
    </row>
    <row r="343" spans="1:19" hidden="1">
      <c r="A343" t="str">
        <f t="shared" si="10"/>
        <v>LLC_BI__Connection__cCreatedById</v>
      </c>
      <c r="B343">
        <f t="shared" si="11"/>
        <v>18</v>
      </c>
      <c r="C343" s="172" t="s">
        <v>69</v>
      </c>
      <c r="D343" s="172" t="s">
        <v>70</v>
      </c>
      <c r="E343" s="172" t="s">
        <v>1320</v>
      </c>
      <c r="F343" s="172" t="s">
        <v>376</v>
      </c>
      <c r="G343" s="172" t="s">
        <v>377</v>
      </c>
      <c r="H343" s="172" t="s">
        <v>370</v>
      </c>
      <c r="I343" s="173" t="s">
        <v>241</v>
      </c>
      <c r="J343" s="173">
        <v>18</v>
      </c>
      <c r="K343" s="173">
        <v>0</v>
      </c>
      <c r="L343" s="173">
        <v>0</v>
      </c>
      <c r="M343" s="173" t="s">
        <v>241</v>
      </c>
      <c r="N343" s="173" t="s">
        <v>241</v>
      </c>
      <c r="O343" s="173" t="s">
        <v>241</v>
      </c>
      <c r="P343" s="173" t="s">
        <v>241</v>
      </c>
      <c r="Q343" s="173" t="s">
        <v>241</v>
      </c>
      <c r="R343" s="172"/>
      <c r="S343" s="172"/>
    </row>
    <row r="344" spans="1:19" hidden="1">
      <c r="A344" t="str">
        <f t="shared" si="10"/>
        <v>LLC_BI__Connection__cLastModifiedDate</v>
      </c>
      <c r="B344">
        <f t="shared" si="11"/>
        <v>0</v>
      </c>
      <c r="C344" s="172" t="s">
        <v>69</v>
      </c>
      <c r="D344" s="172" t="s">
        <v>70</v>
      </c>
      <c r="E344" s="172" t="s">
        <v>1321</v>
      </c>
      <c r="F344" s="172" t="s">
        <v>379</v>
      </c>
      <c r="G344" s="172" t="s">
        <v>380</v>
      </c>
      <c r="H344" s="172" t="s">
        <v>374</v>
      </c>
      <c r="I344" s="173" t="s">
        <v>241</v>
      </c>
      <c r="J344" s="173">
        <v>0</v>
      </c>
      <c r="K344" s="173">
        <v>0</v>
      </c>
      <c r="L344" s="173">
        <v>0</v>
      </c>
      <c r="M344" s="173" t="s">
        <v>241</v>
      </c>
      <c r="N344" s="173" t="s">
        <v>241</v>
      </c>
      <c r="O344" s="173" t="s">
        <v>241</v>
      </c>
      <c r="P344" s="173" t="s">
        <v>241</v>
      </c>
      <c r="Q344" s="173" t="s">
        <v>241</v>
      </c>
      <c r="R344" s="172"/>
      <c r="S344" s="172"/>
    </row>
    <row r="345" spans="1:19" hidden="1">
      <c r="A345" t="str">
        <f t="shared" si="10"/>
        <v>LLC_BI__Connection__cLastModifiedById</v>
      </c>
      <c r="B345">
        <f t="shared" si="11"/>
        <v>18</v>
      </c>
      <c r="C345" s="172" t="s">
        <v>69</v>
      </c>
      <c r="D345" s="172" t="s">
        <v>70</v>
      </c>
      <c r="E345" s="172" t="s">
        <v>1322</v>
      </c>
      <c r="F345" s="172" t="s">
        <v>382</v>
      </c>
      <c r="G345" s="172" t="s">
        <v>383</v>
      </c>
      <c r="H345" s="172" t="s">
        <v>370</v>
      </c>
      <c r="I345" s="173" t="s">
        <v>241</v>
      </c>
      <c r="J345" s="173">
        <v>18</v>
      </c>
      <c r="K345" s="173">
        <v>0</v>
      </c>
      <c r="L345" s="173">
        <v>0</v>
      </c>
      <c r="M345" s="173" t="s">
        <v>241</v>
      </c>
      <c r="N345" s="173" t="s">
        <v>241</v>
      </c>
      <c r="O345" s="173" t="s">
        <v>241</v>
      </c>
      <c r="P345" s="173" t="s">
        <v>241</v>
      </c>
      <c r="Q345" s="173" t="s">
        <v>241</v>
      </c>
      <c r="R345" s="172"/>
      <c r="S345" s="172"/>
    </row>
    <row r="346" spans="1:19" hidden="1">
      <c r="A346" t="str">
        <f t="shared" si="10"/>
        <v>LLC_BI__Connection__cSystemModstamp</v>
      </c>
      <c r="B346">
        <f t="shared" si="11"/>
        <v>0</v>
      </c>
      <c r="C346" s="172" t="s">
        <v>69</v>
      </c>
      <c r="D346" s="172" t="s">
        <v>70</v>
      </c>
      <c r="E346" s="172" t="s">
        <v>1323</v>
      </c>
      <c r="F346" s="172" t="s">
        <v>385</v>
      </c>
      <c r="G346" s="172" t="s">
        <v>386</v>
      </c>
      <c r="H346" s="172" t="s">
        <v>374</v>
      </c>
      <c r="I346" s="173" t="s">
        <v>241</v>
      </c>
      <c r="J346" s="173">
        <v>0</v>
      </c>
      <c r="K346" s="173">
        <v>0</v>
      </c>
      <c r="L346" s="173">
        <v>0</v>
      </c>
      <c r="M346" s="173" t="s">
        <v>241</v>
      </c>
      <c r="N346" s="173" t="s">
        <v>241</v>
      </c>
      <c r="O346" s="173" t="s">
        <v>241</v>
      </c>
      <c r="P346" s="173" t="s">
        <v>241</v>
      </c>
      <c r="Q346" s="173" t="s">
        <v>241</v>
      </c>
      <c r="R346" s="172"/>
      <c r="S346" s="172"/>
    </row>
    <row r="347" spans="1:19" hidden="1">
      <c r="A347" t="str">
        <f t="shared" si="10"/>
        <v>LLC_BI__Connection__cConnectionReceivedId</v>
      </c>
      <c r="B347">
        <f t="shared" si="11"/>
        <v>18</v>
      </c>
      <c r="C347" s="172" t="s">
        <v>69</v>
      </c>
      <c r="D347" s="172" t="s">
        <v>70</v>
      </c>
      <c r="E347" s="172" t="s">
        <v>1324</v>
      </c>
      <c r="F347" s="172" t="s">
        <v>422</v>
      </c>
      <c r="G347" s="172" t="s">
        <v>423</v>
      </c>
      <c r="H347" s="172" t="s">
        <v>424</v>
      </c>
      <c r="I347" s="173" t="s">
        <v>250</v>
      </c>
      <c r="J347" s="173">
        <v>18</v>
      </c>
      <c r="K347" s="173">
        <v>0</v>
      </c>
      <c r="L347" s="173">
        <v>0</v>
      </c>
      <c r="M347" s="173" t="s">
        <v>241</v>
      </c>
      <c r="N347" s="173" t="s">
        <v>241</v>
      </c>
      <c r="O347" s="173" t="s">
        <v>241</v>
      </c>
      <c r="P347" s="173" t="s">
        <v>241</v>
      </c>
      <c r="Q347" s="173" t="s">
        <v>241</v>
      </c>
      <c r="R347" s="172"/>
      <c r="S347" s="172"/>
    </row>
    <row r="348" spans="1:19" hidden="1">
      <c r="A348" t="str">
        <f t="shared" si="10"/>
        <v>LLC_BI__Connection__cConnectionSentId</v>
      </c>
      <c r="B348">
        <f t="shared" si="11"/>
        <v>18</v>
      </c>
      <c r="C348" s="172" t="s">
        <v>69</v>
      </c>
      <c r="D348" s="172" t="s">
        <v>70</v>
      </c>
      <c r="E348" s="172" t="s">
        <v>1325</v>
      </c>
      <c r="F348" s="172" t="s">
        <v>426</v>
      </c>
      <c r="G348" s="172" t="s">
        <v>427</v>
      </c>
      <c r="H348" s="172" t="s">
        <v>424</v>
      </c>
      <c r="I348" s="173" t="s">
        <v>250</v>
      </c>
      <c r="J348" s="173">
        <v>18</v>
      </c>
      <c r="K348" s="173">
        <v>0</v>
      </c>
      <c r="L348" s="173">
        <v>0</v>
      </c>
      <c r="M348" s="173" t="s">
        <v>241</v>
      </c>
      <c r="N348" s="173" t="s">
        <v>241</v>
      </c>
      <c r="O348" s="173" t="s">
        <v>241</v>
      </c>
      <c r="P348" s="173" t="s">
        <v>241</v>
      </c>
      <c r="Q348" s="173" t="s">
        <v>241</v>
      </c>
      <c r="R348" s="172"/>
      <c r="S348" s="172"/>
    </row>
    <row r="349" spans="1:19" hidden="1">
      <c r="A349" t="str">
        <f t="shared" si="10"/>
        <v>LLC_BI__Connection__cLLC_BI__Connected_From__c</v>
      </c>
      <c r="B349">
        <f t="shared" si="11"/>
        <v>18</v>
      </c>
      <c r="C349" s="172" t="s">
        <v>69</v>
      </c>
      <c r="D349" s="172" t="s">
        <v>70</v>
      </c>
      <c r="E349" s="172" t="s">
        <v>1326</v>
      </c>
      <c r="F349" s="172" t="s">
        <v>1327</v>
      </c>
      <c r="G349" s="172" t="s">
        <v>236</v>
      </c>
      <c r="H349" s="172" t="s">
        <v>249</v>
      </c>
      <c r="I349" s="173" t="s">
        <v>241</v>
      </c>
      <c r="J349" s="173">
        <v>18</v>
      </c>
      <c r="K349" s="173">
        <v>0</v>
      </c>
      <c r="L349" s="173">
        <v>0</v>
      </c>
      <c r="M349" s="173" t="s">
        <v>250</v>
      </c>
      <c r="N349" s="173" t="s">
        <v>241</v>
      </c>
      <c r="O349" s="173" t="s">
        <v>250</v>
      </c>
      <c r="P349" s="173" t="s">
        <v>241</v>
      </c>
      <c r="Q349" s="173" t="s">
        <v>241</v>
      </c>
      <c r="R349" s="172"/>
      <c r="S349" s="172"/>
    </row>
    <row r="350" spans="1:19" hidden="1">
      <c r="A350" t="str">
        <f t="shared" si="10"/>
        <v>LLC_BI__Connection__cLLC_BI__Connected_To__c</v>
      </c>
      <c r="B350">
        <f t="shared" si="11"/>
        <v>18</v>
      </c>
      <c r="C350" s="172" t="s">
        <v>69</v>
      </c>
      <c r="D350" s="172" t="s">
        <v>70</v>
      </c>
      <c r="E350" s="172" t="s">
        <v>1328</v>
      </c>
      <c r="F350" s="172" t="s">
        <v>1329</v>
      </c>
      <c r="G350" s="172" t="s">
        <v>252</v>
      </c>
      <c r="H350" s="172" t="s">
        <v>249</v>
      </c>
      <c r="I350" s="173" t="s">
        <v>241</v>
      </c>
      <c r="J350" s="173">
        <v>18</v>
      </c>
      <c r="K350" s="173">
        <v>0</v>
      </c>
      <c r="L350" s="173">
        <v>0</v>
      </c>
      <c r="M350" s="173" t="s">
        <v>250</v>
      </c>
      <c r="N350" s="173" t="s">
        <v>241</v>
      </c>
      <c r="O350" s="173" t="s">
        <v>250</v>
      </c>
      <c r="P350" s="173" t="s">
        <v>241</v>
      </c>
      <c r="Q350" s="173" t="s">
        <v>241</v>
      </c>
      <c r="R350" s="172"/>
      <c r="S350" s="172"/>
    </row>
    <row r="351" spans="1:19" hidden="1">
      <c r="A351" t="str">
        <f t="shared" si="10"/>
        <v>LLC_BI__Connection__cLLC_BI__Description__c</v>
      </c>
      <c r="B351">
        <f t="shared" si="11"/>
        <v>255</v>
      </c>
      <c r="C351" s="172" t="s">
        <v>69</v>
      </c>
      <c r="D351" s="172" t="s">
        <v>70</v>
      </c>
      <c r="E351" s="172" t="s">
        <v>1330</v>
      </c>
      <c r="F351" s="172" t="s">
        <v>1331</v>
      </c>
      <c r="G351" s="172" t="s">
        <v>1</v>
      </c>
      <c r="H351" s="172" t="s">
        <v>268</v>
      </c>
      <c r="I351" s="173" t="s">
        <v>250</v>
      </c>
      <c r="J351" s="173">
        <v>255</v>
      </c>
      <c r="K351" s="173">
        <v>0</v>
      </c>
      <c r="L351" s="173">
        <v>0</v>
      </c>
      <c r="M351" s="173" t="s">
        <v>250</v>
      </c>
      <c r="N351" s="173" t="s">
        <v>241</v>
      </c>
      <c r="O351" s="173" t="s">
        <v>250</v>
      </c>
      <c r="P351" s="173" t="s">
        <v>241</v>
      </c>
      <c r="Q351" s="173" t="s">
        <v>241</v>
      </c>
      <c r="R351" s="172"/>
      <c r="S351" s="172"/>
    </row>
    <row r="352" spans="1:19" hidden="1">
      <c r="A352" t="str">
        <f t="shared" si="10"/>
        <v>LLC_BI__Connection__cLLC_BI__Reciprocal_Role__c</v>
      </c>
      <c r="B352">
        <f t="shared" si="11"/>
        <v>255</v>
      </c>
      <c r="C352" s="172" t="s">
        <v>69</v>
      </c>
      <c r="D352" s="172" t="s">
        <v>70</v>
      </c>
      <c r="E352" s="172" t="s">
        <v>1332</v>
      </c>
      <c r="F352" s="172" t="s">
        <v>1333</v>
      </c>
      <c r="G352" s="172" t="s">
        <v>1334</v>
      </c>
      <c r="H352" s="172" t="s">
        <v>256</v>
      </c>
      <c r="I352" s="173" t="s">
        <v>250</v>
      </c>
      <c r="J352" s="173">
        <v>255</v>
      </c>
      <c r="K352" s="173">
        <v>0</v>
      </c>
      <c r="L352" s="173">
        <v>0</v>
      </c>
      <c r="M352" s="173" t="s">
        <v>250</v>
      </c>
      <c r="N352" s="173" t="s">
        <v>241</v>
      </c>
      <c r="O352" s="173" t="s">
        <v>250</v>
      </c>
      <c r="P352" s="173" t="s">
        <v>241</v>
      </c>
      <c r="Q352" s="173" t="s">
        <v>241</v>
      </c>
      <c r="R352" s="172"/>
      <c r="S352" s="172"/>
    </row>
    <row r="353" spans="1:19" hidden="1">
      <c r="A353" t="str">
        <f t="shared" ref="A353:A384" si="12">C353&amp;F353</f>
        <v>LLC_BI__Connection__cLLC_BI__Role__c</v>
      </c>
      <c r="B353">
        <f t="shared" ref="B353:B384" si="13">IF(H353="double", K353&amp;", "&amp;L353, J353)</f>
        <v>255</v>
      </c>
      <c r="C353" s="172" t="s">
        <v>69</v>
      </c>
      <c r="D353" s="172" t="s">
        <v>70</v>
      </c>
      <c r="E353" s="172" t="s">
        <v>1335</v>
      </c>
      <c r="F353" s="172" t="s">
        <v>1336</v>
      </c>
      <c r="G353" s="172" t="s">
        <v>1337</v>
      </c>
      <c r="H353" s="172" t="s">
        <v>256</v>
      </c>
      <c r="I353" s="173" t="s">
        <v>250</v>
      </c>
      <c r="J353" s="173">
        <v>255</v>
      </c>
      <c r="K353" s="173">
        <v>0</v>
      </c>
      <c r="L353" s="173">
        <v>0</v>
      </c>
      <c r="M353" s="173" t="s">
        <v>250</v>
      </c>
      <c r="N353" s="173" t="s">
        <v>241</v>
      </c>
      <c r="O353" s="173" t="s">
        <v>250</v>
      </c>
      <c r="P353" s="173" t="s">
        <v>241</v>
      </c>
      <c r="Q353" s="173" t="s">
        <v>241</v>
      </c>
      <c r="R353" s="172"/>
      <c r="S353" s="172"/>
    </row>
    <row r="354" spans="1:19" hidden="1">
      <c r="A354" t="str">
        <f t="shared" si="12"/>
        <v>LLC_BI__Connection__cLLC_BI__Status__c</v>
      </c>
      <c r="B354">
        <f t="shared" si="13"/>
        <v>1300</v>
      </c>
      <c r="C354" s="172" t="s">
        <v>69</v>
      </c>
      <c r="D354" s="172" t="s">
        <v>70</v>
      </c>
      <c r="E354" s="172" t="s">
        <v>1338</v>
      </c>
      <c r="F354" s="172" t="s">
        <v>580</v>
      </c>
      <c r="G354" s="172" t="s">
        <v>581</v>
      </c>
      <c r="H354" s="172" t="s">
        <v>253</v>
      </c>
      <c r="I354" s="173" t="s">
        <v>250</v>
      </c>
      <c r="J354" s="173">
        <v>1300</v>
      </c>
      <c r="K354" s="173">
        <v>0</v>
      </c>
      <c r="L354" s="173">
        <v>0</v>
      </c>
      <c r="M354" s="173" t="s">
        <v>250</v>
      </c>
      <c r="N354" s="173" t="s">
        <v>241</v>
      </c>
      <c r="O354" s="173" t="s">
        <v>241</v>
      </c>
      <c r="P354" s="173" t="s">
        <v>241</v>
      </c>
      <c r="Q354" s="173" t="s">
        <v>250</v>
      </c>
      <c r="R354" s="172" t="s">
        <v>1339</v>
      </c>
      <c r="S354" s="172"/>
    </row>
    <row r="355" spans="1:19" hidden="1">
      <c r="A355" t="str">
        <f t="shared" si="12"/>
        <v>LLC_BI__Connection__cLLC_BI__Type__c</v>
      </c>
      <c r="B355">
        <f t="shared" si="13"/>
        <v>1300</v>
      </c>
      <c r="C355" s="172" t="s">
        <v>69</v>
      </c>
      <c r="D355" s="172" t="s">
        <v>70</v>
      </c>
      <c r="E355" s="172" t="s">
        <v>1340</v>
      </c>
      <c r="F355" s="172" t="s">
        <v>1341</v>
      </c>
      <c r="G355" s="172" t="s">
        <v>145</v>
      </c>
      <c r="H355" s="172" t="s">
        <v>253</v>
      </c>
      <c r="I355" s="173" t="s">
        <v>250</v>
      </c>
      <c r="J355" s="173">
        <v>1300</v>
      </c>
      <c r="K355" s="173">
        <v>0</v>
      </c>
      <c r="L355" s="173">
        <v>0</v>
      </c>
      <c r="M355" s="173" t="s">
        <v>250</v>
      </c>
      <c r="N355" s="173" t="s">
        <v>241</v>
      </c>
      <c r="O355" s="173" t="s">
        <v>241</v>
      </c>
      <c r="P355" s="173" t="s">
        <v>241</v>
      </c>
      <c r="Q355" s="173" t="s">
        <v>250</v>
      </c>
      <c r="R355" s="172" t="s">
        <v>1342</v>
      </c>
      <c r="S355" s="172"/>
    </row>
    <row r="356" spans="1:19" hidden="1">
      <c r="A356" t="str">
        <f t="shared" si="12"/>
        <v>LLC_BI__Connection__cLLC_BI__Connection_Role__c</v>
      </c>
      <c r="B356">
        <f t="shared" si="13"/>
        <v>18</v>
      </c>
      <c r="C356" s="172" t="s">
        <v>69</v>
      </c>
      <c r="D356" s="172" t="s">
        <v>70</v>
      </c>
      <c r="E356" s="172" t="s">
        <v>1343</v>
      </c>
      <c r="F356" s="172" t="s">
        <v>1344</v>
      </c>
      <c r="G356" s="172" t="s">
        <v>1345</v>
      </c>
      <c r="H356" s="172" t="s">
        <v>1346</v>
      </c>
      <c r="I356" s="173" t="s">
        <v>250</v>
      </c>
      <c r="J356" s="173">
        <v>18</v>
      </c>
      <c r="K356" s="173">
        <v>0</v>
      </c>
      <c r="L356" s="173">
        <v>0</v>
      </c>
      <c r="M356" s="173" t="s">
        <v>250</v>
      </c>
      <c r="N356" s="173" t="s">
        <v>241</v>
      </c>
      <c r="O356" s="173" t="s">
        <v>250</v>
      </c>
      <c r="P356" s="173" t="s">
        <v>241</v>
      </c>
      <c r="Q356" s="173" t="s">
        <v>241</v>
      </c>
      <c r="R356" s="172"/>
      <c r="S356" s="172"/>
    </row>
    <row r="357" spans="1:19" hidden="1">
      <c r="A357" t="str">
        <f t="shared" si="12"/>
        <v>LLC_BI__Connection__cLLC_BI__UID__c</v>
      </c>
      <c r="B357">
        <f t="shared" si="13"/>
        <v>54</v>
      </c>
      <c r="C357" s="172" t="s">
        <v>69</v>
      </c>
      <c r="D357" s="172" t="s">
        <v>70</v>
      </c>
      <c r="E357" s="172" t="s">
        <v>1347</v>
      </c>
      <c r="F357" s="172" t="s">
        <v>1348</v>
      </c>
      <c r="G357" s="172" t="s">
        <v>1349</v>
      </c>
      <c r="H357" s="172" t="s">
        <v>253</v>
      </c>
      <c r="I357" s="173" t="s">
        <v>250</v>
      </c>
      <c r="J357" s="173">
        <v>54</v>
      </c>
      <c r="K357" s="173">
        <v>0</v>
      </c>
      <c r="L357" s="173">
        <v>0</v>
      </c>
      <c r="M357" s="173" t="s">
        <v>250</v>
      </c>
      <c r="N357" s="173" t="s">
        <v>250</v>
      </c>
      <c r="O357" s="173" t="s">
        <v>250</v>
      </c>
      <c r="P357" s="173" t="s">
        <v>250</v>
      </c>
      <c r="Q357" s="173" t="s">
        <v>241</v>
      </c>
      <c r="R357" s="172"/>
      <c r="S357" s="172" t="s">
        <v>1350</v>
      </c>
    </row>
    <row r="358" spans="1:19" hidden="1">
      <c r="A358" t="str">
        <f t="shared" si="12"/>
        <v>LLC_BI__Connection__cLLC_BI__Ownership_Percent__c</v>
      </c>
      <c r="B358">
        <f t="shared" si="13"/>
        <v>0</v>
      </c>
      <c r="C358" s="172" t="s">
        <v>69</v>
      </c>
      <c r="D358" s="172" t="s">
        <v>70</v>
      </c>
      <c r="E358" s="172" t="s">
        <v>1351</v>
      </c>
      <c r="F358" s="172" t="s">
        <v>1352</v>
      </c>
      <c r="G358" s="172" t="s">
        <v>1353</v>
      </c>
      <c r="H358" s="172" t="s">
        <v>560</v>
      </c>
      <c r="I358" s="173" t="s">
        <v>250</v>
      </c>
      <c r="J358" s="173">
        <v>0</v>
      </c>
      <c r="K358" s="173">
        <v>6</v>
      </c>
      <c r="L358" s="173">
        <v>3</v>
      </c>
      <c r="M358" s="173" t="s">
        <v>250</v>
      </c>
      <c r="N358" s="173" t="s">
        <v>241</v>
      </c>
      <c r="O358" s="173" t="s">
        <v>250</v>
      </c>
      <c r="P358" s="173" t="s">
        <v>241</v>
      </c>
      <c r="Q358" s="173" t="s">
        <v>241</v>
      </c>
      <c r="R358" s="172"/>
      <c r="S358" s="172"/>
    </row>
    <row r="359" spans="1:19" hidden="1">
      <c r="A359" t="str">
        <f t="shared" si="12"/>
        <v>LLC_BI__Connection__cLLC_BI__Certifying_Individual__c</v>
      </c>
      <c r="B359">
        <f t="shared" si="13"/>
        <v>0</v>
      </c>
      <c r="C359" s="172" t="s">
        <v>69</v>
      </c>
      <c r="D359" s="172" t="s">
        <v>70</v>
      </c>
      <c r="E359" s="172" t="s">
        <v>1354</v>
      </c>
      <c r="F359" s="172" t="s">
        <v>1355</v>
      </c>
      <c r="G359" s="172" t="s">
        <v>1356</v>
      </c>
      <c r="H359" s="172" t="s">
        <v>245</v>
      </c>
      <c r="I359" s="173" t="s">
        <v>241</v>
      </c>
      <c r="J359" s="173">
        <v>0</v>
      </c>
      <c r="K359" s="173">
        <v>0</v>
      </c>
      <c r="L359" s="173">
        <v>0</v>
      </c>
      <c r="M359" s="173" t="s">
        <v>250</v>
      </c>
      <c r="N359" s="173" t="s">
        <v>241</v>
      </c>
      <c r="O359" s="173" t="s">
        <v>250</v>
      </c>
      <c r="P359" s="173" t="s">
        <v>241</v>
      </c>
      <c r="Q359" s="173" t="s">
        <v>241</v>
      </c>
      <c r="R359" s="172"/>
      <c r="S359" s="172"/>
    </row>
    <row r="360" spans="1:19" hidden="1">
      <c r="A360" t="str">
        <f t="shared" si="12"/>
        <v>LLC_BI__Connection__cLLC_BI__Controlling_Individual__c</v>
      </c>
      <c r="B360">
        <f t="shared" si="13"/>
        <v>255</v>
      </c>
      <c r="C360" s="172" t="s">
        <v>69</v>
      </c>
      <c r="D360" s="172" t="s">
        <v>70</v>
      </c>
      <c r="E360" s="172" t="s">
        <v>1357</v>
      </c>
      <c r="F360" s="172" t="s">
        <v>1358</v>
      </c>
      <c r="G360" s="172" t="s">
        <v>1359</v>
      </c>
      <c r="H360" s="172" t="s">
        <v>256</v>
      </c>
      <c r="I360" s="173" t="s">
        <v>250</v>
      </c>
      <c r="J360" s="173">
        <v>255</v>
      </c>
      <c r="K360" s="173">
        <v>0</v>
      </c>
      <c r="L360" s="173">
        <v>0</v>
      </c>
      <c r="M360" s="173" t="s">
        <v>250</v>
      </c>
      <c r="N360" s="173" t="s">
        <v>241</v>
      </c>
      <c r="O360" s="173" t="s">
        <v>250</v>
      </c>
      <c r="P360" s="173" t="s">
        <v>241</v>
      </c>
      <c r="Q360" s="173" t="s">
        <v>241</v>
      </c>
      <c r="R360" s="172"/>
      <c r="S360" s="172"/>
    </row>
    <row r="361" spans="1:19" hidden="1">
      <c r="A361" t="str">
        <f t="shared" si="12"/>
        <v>LLC_BI__Connection__cLLC_BI__Indirect_Ownership_Percent__c</v>
      </c>
      <c r="B361">
        <f t="shared" si="13"/>
        <v>0</v>
      </c>
      <c r="C361" s="172" t="s">
        <v>69</v>
      </c>
      <c r="D361" s="172" t="s">
        <v>70</v>
      </c>
      <c r="E361" s="172" t="s">
        <v>1360</v>
      </c>
      <c r="F361" s="172" t="s">
        <v>1361</v>
      </c>
      <c r="G361" s="172" t="s">
        <v>1362</v>
      </c>
      <c r="H361" s="172" t="s">
        <v>560</v>
      </c>
      <c r="I361" s="173" t="s">
        <v>250</v>
      </c>
      <c r="J361" s="173">
        <v>0</v>
      </c>
      <c r="K361" s="173">
        <v>6</v>
      </c>
      <c r="L361" s="173">
        <v>3</v>
      </c>
      <c r="M361" s="173" t="s">
        <v>250</v>
      </c>
      <c r="N361" s="173" t="s">
        <v>241</v>
      </c>
      <c r="O361" s="173" t="s">
        <v>250</v>
      </c>
      <c r="P361" s="173" t="s">
        <v>241</v>
      </c>
      <c r="Q361" s="173" t="s">
        <v>241</v>
      </c>
      <c r="R361" s="172"/>
      <c r="S361" s="172"/>
    </row>
    <row r="362" spans="1:19" hidden="1">
      <c r="A362" t="str">
        <f t="shared" si="12"/>
        <v>LLC_BI__Connection__cLLC_BI__Official_Title__c</v>
      </c>
      <c r="B362">
        <f t="shared" si="13"/>
        <v>80</v>
      </c>
      <c r="C362" s="172" t="s">
        <v>69</v>
      </c>
      <c r="D362" s="172" t="s">
        <v>70</v>
      </c>
      <c r="E362" s="172" t="s">
        <v>1363</v>
      </c>
      <c r="F362" s="172" t="s">
        <v>1364</v>
      </c>
      <c r="G362" s="172" t="s">
        <v>1365</v>
      </c>
      <c r="H362" s="172" t="s">
        <v>253</v>
      </c>
      <c r="I362" s="173" t="s">
        <v>250</v>
      </c>
      <c r="J362" s="173">
        <v>80</v>
      </c>
      <c r="K362" s="173">
        <v>0</v>
      </c>
      <c r="L362" s="173">
        <v>0</v>
      </c>
      <c r="M362" s="173" t="s">
        <v>250</v>
      </c>
      <c r="N362" s="173" t="s">
        <v>241</v>
      </c>
      <c r="O362" s="173" t="s">
        <v>250</v>
      </c>
      <c r="P362" s="173" t="s">
        <v>241</v>
      </c>
      <c r="Q362" s="173" t="s">
        <v>241</v>
      </c>
      <c r="R362" s="172"/>
      <c r="S362" s="172"/>
    </row>
    <row r="363" spans="1:19" hidden="1">
      <c r="A363" t="str">
        <f t="shared" si="12"/>
        <v>LLC_BI__Connection__cLLC_BI__Total_Direct_Indirect_Ownership_Percent__c</v>
      </c>
      <c r="B363">
        <f t="shared" si="13"/>
        <v>0</v>
      </c>
      <c r="C363" s="172" t="s">
        <v>69</v>
      </c>
      <c r="D363" s="172" t="s">
        <v>70</v>
      </c>
      <c r="E363" s="172" t="s">
        <v>1366</v>
      </c>
      <c r="F363" s="172" t="s">
        <v>1367</v>
      </c>
      <c r="G363" s="172" t="s">
        <v>1368</v>
      </c>
      <c r="H363" s="172" t="s">
        <v>560</v>
      </c>
      <c r="I363" s="173" t="s">
        <v>250</v>
      </c>
      <c r="J363" s="173">
        <v>0</v>
      </c>
      <c r="K363" s="173">
        <v>18</v>
      </c>
      <c r="L363" s="173">
        <v>3</v>
      </c>
      <c r="M363" s="173" t="s">
        <v>250</v>
      </c>
      <c r="N363" s="173" t="s">
        <v>241</v>
      </c>
      <c r="O363" s="173" t="s">
        <v>241</v>
      </c>
      <c r="P363" s="173" t="s">
        <v>241</v>
      </c>
      <c r="Q363" s="173" t="s">
        <v>250</v>
      </c>
      <c r="R363" s="172" t="s">
        <v>1369</v>
      </c>
      <c r="S363" s="172"/>
    </row>
    <row r="364" spans="1:19" hidden="1">
      <c r="A364" t="str">
        <f t="shared" si="12"/>
        <v>LLC_BI__Connection__cLLC_BI__Is_Active__c</v>
      </c>
      <c r="B364">
        <f t="shared" si="13"/>
        <v>0</v>
      </c>
      <c r="C364" s="172" t="s">
        <v>69</v>
      </c>
      <c r="D364" s="172" t="s">
        <v>70</v>
      </c>
      <c r="E364" s="172" t="s">
        <v>1370</v>
      </c>
      <c r="F364" s="172" t="s">
        <v>1371</v>
      </c>
      <c r="G364" s="172" t="s">
        <v>1372</v>
      </c>
      <c r="H364" s="172" t="s">
        <v>245</v>
      </c>
      <c r="I364" s="173" t="s">
        <v>241</v>
      </c>
      <c r="J364" s="173">
        <v>0</v>
      </c>
      <c r="K364" s="173">
        <v>0</v>
      </c>
      <c r="L364" s="173">
        <v>0</v>
      </c>
      <c r="M364" s="173" t="s">
        <v>250</v>
      </c>
      <c r="N364" s="173" t="s">
        <v>241</v>
      </c>
      <c r="O364" s="173" t="s">
        <v>250</v>
      </c>
      <c r="P364" s="173" t="s">
        <v>241</v>
      </c>
      <c r="Q364" s="173" t="s">
        <v>241</v>
      </c>
      <c r="R364" s="172"/>
      <c r="S364" s="172" t="s">
        <v>1373</v>
      </c>
    </row>
    <row r="365" spans="1:19" hidden="1">
      <c r="A365" t="str">
        <f t="shared" si="12"/>
        <v>LLC_BI__Connection__cCCS_Record_Type__c</v>
      </c>
      <c r="B365">
        <f t="shared" si="13"/>
        <v>1300</v>
      </c>
      <c r="C365" s="172" t="s">
        <v>69</v>
      </c>
      <c r="D365" s="172" t="s">
        <v>70</v>
      </c>
      <c r="E365" s="172" t="s">
        <v>1374</v>
      </c>
      <c r="F365" s="172" t="s">
        <v>1375</v>
      </c>
      <c r="G365" s="172" t="s">
        <v>1376</v>
      </c>
      <c r="H365" s="172" t="s">
        <v>253</v>
      </c>
      <c r="I365" s="173" t="s">
        <v>250</v>
      </c>
      <c r="J365" s="173">
        <v>1300</v>
      </c>
      <c r="K365" s="173">
        <v>0</v>
      </c>
      <c r="L365" s="173">
        <v>0</v>
      </c>
      <c r="M365" s="173" t="s">
        <v>250</v>
      </c>
      <c r="N365" s="173" t="s">
        <v>241</v>
      </c>
      <c r="O365" s="173" t="s">
        <v>241</v>
      </c>
      <c r="P365" s="173" t="s">
        <v>241</v>
      </c>
      <c r="Q365" s="173" t="s">
        <v>250</v>
      </c>
      <c r="R365" s="172" t="s">
        <v>1377</v>
      </c>
      <c r="S365" s="172"/>
    </row>
    <row r="366" spans="1:19" hidden="1">
      <c r="A366" t="str">
        <f t="shared" si="12"/>
        <v>LLC_BI__Connection__cCCS_Relationship_Name__c</v>
      </c>
      <c r="B366">
        <f t="shared" si="13"/>
        <v>1300</v>
      </c>
      <c r="C366" s="172" t="s">
        <v>69</v>
      </c>
      <c r="D366" s="172" t="s">
        <v>70</v>
      </c>
      <c r="E366" s="172" t="s">
        <v>1378</v>
      </c>
      <c r="F366" s="172" t="s">
        <v>1379</v>
      </c>
      <c r="G366" s="172" t="s">
        <v>252</v>
      </c>
      <c r="H366" s="172" t="s">
        <v>253</v>
      </c>
      <c r="I366" s="173" t="s">
        <v>250</v>
      </c>
      <c r="J366" s="173">
        <v>1300</v>
      </c>
      <c r="K366" s="173">
        <v>0</v>
      </c>
      <c r="L366" s="173">
        <v>0</v>
      </c>
      <c r="M366" s="173" t="s">
        <v>250</v>
      </c>
      <c r="N366" s="173" t="s">
        <v>241</v>
      </c>
      <c r="O366" s="173" t="s">
        <v>241</v>
      </c>
      <c r="P366" s="173" t="s">
        <v>241</v>
      </c>
      <c r="Q366" s="173" t="s">
        <v>250</v>
      </c>
      <c r="R366" s="172" t="s">
        <v>1380</v>
      </c>
      <c r="S366" s="172"/>
    </row>
    <row r="367" spans="1:19" hidden="1">
      <c r="A367" t="str">
        <f t="shared" si="12"/>
        <v>LLC_BI__Connection__cCCS_Roles__c</v>
      </c>
      <c r="B367">
        <f t="shared" si="13"/>
        <v>255</v>
      </c>
      <c r="C367" s="172" t="s">
        <v>69</v>
      </c>
      <c r="D367" s="172" t="s">
        <v>70</v>
      </c>
      <c r="E367" s="172" t="s">
        <v>1381</v>
      </c>
      <c r="F367" s="172" t="s">
        <v>1382</v>
      </c>
      <c r="G367" s="172" t="s">
        <v>1383</v>
      </c>
      <c r="H367" s="172" t="s">
        <v>268</v>
      </c>
      <c r="I367" s="173" t="s">
        <v>250</v>
      </c>
      <c r="J367" s="173">
        <v>255</v>
      </c>
      <c r="K367" s="173">
        <v>0</v>
      </c>
      <c r="L367" s="173">
        <v>0</v>
      </c>
      <c r="M367" s="173" t="s">
        <v>250</v>
      </c>
      <c r="N367" s="173" t="s">
        <v>241</v>
      </c>
      <c r="O367" s="173" t="s">
        <v>250</v>
      </c>
      <c r="P367" s="173" t="s">
        <v>241</v>
      </c>
      <c r="Q367" s="173" t="s">
        <v>241</v>
      </c>
      <c r="R367" s="172"/>
      <c r="S367" s="172"/>
    </row>
    <row r="368" spans="1:19" hidden="1">
      <c r="A368" t="str">
        <f t="shared" si="12"/>
        <v>LLC_BI__Connection__cCCS_is_Key_Account_Party__c</v>
      </c>
      <c r="B368">
        <f t="shared" si="13"/>
        <v>0</v>
      </c>
      <c r="C368" s="172" t="s">
        <v>69</v>
      </c>
      <c r="D368" s="172" t="s">
        <v>70</v>
      </c>
      <c r="E368" s="172" t="s">
        <v>1384</v>
      </c>
      <c r="F368" s="172" t="s">
        <v>1385</v>
      </c>
      <c r="G368" s="172" t="s">
        <v>1386</v>
      </c>
      <c r="H368" s="172" t="s">
        <v>245</v>
      </c>
      <c r="I368" s="173" t="s">
        <v>241</v>
      </c>
      <c r="J368" s="173">
        <v>0</v>
      </c>
      <c r="K368" s="173">
        <v>0</v>
      </c>
      <c r="L368" s="173">
        <v>0</v>
      </c>
      <c r="M368" s="173" t="s">
        <v>250</v>
      </c>
      <c r="N368" s="173" t="s">
        <v>241</v>
      </c>
      <c r="O368" s="173" t="s">
        <v>250</v>
      </c>
      <c r="P368" s="173" t="s">
        <v>241</v>
      </c>
      <c r="Q368" s="173" t="s">
        <v>241</v>
      </c>
      <c r="R368" s="172"/>
      <c r="S368" s="172"/>
    </row>
    <row r="369" spans="1:19" hidden="1">
      <c r="A369" t="str">
        <f t="shared" si="12"/>
        <v>LLC_BI__Connection__cCCS_is_Signatory__c</v>
      </c>
      <c r="B369">
        <f t="shared" si="13"/>
        <v>0</v>
      </c>
      <c r="C369" s="172" t="s">
        <v>69</v>
      </c>
      <c r="D369" s="172" t="s">
        <v>70</v>
      </c>
      <c r="E369" s="172" t="s">
        <v>1387</v>
      </c>
      <c r="F369" s="172" t="s">
        <v>1388</v>
      </c>
      <c r="G369" s="172" t="s">
        <v>1389</v>
      </c>
      <c r="H369" s="172" t="s">
        <v>245</v>
      </c>
      <c r="I369" s="173" t="s">
        <v>241</v>
      </c>
      <c r="J369" s="173">
        <v>0</v>
      </c>
      <c r="K369" s="173">
        <v>0</v>
      </c>
      <c r="L369" s="173">
        <v>0</v>
      </c>
      <c r="M369" s="173" t="s">
        <v>250</v>
      </c>
      <c r="N369" s="173" t="s">
        <v>241</v>
      </c>
      <c r="O369" s="173" t="s">
        <v>250</v>
      </c>
      <c r="P369" s="173" t="s">
        <v>241</v>
      </c>
      <c r="Q369" s="173" t="s">
        <v>241</v>
      </c>
      <c r="R369" s="172"/>
      <c r="S369" s="172"/>
    </row>
    <row r="370" spans="1:19" hidden="1">
      <c r="A370" t="str">
        <f t="shared" si="12"/>
        <v>LLC_BI__Connection__cLLC_BI_Connection_Role__c</v>
      </c>
      <c r="B370">
        <f t="shared" si="13"/>
        <v>18</v>
      </c>
      <c r="C370" s="172" t="s">
        <v>69</v>
      </c>
      <c r="D370" s="172" t="s">
        <v>70</v>
      </c>
      <c r="E370" s="172" t="s">
        <v>1390</v>
      </c>
      <c r="F370" s="172" t="s">
        <v>1391</v>
      </c>
      <c r="G370" s="172" t="s">
        <v>30</v>
      </c>
      <c r="H370" s="172" t="s">
        <v>1346</v>
      </c>
      <c r="I370" s="173" t="s">
        <v>250</v>
      </c>
      <c r="J370" s="173">
        <v>18</v>
      </c>
      <c r="K370" s="173">
        <v>0</v>
      </c>
      <c r="L370" s="173">
        <v>0</v>
      </c>
      <c r="M370" s="173" t="s">
        <v>250</v>
      </c>
      <c r="N370" s="173" t="s">
        <v>241</v>
      </c>
      <c r="O370" s="173" t="s">
        <v>250</v>
      </c>
      <c r="P370" s="173" t="s">
        <v>241</v>
      </c>
      <c r="Q370" s="173" t="s">
        <v>241</v>
      </c>
      <c r="R370" s="172"/>
      <c r="S370" s="172"/>
    </row>
    <row r="371" spans="1:19" hidden="1">
      <c r="A371" t="str">
        <f t="shared" si="12"/>
        <v>LLC_BI__Connection__cCCS_Current_Hard_Bank_Limits__c</v>
      </c>
      <c r="B371">
        <f t="shared" si="13"/>
        <v>0</v>
      </c>
      <c r="C371" s="172" t="s">
        <v>69</v>
      </c>
      <c r="D371" s="172" t="s">
        <v>70</v>
      </c>
      <c r="E371" s="172" t="s">
        <v>1392</v>
      </c>
      <c r="F371" s="172" t="s">
        <v>1393</v>
      </c>
      <c r="G371" s="172" t="s">
        <v>1394</v>
      </c>
      <c r="H371" s="172" t="s">
        <v>346</v>
      </c>
      <c r="I371" s="173" t="s">
        <v>250</v>
      </c>
      <c r="J371" s="173">
        <v>0</v>
      </c>
      <c r="K371" s="173">
        <v>18</v>
      </c>
      <c r="L371" s="173">
        <v>2</v>
      </c>
      <c r="M371" s="173" t="s">
        <v>250</v>
      </c>
      <c r="N371" s="173" t="s">
        <v>241</v>
      </c>
      <c r="O371" s="173" t="s">
        <v>241</v>
      </c>
      <c r="P371" s="173" t="s">
        <v>241</v>
      </c>
      <c r="Q371" s="173" t="s">
        <v>250</v>
      </c>
      <c r="R371" s="172" t="s">
        <v>1395</v>
      </c>
      <c r="S371" s="172"/>
    </row>
    <row r="372" spans="1:19" hidden="1">
      <c r="A372" t="str">
        <f t="shared" si="12"/>
        <v>LLC_BI__Connection__cCCS_Current_Soft_Bank_Limits__c</v>
      </c>
      <c r="B372">
        <f t="shared" si="13"/>
        <v>0</v>
      </c>
      <c r="C372" s="172" t="s">
        <v>69</v>
      </c>
      <c r="D372" s="172" t="s">
        <v>70</v>
      </c>
      <c r="E372" s="172" t="s">
        <v>1396</v>
      </c>
      <c r="F372" s="172" t="s">
        <v>1397</v>
      </c>
      <c r="G372" s="172" t="s">
        <v>1398</v>
      </c>
      <c r="H372" s="172" t="s">
        <v>346</v>
      </c>
      <c r="I372" s="173" t="s">
        <v>250</v>
      </c>
      <c r="J372" s="173">
        <v>0</v>
      </c>
      <c r="K372" s="173">
        <v>18</v>
      </c>
      <c r="L372" s="173">
        <v>2</v>
      </c>
      <c r="M372" s="173" t="s">
        <v>250</v>
      </c>
      <c r="N372" s="173" t="s">
        <v>241</v>
      </c>
      <c r="O372" s="173" t="s">
        <v>241</v>
      </c>
      <c r="P372" s="173" t="s">
        <v>241</v>
      </c>
      <c r="Q372" s="173" t="s">
        <v>250</v>
      </c>
      <c r="R372" s="172" t="s">
        <v>1399</v>
      </c>
      <c r="S372" s="172"/>
    </row>
    <row r="373" spans="1:19" hidden="1">
      <c r="A373" t="str">
        <f t="shared" si="12"/>
        <v>LLC_BI__Connection__cCCS_KYC_Status__c</v>
      </c>
      <c r="B373">
        <f t="shared" si="13"/>
        <v>1300</v>
      </c>
      <c r="C373" s="172" t="s">
        <v>69</v>
      </c>
      <c r="D373" s="172" t="s">
        <v>70</v>
      </c>
      <c r="E373" s="172" t="s">
        <v>1400</v>
      </c>
      <c r="F373" s="172" t="s">
        <v>1005</v>
      </c>
      <c r="G373" s="172" t="s">
        <v>1006</v>
      </c>
      <c r="H373" s="172" t="s">
        <v>253</v>
      </c>
      <c r="I373" s="173" t="s">
        <v>250</v>
      </c>
      <c r="J373" s="173">
        <v>1300</v>
      </c>
      <c r="K373" s="173">
        <v>0</v>
      </c>
      <c r="L373" s="173">
        <v>0</v>
      </c>
      <c r="M373" s="173" t="s">
        <v>250</v>
      </c>
      <c r="N373" s="173" t="s">
        <v>241</v>
      </c>
      <c r="O373" s="173" t="s">
        <v>241</v>
      </c>
      <c r="P373" s="173" t="s">
        <v>241</v>
      </c>
      <c r="Q373" s="173" t="s">
        <v>250</v>
      </c>
      <c r="R373" s="172" t="s">
        <v>1401</v>
      </c>
      <c r="S373" s="172"/>
    </row>
    <row r="374" spans="1:19" hidden="1">
      <c r="A374" t="str">
        <f t="shared" si="12"/>
        <v>LLC_BI__Connection__cCCS_RFI_Flag__c</v>
      </c>
      <c r="B374">
        <f t="shared" si="13"/>
        <v>0</v>
      </c>
      <c r="C374" s="172" t="s">
        <v>69</v>
      </c>
      <c r="D374" s="172" t="s">
        <v>70</v>
      </c>
      <c r="E374" s="172" t="s">
        <v>1402</v>
      </c>
      <c r="F374" s="172" t="s">
        <v>1020</v>
      </c>
      <c r="G374" s="172" t="s">
        <v>1021</v>
      </c>
      <c r="H374" s="172" t="s">
        <v>245</v>
      </c>
      <c r="I374" s="173" t="s">
        <v>241</v>
      </c>
      <c r="J374" s="173">
        <v>0</v>
      </c>
      <c r="K374" s="173">
        <v>0</v>
      </c>
      <c r="L374" s="173">
        <v>0</v>
      </c>
      <c r="M374" s="173" t="s">
        <v>250</v>
      </c>
      <c r="N374" s="173" t="s">
        <v>241</v>
      </c>
      <c r="O374" s="173" t="s">
        <v>241</v>
      </c>
      <c r="P374" s="173" t="s">
        <v>241</v>
      </c>
      <c r="Q374" s="173" t="s">
        <v>250</v>
      </c>
      <c r="R374" s="172" t="s">
        <v>1403</v>
      </c>
      <c r="S374" s="172"/>
    </row>
    <row r="375" spans="1:19" hidden="1">
      <c r="A375" t="str">
        <f t="shared" si="12"/>
        <v>LLC_BI__Connection__cCCS_Risk_Rating__c</v>
      </c>
      <c r="B375">
        <f t="shared" si="13"/>
        <v>1300</v>
      </c>
      <c r="C375" s="172" t="s">
        <v>69</v>
      </c>
      <c r="D375" s="172" t="s">
        <v>70</v>
      </c>
      <c r="E375" s="172" t="s">
        <v>1404</v>
      </c>
      <c r="F375" s="172" t="s">
        <v>1039</v>
      </c>
      <c r="G375" s="172" t="s">
        <v>1040</v>
      </c>
      <c r="H375" s="172" t="s">
        <v>253</v>
      </c>
      <c r="I375" s="173" t="s">
        <v>250</v>
      </c>
      <c r="J375" s="173">
        <v>1300</v>
      </c>
      <c r="K375" s="173">
        <v>0</v>
      </c>
      <c r="L375" s="173">
        <v>0</v>
      </c>
      <c r="M375" s="173" t="s">
        <v>250</v>
      </c>
      <c r="N375" s="173" t="s">
        <v>241</v>
      </c>
      <c r="O375" s="173" t="s">
        <v>241</v>
      </c>
      <c r="P375" s="173" t="s">
        <v>241</v>
      </c>
      <c r="Q375" s="173" t="s">
        <v>250</v>
      </c>
      <c r="R375" s="172" t="s">
        <v>1405</v>
      </c>
      <c r="S375" s="172"/>
    </row>
    <row r="376" spans="1:19">
      <c r="A376" t="str">
        <f t="shared" si="12"/>
        <v>LLC_BI__Connection__cCCS_Support_Indicator__c</v>
      </c>
      <c r="B376">
        <f t="shared" si="13"/>
        <v>1300</v>
      </c>
      <c r="C376" s="172" t="s">
        <v>69</v>
      </c>
      <c r="D376" s="172" t="s">
        <v>70</v>
      </c>
      <c r="E376" s="172" t="s">
        <v>1406</v>
      </c>
      <c r="F376" s="172" t="s">
        <v>1058</v>
      </c>
      <c r="G376" s="172" t="s">
        <v>1059</v>
      </c>
      <c r="H376" s="172" t="s">
        <v>253</v>
      </c>
      <c r="I376" s="173" t="s">
        <v>250</v>
      </c>
      <c r="J376" s="173">
        <v>1300</v>
      </c>
      <c r="K376" s="173">
        <v>0</v>
      </c>
      <c r="L376" s="173">
        <v>0</v>
      </c>
      <c r="M376" s="173" t="s">
        <v>250</v>
      </c>
      <c r="N376" s="173" t="s">
        <v>241</v>
      </c>
      <c r="O376" s="173" t="s">
        <v>241</v>
      </c>
      <c r="P376" s="173" t="s">
        <v>241</v>
      </c>
      <c r="Q376" s="173" t="s">
        <v>250</v>
      </c>
      <c r="R376" s="172" t="s">
        <v>1407</v>
      </c>
      <c r="S376" s="172"/>
    </row>
    <row r="377" spans="1:19">
      <c r="A377" t="str">
        <f t="shared" si="12"/>
        <v>LLC_BI__Connection__cCCS_Support_Needed__c</v>
      </c>
      <c r="B377">
        <f t="shared" si="13"/>
        <v>0</v>
      </c>
      <c r="C377" s="172" t="s">
        <v>69</v>
      </c>
      <c r="D377" s="172" t="s">
        <v>70</v>
      </c>
      <c r="E377" s="172" t="s">
        <v>1408</v>
      </c>
      <c r="F377" s="172" t="s">
        <v>1061</v>
      </c>
      <c r="G377" s="172" t="s">
        <v>1409</v>
      </c>
      <c r="H377" s="172" t="s">
        <v>245</v>
      </c>
      <c r="I377" s="173" t="s">
        <v>241</v>
      </c>
      <c r="J377" s="173">
        <v>0</v>
      </c>
      <c r="K377" s="173">
        <v>0</v>
      </c>
      <c r="L377" s="173">
        <v>0</v>
      </c>
      <c r="M377" s="173" t="s">
        <v>250</v>
      </c>
      <c r="N377" s="173" t="s">
        <v>241</v>
      </c>
      <c r="O377" s="173" t="s">
        <v>241</v>
      </c>
      <c r="P377" s="173" t="s">
        <v>241</v>
      </c>
      <c r="Q377" s="173" t="s">
        <v>250</v>
      </c>
      <c r="R377" s="172" t="s">
        <v>1410</v>
      </c>
      <c r="S377" s="172"/>
    </row>
    <row r="378" spans="1:19" hidden="1">
      <c r="A378" t="str">
        <f t="shared" si="12"/>
        <v>LLC_BI__Connection__cCCS_Total_Current_Bank_Limits__c</v>
      </c>
      <c r="B378">
        <f t="shared" si="13"/>
        <v>0</v>
      </c>
      <c r="C378" s="172" t="s">
        <v>69</v>
      </c>
      <c r="D378" s="172" t="s">
        <v>70</v>
      </c>
      <c r="E378" s="172" t="s">
        <v>1411</v>
      </c>
      <c r="F378" s="172" t="s">
        <v>1098</v>
      </c>
      <c r="G378" s="172" t="s">
        <v>1099</v>
      </c>
      <c r="H378" s="172" t="s">
        <v>346</v>
      </c>
      <c r="I378" s="173" t="s">
        <v>250</v>
      </c>
      <c r="J378" s="173">
        <v>0</v>
      </c>
      <c r="K378" s="173">
        <v>18</v>
      </c>
      <c r="L378" s="173">
        <v>2</v>
      </c>
      <c r="M378" s="173" t="s">
        <v>250</v>
      </c>
      <c r="N378" s="173" t="s">
        <v>241</v>
      </c>
      <c r="O378" s="173" t="s">
        <v>241</v>
      </c>
      <c r="P378" s="173" t="s">
        <v>241</v>
      </c>
      <c r="Q378" s="173" t="s">
        <v>250</v>
      </c>
      <c r="R378" s="172" t="s">
        <v>1412</v>
      </c>
      <c r="S378" s="172"/>
    </row>
    <row r="379" spans="1:19" hidden="1">
      <c r="A379" t="str">
        <f t="shared" si="12"/>
        <v>LLC_BI__Connection__cCCS_RelationshipToFormula__c</v>
      </c>
      <c r="B379">
        <f t="shared" si="13"/>
        <v>1300</v>
      </c>
      <c r="C379" s="172" t="s">
        <v>69</v>
      </c>
      <c r="D379" s="172" t="s">
        <v>70</v>
      </c>
      <c r="E379" s="172" t="s">
        <v>1413</v>
      </c>
      <c r="F379" s="172" t="s">
        <v>1414</v>
      </c>
      <c r="G379" s="172" t="s">
        <v>1415</v>
      </c>
      <c r="H379" s="172" t="s">
        <v>253</v>
      </c>
      <c r="I379" s="173" t="s">
        <v>250</v>
      </c>
      <c r="J379" s="173">
        <v>1300</v>
      </c>
      <c r="K379" s="173">
        <v>0</v>
      </c>
      <c r="L379" s="173">
        <v>0</v>
      </c>
      <c r="M379" s="173" t="s">
        <v>250</v>
      </c>
      <c r="N379" s="173" t="s">
        <v>241</v>
      </c>
      <c r="O379" s="173" t="s">
        <v>241</v>
      </c>
      <c r="P379" s="173" t="s">
        <v>241</v>
      </c>
      <c r="Q379" s="173" t="s">
        <v>250</v>
      </c>
      <c r="R379" s="172" t="s">
        <v>1416</v>
      </c>
      <c r="S379" s="172"/>
    </row>
    <row r="380" spans="1:19" hidden="1">
      <c r="A380" t="str">
        <f t="shared" si="12"/>
        <v>LLC_BI__Connection__cCCS_Is_ORG_Lead__c</v>
      </c>
      <c r="B380">
        <f t="shared" si="13"/>
        <v>0</v>
      </c>
      <c r="C380" s="172" t="s">
        <v>69</v>
      </c>
      <c r="D380" s="172" t="s">
        <v>70</v>
      </c>
      <c r="E380" s="172" t="s">
        <v>1417</v>
      </c>
      <c r="F380" s="172" t="s">
        <v>1227</v>
      </c>
      <c r="G380" s="172" t="s">
        <v>1228</v>
      </c>
      <c r="H380" s="172" t="s">
        <v>245</v>
      </c>
      <c r="I380" s="173" t="s">
        <v>241</v>
      </c>
      <c r="J380" s="173">
        <v>0</v>
      </c>
      <c r="K380" s="173">
        <v>0</v>
      </c>
      <c r="L380" s="173">
        <v>0</v>
      </c>
      <c r="M380" s="173" t="s">
        <v>250</v>
      </c>
      <c r="N380" s="173" t="s">
        <v>241</v>
      </c>
      <c r="O380" s="173" t="s">
        <v>250</v>
      </c>
      <c r="P380" s="173" t="s">
        <v>241</v>
      </c>
      <c r="Q380" s="173" t="s">
        <v>241</v>
      </c>
      <c r="R380" s="172"/>
      <c r="S380" s="172"/>
    </row>
    <row r="381" spans="1:19" hidden="1">
      <c r="A381" t="str">
        <f t="shared" si="12"/>
        <v>LLC_BI__Connection__cCCS_ORG_Lead__c</v>
      </c>
      <c r="B381">
        <f t="shared" si="13"/>
        <v>18</v>
      </c>
      <c r="C381" s="172" t="s">
        <v>69</v>
      </c>
      <c r="D381" s="172" t="s">
        <v>70</v>
      </c>
      <c r="E381" s="172" t="s">
        <v>1418</v>
      </c>
      <c r="F381" s="172" t="s">
        <v>1296</v>
      </c>
      <c r="G381" s="172" t="s">
        <v>1297</v>
      </c>
      <c r="H381" s="172" t="s">
        <v>249</v>
      </c>
      <c r="I381" s="173" t="s">
        <v>250</v>
      </c>
      <c r="J381" s="173">
        <v>18</v>
      </c>
      <c r="K381" s="173">
        <v>0</v>
      </c>
      <c r="L381" s="173">
        <v>0</v>
      </c>
      <c r="M381" s="173" t="s">
        <v>250</v>
      </c>
      <c r="N381" s="173" t="s">
        <v>241</v>
      </c>
      <c r="O381" s="173" t="s">
        <v>250</v>
      </c>
      <c r="P381" s="173" t="s">
        <v>241</v>
      </c>
      <c r="Q381" s="173" t="s">
        <v>241</v>
      </c>
      <c r="R381" s="172"/>
      <c r="S381" s="172"/>
    </row>
    <row r="382" spans="1:19" hidden="1">
      <c r="A382" t="str">
        <f t="shared" si="12"/>
        <v>LLC_BI__Connection__cCCS_Is_part_of_ORG__c</v>
      </c>
      <c r="B382">
        <f t="shared" si="13"/>
        <v>0</v>
      </c>
      <c r="C382" s="172" t="s">
        <v>69</v>
      </c>
      <c r="D382" s="172" t="s">
        <v>70</v>
      </c>
      <c r="E382" s="172" t="s">
        <v>1419</v>
      </c>
      <c r="F382" s="172" t="s">
        <v>1144</v>
      </c>
      <c r="G382" s="172" t="s">
        <v>1145</v>
      </c>
      <c r="H382" s="172" t="s">
        <v>245</v>
      </c>
      <c r="I382" s="173" t="s">
        <v>241</v>
      </c>
      <c r="J382" s="173">
        <v>0</v>
      </c>
      <c r="K382" s="173">
        <v>0</v>
      </c>
      <c r="L382" s="173">
        <v>0</v>
      </c>
      <c r="M382" s="173" t="s">
        <v>250</v>
      </c>
      <c r="N382" s="173" t="s">
        <v>241</v>
      </c>
      <c r="O382" s="173" t="s">
        <v>241</v>
      </c>
      <c r="P382" s="173" t="s">
        <v>241</v>
      </c>
      <c r="Q382" s="173" t="s">
        <v>250</v>
      </c>
      <c r="R382" s="172" t="s">
        <v>1420</v>
      </c>
      <c r="S382" s="172"/>
    </row>
    <row r="383" spans="1:19" hidden="1">
      <c r="A383" t="str">
        <f t="shared" si="12"/>
        <v>LLC_BI__Connection__cCCS_ORG_Lead_Name__c</v>
      </c>
      <c r="B383">
        <f t="shared" si="13"/>
        <v>1300</v>
      </c>
      <c r="C383" s="172" t="s">
        <v>69</v>
      </c>
      <c r="D383" s="172" t="s">
        <v>70</v>
      </c>
      <c r="E383" s="172" t="s">
        <v>1421</v>
      </c>
      <c r="F383" s="172" t="s">
        <v>1422</v>
      </c>
      <c r="G383" s="172" t="s">
        <v>1423</v>
      </c>
      <c r="H383" s="172" t="s">
        <v>253</v>
      </c>
      <c r="I383" s="173" t="s">
        <v>250</v>
      </c>
      <c r="J383" s="173">
        <v>1300</v>
      </c>
      <c r="K383" s="173">
        <v>0</v>
      </c>
      <c r="L383" s="173">
        <v>0</v>
      </c>
      <c r="M383" s="173" t="s">
        <v>250</v>
      </c>
      <c r="N383" s="173" t="s">
        <v>241</v>
      </c>
      <c r="O383" s="173" t="s">
        <v>241</v>
      </c>
      <c r="P383" s="173" t="s">
        <v>241</v>
      </c>
      <c r="Q383" s="173" t="s">
        <v>250</v>
      </c>
      <c r="R383" s="172" t="s">
        <v>1424</v>
      </c>
      <c r="S383" s="172"/>
    </row>
    <row r="384" spans="1:19" hidden="1">
      <c r="A384" t="str">
        <f t="shared" si="12"/>
        <v>LLC_BI__Connection__cCCS_Relationship_in_an_OGSA__c</v>
      </c>
      <c r="B384">
        <f t="shared" si="13"/>
        <v>0</v>
      </c>
      <c r="C384" s="172" t="s">
        <v>69</v>
      </c>
      <c r="D384" s="172" t="s">
        <v>70</v>
      </c>
      <c r="E384" s="172" t="s">
        <v>1425</v>
      </c>
      <c r="F384" s="172" t="s">
        <v>1426</v>
      </c>
      <c r="G384" s="172" t="s">
        <v>1427</v>
      </c>
      <c r="H384" s="172" t="s">
        <v>245</v>
      </c>
      <c r="I384" s="173" t="s">
        <v>241</v>
      </c>
      <c r="J384" s="173">
        <v>0</v>
      </c>
      <c r="K384" s="173">
        <v>0</v>
      </c>
      <c r="L384" s="173">
        <v>0</v>
      </c>
      <c r="M384" s="173" t="s">
        <v>250</v>
      </c>
      <c r="N384" s="173" t="s">
        <v>241</v>
      </c>
      <c r="O384" s="173" t="s">
        <v>241</v>
      </c>
      <c r="P384" s="173" t="s">
        <v>241</v>
      </c>
      <c r="Q384" s="173" t="s">
        <v>250</v>
      </c>
      <c r="R384" s="172" t="s">
        <v>1428</v>
      </c>
      <c r="S384" s="172"/>
    </row>
  </sheetData>
  <autoFilter ref="C1:S384" xr:uid="{020E757C-9679-47AF-9B76-C754D5604CF3}">
    <filterColumn colId="2">
      <filters>
        <filter val="Account.CCS_Support_Indicator__c"/>
        <filter val="Account.CCS_Support_Needed__c"/>
        <filter val="LLC_BI__Connection__c.CCS_Support_Indicator__c"/>
        <filter val="LLC_BI__Connection__c.CCS_Support_Needed__c"/>
      </filters>
    </filterColumn>
  </autoFilter>
  <conditionalFormatting sqref="I1:I384">
    <cfRule type="cellIs" dxfId="5" priority="1" operator="equal">
      <formula>"yes"</formula>
    </cfRule>
    <cfRule type="cellIs" dxfId="4" priority="2" operator="equal">
      <formula>"no"</formula>
    </cfRule>
  </conditionalFormatting>
  <conditionalFormatting sqref="M1:Q384">
    <cfRule type="cellIs" dxfId="3" priority="3" operator="equal">
      <formula>"yes"</formula>
    </cfRule>
    <cfRule type="cellIs" dxfId="2" priority="4" operator="equal">
      <formula>"no"</formula>
    </cfRule>
  </conditionalFormatting>
  <pageMargins left="0.7" right="0.7" top="0.75" bottom="0.75" header="0.3" footer="0.3"/>
  <pageSetup paperSize="9" orientation="portrait" horizontalDpi="90" verticalDpi="90" r:id="rId1"/>
  <headerFooter>
    <oddHeader>&amp;L&amp;"Calibri"&amp;12&amp;K0000FFClassification: Limited&amp;1#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973AA-F853-45C1-B45A-561BAC46ED0C}">
  <dimension ref="A1"/>
  <sheetViews>
    <sheetView zoomScale="70" zoomScaleNormal="70" workbookViewId="0">
      <selection activeCell="J52" sqref="J52"/>
    </sheetView>
  </sheetViews>
  <sheetFormatPr defaultRowHeight="14.45"/>
  <sheetData/>
  <pageMargins left="0.7" right="0.7" top="0.75" bottom="0.75" header="0.3" footer="0.3"/>
  <pageSetup paperSize="9" orientation="portrait" horizontalDpi="90" verticalDpi="90" r:id="rId1"/>
  <headerFooter>
    <oddHeader>&amp;L&amp;"Calibri"&amp;12&amp;K0000FFClassification: Limited&amp;1#</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64A8C-A7B1-4EAB-A908-C392ED6AA2B3}">
  <dimension ref="A1:AO187"/>
  <sheetViews>
    <sheetView topLeftCell="C1" workbookViewId="0">
      <pane ySplit="1" topLeftCell="A2" activePane="bottomLeft" state="frozen"/>
      <selection pane="bottomLeft" activeCell="J115" sqref="J115"/>
    </sheetView>
  </sheetViews>
  <sheetFormatPr defaultRowHeight="14.45"/>
  <cols>
    <col min="1" max="1" width="45.85546875" customWidth="1"/>
    <col min="2" max="2" width="7.42578125" customWidth="1"/>
    <col min="3" max="3" width="8.7109375" bestFit="1" customWidth="1"/>
    <col min="4" max="4" width="18.7109375" customWidth="1"/>
    <col min="5" max="6" width="8.7109375" customWidth="1"/>
    <col min="7" max="7" width="21.140625" customWidth="1"/>
    <col min="8" max="8" width="31.5703125" customWidth="1"/>
    <col min="9" max="9" width="33.28515625" bestFit="1" customWidth="1"/>
    <col min="10" max="10" width="23.85546875" customWidth="1"/>
    <col min="11" max="11" width="55" customWidth="1"/>
    <col min="12" max="12" width="45.5703125" customWidth="1"/>
    <col min="13" max="19" width="23.7109375" customWidth="1"/>
    <col min="20" max="20" width="20.85546875" customWidth="1"/>
    <col min="21" max="22" width="23.140625" customWidth="1"/>
    <col min="29" max="29" width="18.5703125" bestFit="1" customWidth="1"/>
    <col min="30" max="30" width="16.5703125" bestFit="1" customWidth="1"/>
  </cols>
  <sheetData>
    <row r="1" spans="1:39" ht="42.75" customHeight="1">
      <c r="A1" s="121" t="s">
        <v>1429</v>
      </c>
      <c r="B1" s="122" t="s">
        <v>1430</v>
      </c>
      <c r="C1" s="123" t="s">
        <v>1431</v>
      </c>
      <c r="D1" s="123" t="s">
        <v>137</v>
      </c>
      <c r="E1" s="124" t="s">
        <v>1432</v>
      </c>
      <c r="F1" s="124" t="s">
        <v>1433</v>
      </c>
      <c r="G1" s="125" t="s">
        <v>222</v>
      </c>
      <c r="H1" s="126" t="s">
        <v>1434</v>
      </c>
      <c r="I1" s="126" t="s">
        <v>1435</v>
      </c>
      <c r="J1" s="126" t="s">
        <v>1436</v>
      </c>
      <c r="K1" s="126" t="s">
        <v>1437</v>
      </c>
      <c r="L1" s="126" t="s">
        <v>1</v>
      </c>
      <c r="M1" s="127" t="s">
        <v>1438</v>
      </c>
      <c r="N1" s="122" t="s">
        <v>1439</v>
      </c>
      <c r="O1" s="122" t="s">
        <v>1440</v>
      </c>
      <c r="P1" s="122" t="s">
        <v>1441</v>
      </c>
      <c r="Q1" s="126" t="s">
        <v>1442</v>
      </c>
      <c r="R1" s="126" t="s">
        <v>1443</v>
      </c>
      <c r="S1" s="123" t="s">
        <v>1444</v>
      </c>
      <c r="T1" s="123" t="s">
        <v>1445</v>
      </c>
      <c r="U1" s="128" t="s">
        <v>1446</v>
      </c>
      <c r="V1" s="141" t="s">
        <v>1376</v>
      </c>
      <c r="W1" s="129" t="s">
        <v>1447</v>
      </c>
      <c r="X1" s="130" t="s">
        <v>1448</v>
      </c>
      <c r="Y1" s="131" t="s">
        <v>1449</v>
      </c>
      <c r="Z1" s="131" t="s">
        <v>1450</v>
      </c>
      <c r="AA1" s="131" t="s">
        <v>1451</v>
      </c>
      <c r="AB1" s="131" t="s">
        <v>1452</v>
      </c>
      <c r="AC1" s="131" t="s">
        <v>1453</v>
      </c>
      <c r="AD1" s="131" t="s">
        <v>1454</v>
      </c>
      <c r="AE1" s="131" t="s">
        <v>1455</v>
      </c>
      <c r="AF1" s="131" t="s">
        <v>1456</v>
      </c>
      <c r="AG1" s="131" t="s">
        <v>1457</v>
      </c>
      <c r="AH1" s="131" t="s">
        <v>1458</v>
      </c>
      <c r="AI1" s="131" t="s">
        <v>1459</v>
      </c>
      <c r="AJ1" s="131" t="s">
        <v>1460</v>
      </c>
      <c r="AK1" s="131" t="s">
        <v>1461</v>
      </c>
      <c r="AL1" s="316" t="s">
        <v>1462</v>
      </c>
      <c r="AM1" s="316" t="s">
        <v>1463</v>
      </c>
    </row>
    <row r="2" spans="1:39">
      <c r="A2" s="74" t="str">
        <f t="shared" ref="A2:A32" si="0">H2&amp;J2</f>
        <v>AccountId</v>
      </c>
      <c r="B2" s="87">
        <f t="shared" ref="B2:B32" si="1">IF(N2&lt;&gt;"",  IF(O2&lt;&gt;"", N2&amp;", "&amp;O2,N2),"")</f>
        <v>18</v>
      </c>
      <c r="C2" s="79">
        <v>1</v>
      </c>
      <c r="D2" s="75" t="s">
        <v>1464</v>
      </c>
      <c r="E2" s="134" t="s">
        <v>1465</v>
      </c>
      <c r="F2" s="134" t="s">
        <v>1465</v>
      </c>
      <c r="G2" s="76" t="s">
        <v>67</v>
      </c>
      <c r="H2" s="76" t="s">
        <v>66</v>
      </c>
      <c r="I2" s="81" t="s">
        <v>239</v>
      </c>
      <c r="J2" s="77" t="s">
        <v>238</v>
      </c>
      <c r="K2" s="76" t="str">
        <f t="shared" ref="K2:K65" si="2">_xlfn.CONCAT(H2,".",J2)</f>
        <v>Account.Id</v>
      </c>
      <c r="L2" s="75" t="s">
        <v>238</v>
      </c>
      <c r="M2" s="137" t="s">
        <v>238</v>
      </c>
      <c r="N2" s="196">
        <v>18</v>
      </c>
      <c r="O2" s="137"/>
      <c r="P2" s="197" t="s">
        <v>96</v>
      </c>
      <c r="Q2" s="197" t="s">
        <v>96</v>
      </c>
      <c r="R2" s="197" t="s">
        <v>96</v>
      </c>
      <c r="S2" s="197" t="s">
        <v>96</v>
      </c>
      <c r="T2" s="76" t="s">
        <v>1466</v>
      </c>
      <c r="U2" s="76" t="s">
        <v>1466</v>
      </c>
      <c r="V2" s="76"/>
      <c r="W2" s="79" t="s">
        <v>95</v>
      </c>
      <c r="X2" s="79" t="s">
        <v>96</v>
      </c>
      <c r="Y2" s="76"/>
      <c r="Z2" s="79" t="s">
        <v>95</v>
      </c>
      <c r="AA2" s="76"/>
      <c r="AB2" s="76"/>
      <c r="AC2" s="79" t="s">
        <v>95</v>
      </c>
      <c r="AD2" s="76"/>
      <c r="AE2" s="76"/>
      <c r="AF2" s="76"/>
      <c r="AG2" s="76"/>
      <c r="AH2" s="76"/>
      <c r="AI2" s="76"/>
      <c r="AJ2" s="81"/>
      <c r="AK2" s="76"/>
      <c r="AL2" t="str">
        <f>IF(F2="PI4", "Y", "N")</f>
        <v>N</v>
      </c>
      <c r="AM2" t="s">
        <v>95</v>
      </c>
    </row>
    <row r="3" spans="1:39">
      <c r="A3" s="74" t="str">
        <f t="shared" si="0"/>
        <v>AccountCreatedDate</v>
      </c>
      <c r="B3" s="87" t="str">
        <f t="shared" si="1"/>
        <v/>
      </c>
      <c r="C3" s="79">
        <v>2</v>
      </c>
      <c r="D3" s="75" t="s">
        <v>1464</v>
      </c>
      <c r="E3" s="134" t="s">
        <v>1465</v>
      </c>
      <c r="F3" s="134" t="s">
        <v>1465</v>
      </c>
      <c r="G3" s="76" t="s">
        <v>67</v>
      </c>
      <c r="H3" s="76" t="s">
        <v>66</v>
      </c>
      <c r="I3" s="81" t="s">
        <v>373</v>
      </c>
      <c r="J3" s="77" t="s">
        <v>372</v>
      </c>
      <c r="K3" s="76" t="str">
        <f t="shared" si="2"/>
        <v>Account.CreatedDate</v>
      </c>
      <c r="L3" s="75" t="s">
        <v>1467</v>
      </c>
      <c r="M3" s="76" t="s">
        <v>1468</v>
      </c>
      <c r="N3" s="196"/>
      <c r="O3" s="137"/>
      <c r="P3" s="197" t="s">
        <v>96</v>
      </c>
      <c r="Q3" s="197" t="s">
        <v>96</v>
      </c>
      <c r="R3" s="197" t="s">
        <v>96</v>
      </c>
      <c r="S3" s="197" t="s">
        <v>96</v>
      </c>
      <c r="T3" s="76"/>
      <c r="U3" s="76"/>
      <c r="V3" s="76"/>
      <c r="W3" s="79" t="s">
        <v>95</v>
      </c>
      <c r="X3" s="79" t="s">
        <v>96</v>
      </c>
      <c r="Y3" s="76"/>
      <c r="Z3" s="79" t="s">
        <v>95</v>
      </c>
      <c r="AA3" s="76"/>
      <c r="AB3" s="76"/>
      <c r="AC3" s="79" t="s">
        <v>95</v>
      </c>
      <c r="AD3" s="76"/>
      <c r="AE3" s="76"/>
      <c r="AF3" s="76"/>
      <c r="AG3" s="76"/>
      <c r="AH3" s="76"/>
      <c r="AI3" s="76"/>
      <c r="AJ3" s="81"/>
      <c r="AK3" s="76"/>
      <c r="AL3" t="str">
        <f t="shared" ref="AL3:AL66" si="3">IF(F3="PI4", "Y", "N")</f>
        <v>N</v>
      </c>
      <c r="AM3" t="s">
        <v>95</v>
      </c>
    </row>
    <row r="4" spans="1:39">
      <c r="A4" s="74" t="str">
        <f t="shared" si="0"/>
        <v>AccountCreatedById</v>
      </c>
      <c r="B4" s="87">
        <f t="shared" si="1"/>
        <v>18</v>
      </c>
      <c r="C4" s="79">
        <v>3</v>
      </c>
      <c r="D4" s="75" t="s">
        <v>1464</v>
      </c>
      <c r="E4" s="134" t="s">
        <v>1465</v>
      </c>
      <c r="F4" s="134" t="s">
        <v>1465</v>
      </c>
      <c r="G4" s="76" t="s">
        <v>67</v>
      </c>
      <c r="H4" s="76" t="s">
        <v>66</v>
      </c>
      <c r="I4" s="81" t="s">
        <v>1469</v>
      </c>
      <c r="J4" s="77" t="s">
        <v>376</v>
      </c>
      <c r="K4" s="76" t="str">
        <f t="shared" si="2"/>
        <v>Account.CreatedById</v>
      </c>
      <c r="L4" s="75" t="s">
        <v>1470</v>
      </c>
      <c r="M4" s="76" t="s">
        <v>1471</v>
      </c>
      <c r="N4" s="196">
        <v>18</v>
      </c>
      <c r="O4" s="137"/>
      <c r="P4" s="197" t="s">
        <v>96</v>
      </c>
      <c r="Q4" s="197" t="s">
        <v>96</v>
      </c>
      <c r="R4" s="197" t="s">
        <v>96</v>
      </c>
      <c r="S4" s="197" t="s">
        <v>96</v>
      </c>
      <c r="T4" s="76"/>
      <c r="U4" s="76"/>
      <c r="V4" s="76"/>
      <c r="W4" s="79" t="s">
        <v>95</v>
      </c>
      <c r="X4" s="79" t="s">
        <v>96</v>
      </c>
      <c r="Y4" s="76"/>
      <c r="Z4" s="79" t="s">
        <v>95</v>
      </c>
      <c r="AA4" s="76"/>
      <c r="AB4" s="76"/>
      <c r="AC4" s="79" t="s">
        <v>95</v>
      </c>
      <c r="AD4" s="76"/>
      <c r="AE4" s="76"/>
      <c r="AF4" s="76"/>
      <c r="AG4" s="76"/>
      <c r="AH4" s="76"/>
      <c r="AI4" s="76"/>
      <c r="AJ4" s="81"/>
      <c r="AK4" s="76"/>
      <c r="AL4" t="str">
        <f t="shared" si="3"/>
        <v>N</v>
      </c>
      <c r="AM4" t="s">
        <v>95</v>
      </c>
    </row>
    <row r="5" spans="1:39">
      <c r="A5" s="74" t="str">
        <f t="shared" si="0"/>
        <v>AccountLastModifiedDate</v>
      </c>
      <c r="B5" s="87" t="str">
        <f t="shared" si="1"/>
        <v/>
      </c>
      <c r="C5" s="79">
        <v>4</v>
      </c>
      <c r="D5" s="75" t="s">
        <v>1464</v>
      </c>
      <c r="E5" s="134" t="s">
        <v>1465</v>
      </c>
      <c r="F5" s="134" t="s">
        <v>1465</v>
      </c>
      <c r="G5" s="76" t="s">
        <v>67</v>
      </c>
      <c r="H5" s="76" t="s">
        <v>66</v>
      </c>
      <c r="I5" s="81" t="s">
        <v>380</v>
      </c>
      <c r="J5" s="77" t="s">
        <v>379</v>
      </c>
      <c r="K5" s="76" t="str">
        <f t="shared" si="2"/>
        <v>Account.LastModifiedDate</v>
      </c>
      <c r="L5" s="75" t="s">
        <v>1472</v>
      </c>
      <c r="M5" s="137" t="s">
        <v>1468</v>
      </c>
      <c r="N5" s="196"/>
      <c r="O5" s="137"/>
      <c r="P5" s="197" t="s">
        <v>96</v>
      </c>
      <c r="Q5" s="197" t="s">
        <v>96</v>
      </c>
      <c r="R5" s="197" t="s">
        <v>96</v>
      </c>
      <c r="S5" s="197" t="s">
        <v>96</v>
      </c>
      <c r="T5" s="76"/>
      <c r="U5" s="76"/>
      <c r="V5" s="76"/>
      <c r="W5" s="79" t="s">
        <v>95</v>
      </c>
      <c r="X5" s="79" t="s">
        <v>96</v>
      </c>
      <c r="Y5" s="76"/>
      <c r="Z5" s="79" t="s">
        <v>95</v>
      </c>
      <c r="AA5" s="76"/>
      <c r="AB5" s="76"/>
      <c r="AC5" s="79" t="s">
        <v>95</v>
      </c>
      <c r="AD5" s="76"/>
      <c r="AE5" s="76"/>
      <c r="AF5" s="76"/>
      <c r="AG5" s="76"/>
      <c r="AH5" s="76"/>
      <c r="AI5" s="76"/>
      <c r="AJ5" s="81"/>
      <c r="AK5" s="76"/>
      <c r="AL5" t="str">
        <f t="shared" si="3"/>
        <v>N</v>
      </c>
      <c r="AM5" t="s">
        <v>95</v>
      </c>
    </row>
    <row r="6" spans="1:39">
      <c r="A6" s="74" t="str">
        <f t="shared" si="0"/>
        <v>AccountLastModifiedById</v>
      </c>
      <c r="B6" s="87">
        <f t="shared" si="1"/>
        <v>18</v>
      </c>
      <c r="C6" s="79">
        <v>5</v>
      </c>
      <c r="D6" s="75" t="s">
        <v>1464</v>
      </c>
      <c r="E6" s="134" t="s">
        <v>1465</v>
      </c>
      <c r="F6" s="134" t="s">
        <v>1465</v>
      </c>
      <c r="G6" s="76" t="s">
        <v>67</v>
      </c>
      <c r="H6" s="76" t="s">
        <v>66</v>
      </c>
      <c r="I6" s="81" t="s">
        <v>1473</v>
      </c>
      <c r="J6" s="77" t="s">
        <v>382</v>
      </c>
      <c r="K6" s="76" t="str">
        <f t="shared" si="2"/>
        <v>Account.LastModifiedById</v>
      </c>
      <c r="L6" s="75" t="s">
        <v>1474</v>
      </c>
      <c r="M6" s="76" t="s">
        <v>1471</v>
      </c>
      <c r="N6" s="196">
        <v>18</v>
      </c>
      <c r="O6" s="137"/>
      <c r="P6" s="197" t="s">
        <v>96</v>
      </c>
      <c r="Q6" s="197" t="s">
        <v>96</v>
      </c>
      <c r="R6" s="197" t="s">
        <v>96</v>
      </c>
      <c r="S6" s="197" t="s">
        <v>96</v>
      </c>
      <c r="T6" s="76"/>
      <c r="U6" s="76"/>
      <c r="V6" s="76"/>
      <c r="W6" s="79" t="s">
        <v>95</v>
      </c>
      <c r="X6" s="79" t="s">
        <v>96</v>
      </c>
      <c r="Y6" s="76"/>
      <c r="Z6" s="79" t="s">
        <v>95</v>
      </c>
      <c r="AA6" s="76"/>
      <c r="AB6" s="76"/>
      <c r="AC6" s="79" t="s">
        <v>95</v>
      </c>
      <c r="AD6" s="76"/>
      <c r="AE6" s="76"/>
      <c r="AF6" s="76"/>
      <c r="AG6" s="76"/>
      <c r="AH6" s="76"/>
      <c r="AI6" s="76"/>
      <c r="AJ6" s="81"/>
      <c r="AK6" s="76"/>
      <c r="AL6" t="str">
        <f t="shared" si="3"/>
        <v>N</v>
      </c>
      <c r="AM6" t="s">
        <v>95</v>
      </c>
    </row>
    <row r="7" spans="1:39">
      <c r="A7" s="74" t="str">
        <f t="shared" si="0"/>
        <v>AccountCCS_Account_Type_for_Duplicate_Rule__c</v>
      </c>
      <c r="B7" s="87">
        <f t="shared" si="1"/>
        <v>100</v>
      </c>
      <c r="C7" s="79">
        <v>6</v>
      </c>
      <c r="D7" s="75" t="s">
        <v>1475</v>
      </c>
      <c r="E7" s="134" t="s">
        <v>1465</v>
      </c>
      <c r="F7" s="135" t="s">
        <v>1476</v>
      </c>
      <c r="G7" s="76" t="s">
        <v>67</v>
      </c>
      <c r="H7" s="76" t="s">
        <v>66</v>
      </c>
      <c r="I7" s="81" t="s">
        <v>1121</v>
      </c>
      <c r="J7" s="77" t="s">
        <v>1179</v>
      </c>
      <c r="K7" s="76" t="str">
        <f t="shared" si="2"/>
        <v>Account.CCS_Account_Type_for_Duplicate_Rule__c</v>
      </c>
      <c r="L7" s="75" t="s">
        <v>1477</v>
      </c>
      <c r="M7" s="76" t="s">
        <v>1478</v>
      </c>
      <c r="N7" s="198">
        <v>100</v>
      </c>
      <c r="O7" s="76"/>
      <c r="P7" s="82"/>
      <c r="Q7" s="82"/>
      <c r="R7" s="82"/>
      <c r="S7" s="82"/>
      <c r="T7" s="76"/>
      <c r="U7" s="76"/>
      <c r="V7" s="76"/>
      <c r="W7" s="79" t="s">
        <v>96</v>
      </c>
      <c r="X7" s="79" t="s">
        <v>96</v>
      </c>
      <c r="Y7" s="76"/>
      <c r="Z7" s="79" t="s">
        <v>95</v>
      </c>
      <c r="AA7" s="76"/>
      <c r="AB7" s="76"/>
      <c r="AC7" s="79" t="s">
        <v>95</v>
      </c>
      <c r="AD7" s="76"/>
      <c r="AE7" s="76"/>
      <c r="AF7" s="76"/>
      <c r="AG7" s="76"/>
      <c r="AH7" s="76"/>
      <c r="AI7" s="76"/>
      <c r="AJ7" s="76"/>
      <c r="AK7" s="76"/>
      <c r="AL7" t="str">
        <f t="shared" si="3"/>
        <v>N</v>
      </c>
      <c r="AM7" t="s">
        <v>95</v>
      </c>
    </row>
    <row r="8" spans="1:39">
      <c r="A8" s="74" t="str">
        <f t="shared" si="0"/>
        <v>AccountCCS_Bank_Entity__c</v>
      </c>
      <c r="B8" s="87" t="str">
        <f t="shared" si="1"/>
        <v>See picklist options for lengths</v>
      </c>
      <c r="C8" s="79">
        <v>7</v>
      </c>
      <c r="D8" s="75" t="s">
        <v>1475</v>
      </c>
      <c r="E8" s="134" t="s">
        <v>1465</v>
      </c>
      <c r="F8" s="134" t="s">
        <v>1465</v>
      </c>
      <c r="G8" s="76" t="s">
        <v>67</v>
      </c>
      <c r="H8" s="76" t="s">
        <v>66</v>
      </c>
      <c r="I8" s="81" t="s">
        <v>967</v>
      </c>
      <c r="J8" s="77" t="s">
        <v>966</v>
      </c>
      <c r="K8" s="76" t="str">
        <f t="shared" si="2"/>
        <v>Account.CCS_Bank_Entity__c</v>
      </c>
      <c r="L8" s="199" t="s">
        <v>1479</v>
      </c>
      <c r="M8" s="76" t="s">
        <v>1480</v>
      </c>
      <c r="N8" s="198" t="s">
        <v>1481</v>
      </c>
      <c r="O8" s="76"/>
      <c r="P8" s="200" t="s">
        <v>96</v>
      </c>
      <c r="Q8" s="200"/>
      <c r="R8" s="200"/>
      <c r="S8" s="200" t="s">
        <v>96</v>
      </c>
      <c r="T8" s="76"/>
      <c r="U8" s="76"/>
      <c r="V8" s="76"/>
      <c r="W8" s="79" t="s">
        <v>96</v>
      </c>
      <c r="X8" s="79" t="s">
        <v>96</v>
      </c>
      <c r="Y8" s="76"/>
      <c r="Z8" s="79" t="s">
        <v>96</v>
      </c>
      <c r="AA8" s="76"/>
      <c r="AB8" s="76"/>
      <c r="AC8" s="79" t="s">
        <v>95</v>
      </c>
      <c r="AD8" s="76"/>
      <c r="AE8" s="76"/>
      <c r="AF8" s="76"/>
      <c r="AG8" s="76"/>
      <c r="AH8" s="76"/>
      <c r="AI8" s="76"/>
      <c r="AJ8" s="76"/>
      <c r="AK8" s="76"/>
      <c r="AL8" t="str">
        <f t="shared" si="3"/>
        <v>N</v>
      </c>
      <c r="AM8" t="s">
        <v>95</v>
      </c>
    </row>
    <row r="9" spans="1:39">
      <c r="A9" s="74" t="str">
        <f t="shared" si="0"/>
        <v>AccountCCS_BSU_RM_Name__c</v>
      </c>
      <c r="B9" s="87">
        <f t="shared" si="1"/>
        <v>18</v>
      </c>
      <c r="C9" s="79">
        <v>8</v>
      </c>
      <c r="D9" s="75" t="s">
        <v>1475</v>
      </c>
      <c r="E9" s="134" t="s">
        <v>1465</v>
      </c>
      <c r="F9" s="134" t="s">
        <v>1465</v>
      </c>
      <c r="G9" s="76" t="s">
        <v>67</v>
      </c>
      <c r="H9" s="76" t="s">
        <v>66</v>
      </c>
      <c r="I9" s="81" t="s">
        <v>964</v>
      </c>
      <c r="J9" s="77" t="s">
        <v>963</v>
      </c>
      <c r="K9" s="76" t="str">
        <f t="shared" si="2"/>
        <v>Account.CCS_BSU_RM_Name__c</v>
      </c>
      <c r="L9" s="156" t="s">
        <v>1482</v>
      </c>
      <c r="M9" s="76" t="s">
        <v>1471</v>
      </c>
      <c r="N9" s="198">
        <v>18</v>
      </c>
      <c r="O9" s="76"/>
      <c r="P9" s="200" t="s">
        <v>96</v>
      </c>
      <c r="Q9" s="200"/>
      <c r="R9" s="200"/>
      <c r="S9" s="200"/>
      <c r="T9" s="76"/>
      <c r="U9" s="76"/>
      <c r="V9" s="76"/>
      <c r="W9" s="79" t="s">
        <v>96</v>
      </c>
      <c r="X9" s="79" t="s">
        <v>96</v>
      </c>
      <c r="Y9" s="76"/>
      <c r="Z9" s="79" t="s">
        <v>95</v>
      </c>
      <c r="AA9" s="76"/>
      <c r="AB9" s="76"/>
      <c r="AC9" s="79" t="s">
        <v>95</v>
      </c>
      <c r="AD9" s="76"/>
      <c r="AE9" s="76"/>
      <c r="AF9" s="76"/>
      <c r="AG9" s="76"/>
      <c r="AH9" s="76"/>
      <c r="AI9" s="76"/>
      <c r="AJ9" s="76"/>
      <c r="AK9" s="76"/>
      <c r="AL9" t="str">
        <f t="shared" si="3"/>
        <v>N</v>
      </c>
      <c r="AM9" t="s">
        <v>95</v>
      </c>
    </row>
    <row r="10" spans="1:39">
      <c r="A10" s="74" t="str">
        <f t="shared" si="0"/>
        <v>AccountCCS_BusinessWorkPhone__c</v>
      </c>
      <c r="B10" s="87">
        <f t="shared" si="1"/>
        <v>40</v>
      </c>
      <c r="C10" s="201">
        <v>9</v>
      </c>
      <c r="D10" s="202" t="s">
        <v>1475</v>
      </c>
      <c r="E10" s="203" t="s">
        <v>1465</v>
      </c>
      <c r="F10" s="203" t="s">
        <v>1476</v>
      </c>
      <c r="G10" s="204" t="s">
        <v>67</v>
      </c>
      <c r="H10" s="204" t="s">
        <v>66</v>
      </c>
      <c r="I10" s="203" t="s">
        <v>970</v>
      </c>
      <c r="J10" s="205" t="s">
        <v>969</v>
      </c>
      <c r="K10" s="204" t="str">
        <f t="shared" si="2"/>
        <v>Account.CCS_BusinessWorkPhone__c</v>
      </c>
      <c r="L10" s="202" t="s">
        <v>1483</v>
      </c>
      <c r="M10" s="204" t="s">
        <v>323</v>
      </c>
      <c r="N10" s="206">
        <v>40</v>
      </c>
      <c r="O10" s="204"/>
      <c r="P10" s="207"/>
      <c r="Q10" s="207"/>
      <c r="R10" s="207"/>
      <c r="S10" s="207"/>
      <c r="T10" s="204"/>
      <c r="U10" s="204"/>
      <c r="V10" s="204"/>
      <c r="W10" s="201" t="s">
        <v>96</v>
      </c>
      <c r="X10" s="201" t="s">
        <v>96</v>
      </c>
      <c r="Y10" s="204"/>
      <c r="Z10" s="201" t="s">
        <v>95</v>
      </c>
      <c r="AA10" s="204"/>
      <c r="AB10" s="204"/>
      <c r="AC10" s="201" t="s">
        <v>95</v>
      </c>
      <c r="AD10" s="204"/>
      <c r="AE10" s="204"/>
      <c r="AF10" s="204"/>
      <c r="AG10" s="204"/>
      <c r="AH10" s="204"/>
      <c r="AI10" s="204"/>
      <c r="AJ10" s="204"/>
      <c r="AK10" s="204"/>
      <c r="AL10" t="str">
        <f t="shared" si="3"/>
        <v>N</v>
      </c>
      <c r="AM10" t="s">
        <v>96</v>
      </c>
    </row>
    <row r="11" spans="1:39">
      <c r="A11" s="74" t="str">
        <f t="shared" si="0"/>
        <v>AccountCCS_Set_up_Actions_by_Profile_for_LG__c</v>
      </c>
      <c r="B11" s="87">
        <f t="shared" si="1"/>
        <v>4</v>
      </c>
      <c r="C11" s="79">
        <v>10</v>
      </c>
      <c r="D11" s="75" t="s">
        <v>1464</v>
      </c>
      <c r="E11" s="134" t="s">
        <v>1465</v>
      </c>
      <c r="F11" s="135" t="s">
        <v>1476</v>
      </c>
      <c r="G11" s="76" t="s">
        <v>67</v>
      </c>
      <c r="H11" s="76" t="s">
        <v>66</v>
      </c>
      <c r="I11" s="81" t="s">
        <v>959</v>
      </c>
      <c r="J11" s="77" t="s">
        <v>958</v>
      </c>
      <c r="K11" s="76" t="str">
        <f t="shared" si="2"/>
        <v>Account.CCS_Set_up_Actions_by_Profile_for_LG__c</v>
      </c>
      <c r="L11" s="208" t="s">
        <v>961</v>
      </c>
      <c r="M11" s="76" t="s">
        <v>1484</v>
      </c>
      <c r="N11" s="198">
        <v>4</v>
      </c>
      <c r="O11" s="76"/>
      <c r="P11" s="200"/>
      <c r="Q11" s="200"/>
      <c r="R11" s="200"/>
      <c r="S11" s="200"/>
      <c r="T11" s="76"/>
      <c r="U11" s="76"/>
      <c r="V11" s="76"/>
      <c r="W11" s="79" t="s">
        <v>95</v>
      </c>
      <c r="X11" s="79" t="s">
        <v>96</v>
      </c>
      <c r="Y11" s="76"/>
      <c r="Z11" s="79" t="s">
        <v>95</v>
      </c>
      <c r="AA11" s="76"/>
      <c r="AB11" s="76"/>
      <c r="AC11" s="79" t="s">
        <v>95</v>
      </c>
      <c r="AD11" s="76"/>
      <c r="AE11" s="76"/>
      <c r="AF11" s="76"/>
      <c r="AG11" s="76"/>
      <c r="AH11" s="76"/>
      <c r="AI11" s="76"/>
      <c r="AJ11" s="76"/>
      <c r="AK11" s="76"/>
      <c r="AL11" t="str">
        <f t="shared" si="3"/>
        <v>N</v>
      </c>
      <c r="AM11" t="s">
        <v>95</v>
      </c>
    </row>
    <row r="12" spans="1:39">
      <c r="A12" s="74" t="str">
        <f t="shared" si="0"/>
        <v>AccountCCS_CMDID__c</v>
      </c>
      <c r="B12" s="87">
        <f t="shared" si="1"/>
        <v>19</v>
      </c>
      <c r="C12" s="79">
        <v>11</v>
      </c>
      <c r="D12" s="75" t="s">
        <v>1475</v>
      </c>
      <c r="E12" s="134" t="s">
        <v>1465</v>
      </c>
      <c r="F12" s="134" t="s">
        <v>1465</v>
      </c>
      <c r="G12" s="76" t="s">
        <v>67</v>
      </c>
      <c r="H12" s="76" t="s">
        <v>66</v>
      </c>
      <c r="I12" s="81" t="s">
        <v>973</v>
      </c>
      <c r="J12" s="77" t="s">
        <v>972</v>
      </c>
      <c r="K12" s="76" t="str">
        <f t="shared" si="2"/>
        <v>Account.CCS_CMDID__c</v>
      </c>
      <c r="L12" s="199" t="s">
        <v>1485</v>
      </c>
      <c r="M12" s="76" t="s">
        <v>1478</v>
      </c>
      <c r="N12" s="198">
        <v>19</v>
      </c>
      <c r="O12" s="76"/>
      <c r="P12" s="200" t="s">
        <v>96</v>
      </c>
      <c r="Q12" s="200"/>
      <c r="R12" s="200"/>
      <c r="S12" s="200"/>
      <c r="T12" s="76"/>
      <c r="U12" s="76"/>
      <c r="V12" s="76"/>
      <c r="W12" s="79" t="s">
        <v>96</v>
      </c>
      <c r="X12" s="79" t="s">
        <v>96</v>
      </c>
      <c r="Y12" s="76"/>
      <c r="Z12" s="79" t="s">
        <v>95</v>
      </c>
      <c r="AA12" s="76"/>
      <c r="AB12" s="76"/>
      <c r="AC12" s="79" t="s">
        <v>95</v>
      </c>
      <c r="AD12" s="76"/>
      <c r="AE12" s="76"/>
      <c r="AF12" s="76"/>
      <c r="AG12" s="76"/>
      <c r="AH12" s="76"/>
      <c r="AI12" s="76"/>
      <c r="AJ12" s="76"/>
      <c r="AK12" s="76"/>
      <c r="AL12" t="str">
        <f t="shared" si="3"/>
        <v>N</v>
      </c>
      <c r="AM12" t="s">
        <v>95</v>
      </c>
    </row>
    <row r="13" spans="1:39">
      <c r="A13" s="74" t="str">
        <f t="shared" si="0"/>
        <v>AccountCCS_Collections_Indicator__c</v>
      </c>
      <c r="B13" s="87" t="str">
        <f t="shared" si="1"/>
        <v>Boolean(True/False)</v>
      </c>
      <c r="C13" s="79">
        <v>12</v>
      </c>
      <c r="D13" s="75" t="s">
        <v>1475</v>
      </c>
      <c r="E13" s="134" t="s">
        <v>1465</v>
      </c>
      <c r="F13" s="134" t="s">
        <v>1465</v>
      </c>
      <c r="G13" s="76" t="s">
        <v>67</v>
      </c>
      <c r="H13" s="76" t="s">
        <v>66</v>
      </c>
      <c r="I13" s="81" t="s">
        <v>976</v>
      </c>
      <c r="J13" s="77" t="s">
        <v>975</v>
      </c>
      <c r="K13" s="76" t="str">
        <f t="shared" si="2"/>
        <v>Account.CCS_Collections_Indicator__c</v>
      </c>
      <c r="L13" s="209" t="s">
        <v>1486</v>
      </c>
      <c r="M13" s="76" t="s">
        <v>1487</v>
      </c>
      <c r="N13" s="198" t="s">
        <v>1488</v>
      </c>
      <c r="O13" s="76"/>
      <c r="P13" s="200"/>
      <c r="Q13" s="200" t="s">
        <v>96</v>
      </c>
      <c r="R13" s="200"/>
      <c r="S13" s="200"/>
      <c r="T13" s="76"/>
      <c r="U13" s="76"/>
      <c r="V13" s="76"/>
      <c r="W13" s="79" t="s">
        <v>96</v>
      </c>
      <c r="X13" s="79" t="s">
        <v>96</v>
      </c>
      <c r="Y13" s="76"/>
      <c r="Z13" s="79" t="s">
        <v>95</v>
      </c>
      <c r="AA13" s="76"/>
      <c r="AB13" s="76"/>
      <c r="AC13" s="79" t="s">
        <v>95</v>
      </c>
      <c r="AD13" s="76"/>
      <c r="AE13" s="76"/>
      <c r="AF13" s="76"/>
      <c r="AG13" s="76"/>
      <c r="AH13" s="76"/>
      <c r="AI13" s="76"/>
      <c r="AJ13" s="76"/>
      <c r="AK13" s="76"/>
      <c r="AL13" t="str">
        <f t="shared" si="3"/>
        <v>N</v>
      </c>
      <c r="AM13" t="s">
        <v>95</v>
      </c>
    </row>
    <row r="14" spans="1:39">
      <c r="A14" s="74" t="str">
        <f t="shared" si="0"/>
        <v>AccountCCS_Company_Registration_Number__c</v>
      </c>
      <c r="B14" s="87">
        <f t="shared" si="1"/>
        <v>20</v>
      </c>
      <c r="C14" s="79">
        <v>13</v>
      </c>
      <c r="D14" s="75" t="s">
        <v>1475</v>
      </c>
      <c r="E14" s="134" t="s">
        <v>1465</v>
      </c>
      <c r="F14" s="134" t="s">
        <v>1465</v>
      </c>
      <c r="G14" s="76" t="s">
        <v>67</v>
      </c>
      <c r="H14" s="76" t="s">
        <v>66</v>
      </c>
      <c r="I14" s="81" t="s">
        <v>941</v>
      </c>
      <c r="J14" s="77" t="s">
        <v>940</v>
      </c>
      <c r="K14" s="76" t="str">
        <f t="shared" si="2"/>
        <v>Account.CCS_Company_Registration_Number__c</v>
      </c>
      <c r="L14" s="75" t="s">
        <v>1489</v>
      </c>
      <c r="M14" s="76" t="s">
        <v>1478</v>
      </c>
      <c r="N14" s="198">
        <v>20</v>
      </c>
      <c r="O14" s="76"/>
      <c r="P14" s="200" t="s">
        <v>96</v>
      </c>
      <c r="Q14" s="200"/>
      <c r="R14" s="200"/>
      <c r="S14" s="200"/>
      <c r="T14" s="76"/>
      <c r="U14" s="76"/>
      <c r="V14" s="76"/>
      <c r="W14" s="79" t="s">
        <v>96</v>
      </c>
      <c r="X14" s="79" t="s">
        <v>96</v>
      </c>
      <c r="Y14" s="76"/>
      <c r="Z14" s="79" t="s">
        <v>95</v>
      </c>
      <c r="AA14" s="76"/>
      <c r="AB14" s="76"/>
      <c r="AC14" s="79" t="s">
        <v>95</v>
      </c>
      <c r="AD14" s="76"/>
      <c r="AE14" s="76"/>
      <c r="AF14" s="76"/>
      <c r="AG14" s="76"/>
      <c r="AH14" s="76"/>
      <c r="AI14" s="76"/>
      <c r="AJ14" s="76"/>
      <c r="AK14" s="76"/>
      <c r="AL14" t="str">
        <f t="shared" si="3"/>
        <v>N</v>
      </c>
      <c r="AM14" t="s">
        <v>95</v>
      </c>
    </row>
    <row r="15" spans="1:39">
      <c r="A15" s="74" t="str">
        <f t="shared" si="0"/>
        <v>AccountCCS_Country_of_Incorporation__c</v>
      </c>
      <c r="B15" s="87" t="str">
        <f t="shared" si="1"/>
        <v>See picklist options for lengths</v>
      </c>
      <c r="C15" s="142">
        <v>14</v>
      </c>
      <c r="D15" s="75" t="s">
        <v>1475</v>
      </c>
      <c r="E15" s="134" t="s">
        <v>1465</v>
      </c>
      <c r="F15" s="134" t="s">
        <v>1465</v>
      </c>
      <c r="G15" s="76" t="s">
        <v>67</v>
      </c>
      <c r="H15" s="76" t="s">
        <v>66</v>
      </c>
      <c r="I15" s="81" t="s">
        <v>944</v>
      </c>
      <c r="J15" s="77" t="s">
        <v>943</v>
      </c>
      <c r="K15" s="76" t="str">
        <f t="shared" si="2"/>
        <v>Account.CCS_Country_of_Incorporation__c</v>
      </c>
      <c r="L15" s="75" t="s">
        <v>1490</v>
      </c>
      <c r="M15" s="76" t="s">
        <v>1480</v>
      </c>
      <c r="N15" s="198" t="s">
        <v>1481</v>
      </c>
      <c r="O15" s="76"/>
      <c r="P15" s="200" t="s">
        <v>96</v>
      </c>
      <c r="Q15" s="200"/>
      <c r="R15" s="200"/>
      <c r="S15" s="200"/>
      <c r="T15" s="76"/>
      <c r="U15" s="76"/>
      <c r="V15" s="76"/>
      <c r="W15" s="79" t="s">
        <v>96</v>
      </c>
      <c r="X15" s="79" t="s">
        <v>96</v>
      </c>
      <c r="Y15" s="76"/>
      <c r="Z15" s="79" t="s">
        <v>95</v>
      </c>
      <c r="AA15" s="76"/>
      <c r="AB15" s="76"/>
      <c r="AC15" s="79" t="s">
        <v>95</v>
      </c>
      <c r="AD15" s="76"/>
      <c r="AE15" s="76"/>
      <c r="AF15" s="76"/>
      <c r="AG15" s="76"/>
      <c r="AH15" s="76"/>
      <c r="AI15" s="76"/>
      <c r="AJ15" s="76"/>
      <c r="AK15" s="76"/>
      <c r="AL15" t="str">
        <f t="shared" si="3"/>
        <v>N</v>
      </c>
      <c r="AM15" t="s">
        <v>95</v>
      </c>
    </row>
    <row r="16" spans="1:39">
      <c r="A16" s="74" t="str">
        <f t="shared" si="0"/>
        <v>AccountCCS_Country_of_Registration__c</v>
      </c>
      <c r="B16" s="87" t="str">
        <f t="shared" si="1"/>
        <v>See picklist options for lengths</v>
      </c>
      <c r="C16" s="79">
        <v>15</v>
      </c>
      <c r="D16" s="75" t="s">
        <v>1475</v>
      </c>
      <c r="E16" s="134" t="s">
        <v>1465</v>
      </c>
      <c r="F16" s="134" t="s">
        <v>1465</v>
      </c>
      <c r="G16" s="76" t="s">
        <v>67</v>
      </c>
      <c r="H16" s="76" t="s">
        <v>66</v>
      </c>
      <c r="I16" s="81" t="s">
        <v>979</v>
      </c>
      <c r="J16" s="77" t="s">
        <v>978</v>
      </c>
      <c r="K16" s="76" t="str">
        <f t="shared" si="2"/>
        <v>Account.CCS_Country_of_Registration__c</v>
      </c>
      <c r="L16" s="75" t="s">
        <v>1491</v>
      </c>
      <c r="M16" s="76" t="s">
        <v>1480</v>
      </c>
      <c r="N16" s="198" t="s">
        <v>1481</v>
      </c>
      <c r="O16" s="76"/>
      <c r="P16" s="200"/>
      <c r="Q16" s="200"/>
      <c r="R16" s="200"/>
      <c r="S16" s="200" t="s">
        <v>96</v>
      </c>
      <c r="T16" s="76"/>
      <c r="U16" s="76"/>
      <c r="V16" s="76"/>
      <c r="W16" s="79" t="s">
        <v>96</v>
      </c>
      <c r="X16" s="79" t="s">
        <v>96</v>
      </c>
      <c r="Y16" s="76"/>
      <c r="Z16" s="79" t="s">
        <v>96</v>
      </c>
      <c r="AA16" s="76"/>
      <c r="AB16" s="76"/>
      <c r="AC16" s="79" t="s">
        <v>95</v>
      </c>
      <c r="AD16" s="76"/>
      <c r="AE16" s="76"/>
      <c r="AF16" s="76"/>
      <c r="AG16" s="76"/>
      <c r="AH16" s="76"/>
      <c r="AI16" s="76"/>
      <c r="AJ16" s="76"/>
      <c r="AK16" s="76"/>
      <c r="AL16" t="str">
        <f t="shared" si="3"/>
        <v>N</v>
      </c>
      <c r="AM16" t="s">
        <v>95</v>
      </c>
    </row>
    <row r="17" spans="1:39">
      <c r="A17" s="74" t="str">
        <f t="shared" si="0"/>
        <v>AccountCCS_CountryOfRiskLimitHeld__c</v>
      </c>
      <c r="B17" s="87">
        <f t="shared" si="1"/>
        <v>20</v>
      </c>
      <c r="C17" s="207">
        <v>16</v>
      </c>
      <c r="D17" s="202" t="s">
        <v>1475</v>
      </c>
      <c r="E17" s="203" t="s">
        <v>1465</v>
      </c>
      <c r="F17" s="203" t="s">
        <v>1476</v>
      </c>
      <c r="G17" s="204" t="s">
        <v>67</v>
      </c>
      <c r="H17" s="204" t="s">
        <v>66</v>
      </c>
      <c r="I17" s="203" t="s">
        <v>1130</v>
      </c>
      <c r="J17" s="205" t="s">
        <v>1129</v>
      </c>
      <c r="K17" s="204" t="str">
        <f t="shared" si="2"/>
        <v>Account.CCS_CountryOfRiskLimitHeld__c</v>
      </c>
      <c r="L17" s="202" t="s">
        <v>1492</v>
      </c>
      <c r="M17" s="204" t="s">
        <v>1478</v>
      </c>
      <c r="N17" s="206">
        <v>20</v>
      </c>
      <c r="O17" s="204"/>
      <c r="P17" s="207" t="s">
        <v>96</v>
      </c>
      <c r="Q17" s="207"/>
      <c r="R17" s="207"/>
      <c r="S17" s="207"/>
      <c r="T17" s="204"/>
      <c r="U17" s="204"/>
      <c r="V17" s="204"/>
      <c r="W17" s="201" t="s">
        <v>96</v>
      </c>
      <c r="X17" s="201" t="s">
        <v>96</v>
      </c>
      <c r="Y17" s="204"/>
      <c r="Z17" s="201" t="s">
        <v>95</v>
      </c>
      <c r="AA17" s="204"/>
      <c r="AB17" s="204"/>
      <c r="AC17" s="201" t="s">
        <v>95</v>
      </c>
      <c r="AD17" s="204"/>
      <c r="AE17" s="204"/>
      <c r="AF17" s="204"/>
      <c r="AG17" s="204"/>
      <c r="AH17" s="204"/>
      <c r="AI17" s="204"/>
      <c r="AJ17" s="204"/>
      <c r="AK17" s="204"/>
      <c r="AL17" t="str">
        <f t="shared" si="3"/>
        <v>N</v>
      </c>
      <c r="AM17" t="s">
        <v>96</v>
      </c>
    </row>
    <row r="18" spans="1:39">
      <c r="A18" s="74" t="str">
        <f t="shared" si="0"/>
        <v>AccountCCS_Credit_Officer__c</v>
      </c>
      <c r="B18" s="87">
        <f t="shared" si="1"/>
        <v>18</v>
      </c>
      <c r="C18" s="79">
        <v>17</v>
      </c>
      <c r="D18" s="75" t="s">
        <v>1475</v>
      </c>
      <c r="E18" s="134" t="s">
        <v>1465</v>
      </c>
      <c r="F18" s="134" t="s">
        <v>1465</v>
      </c>
      <c r="G18" s="76" t="s">
        <v>67</v>
      </c>
      <c r="H18" s="76" t="s">
        <v>66</v>
      </c>
      <c r="I18" s="81" t="s">
        <v>982</v>
      </c>
      <c r="J18" s="77" t="s">
        <v>981</v>
      </c>
      <c r="K18" s="76" t="str">
        <f t="shared" si="2"/>
        <v>Account.CCS_Credit_Officer__c</v>
      </c>
      <c r="L18" s="75" t="s">
        <v>1493</v>
      </c>
      <c r="M18" s="76" t="s">
        <v>1471</v>
      </c>
      <c r="N18" s="198">
        <v>18</v>
      </c>
      <c r="O18" s="76"/>
      <c r="P18" s="200" t="s">
        <v>96</v>
      </c>
      <c r="Q18" s="200"/>
      <c r="R18" s="200"/>
      <c r="S18" s="200"/>
      <c r="T18" s="76"/>
      <c r="U18" s="76"/>
      <c r="V18" s="76"/>
      <c r="W18" s="79" t="s">
        <v>96</v>
      </c>
      <c r="X18" s="79" t="s">
        <v>96</v>
      </c>
      <c r="Y18" s="76"/>
      <c r="Z18" s="79" t="s">
        <v>95</v>
      </c>
      <c r="AA18" s="76"/>
      <c r="AB18" s="76"/>
      <c r="AC18" s="79" t="s">
        <v>95</v>
      </c>
      <c r="AD18" s="76"/>
      <c r="AE18" s="76"/>
      <c r="AF18" s="76"/>
      <c r="AG18" s="76"/>
      <c r="AH18" s="76"/>
      <c r="AI18" s="76"/>
      <c r="AJ18" s="76"/>
      <c r="AK18" s="76"/>
      <c r="AL18" t="str">
        <f t="shared" si="3"/>
        <v>N</v>
      </c>
      <c r="AM18" t="s">
        <v>95</v>
      </c>
    </row>
    <row r="19" spans="1:39">
      <c r="A19" s="74" t="str">
        <f t="shared" si="0"/>
        <v>AccountCCS_Credit_Risk_Classification__c</v>
      </c>
      <c r="B19" s="87">
        <f t="shared" si="1"/>
        <v>20</v>
      </c>
      <c r="C19" s="207">
        <v>18</v>
      </c>
      <c r="D19" s="202" t="s">
        <v>1475</v>
      </c>
      <c r="E19" s="203" t="s">
        <v>1465</v>
      </c>
      <c r="F19" s="203" t="s">
        <v>1476</v>
      </c>
      <c r="G19" s="204" t="s">
        <v>67</v>
      </c>
      <c r="H19" s="204" t="s">
        <v>66</v>
      </c>
      <c r="I19" s="203" t="s">
        <v>1133</v>
      </c>
      <c r="J19" s="205" t="s">
        <v>1132</v>
      </c>
      <c r="K19" s="204" t="str">
        <f t="shared" si="2"/>
        <v>Account.CCS_Credit_Risk_Classification__c</v>
      </c>
      <c r="L19" s="202" t="s">
        <v>1494</v>
      </c>
      <c r="M19" s="204" t="s">
        <v>1478</v>
      </c>
      <c r="N19" s="206">
        <v>20</v>
      </c>
      <c r="O19" s="204"/>
      <c r="P19" s="207" t="s">
        <v>96</v>
      </c>
      <c r="Q19" s="207"/>
      <c r="R19" s="207"/>
      <c r="S19" s="207"/>
      <c r="T19" s="204"/>
      <c r="U19" s="204"/>
      <c r="V19" s="204"/>
      <c r="W19" s="201" t="s">
        <v>96</v>
      </c>
      <c r="X19" s="201" t="s">
        <v>96</v>
      </c>
      <c r="Y19" s="204"/>
      <c r="Z19" s="201" t="s">
        <v>95</v>
      </c>
      <c r="AA19" s="204"/>
      <c r="AB19" s="204"/>
      <c r="AC19" s="201" t="s">
        <v>95</v>
      </c>
      <c r="AD19" s="204"/>
      <c r="AE19" s="204"/>
      <c r="AF19" s="204"/>
      <c r="AG19" s="204"/>
      <c r="AH19" s="204"/>
      <c r="AI19" s="204"/>
      <c r="AJ19" s="204"/>
      <c r="AK19" s="204"/>
      <c r="AL19" t="str">
        <f t="shared" si="3"/>
        <v>N</v>
      </c>
      <c r="AM19" t="s">
        <v>96</v>
      </c>
    </row>
    <row r="20" spans="1:39">
      <c r="A20" s="74" t="str">
        <f t="shared" si="0"/>
        <v>AccountCCS_TotalHardBankLimits__c</v>
      </c>
      <c r="B20" s="87" t="str">
        <f t="shared" si="1"/>
        <v>16, 2</v>
      </c>
      <c r="C20" s="79">
        <v>19</v>
      </c>
      <c r="D20" s="75" t="s">
        <v>1475</v>
      </c>
      <c r="E20" s="134" t="s">
        <v>1465</v>
      </c>
      <c r="F20" s="134" t="s">
        <v>1465</v>
      </c>
      <c r="G20" s="76" t="s">
        <v>67</v>
      </c>
      <c r="H20" s="76" t="s">
        <v>66</v>
      </c>
      <c r="I20" s="81" t="s">
        <v>1065</v>
      </c>
      <c r="J20" s="77" t="s">
        <v>1064</v>
      </c>
      <c r="K20" s="76" t="str">
        <f t="shared" si="2"/>
        <v>Account.CCS_TotalHardBankLimits__c</v>
      </c>
      <c r="L20" s="75" t="s">
        <v>1495</v>
      </c>
      <c r="M20" s="76" t="s">
        <v>1496</v>
      </c>
      <c r="N20" s="198">
        <v>16</v>
      </c>
      <c r="O20" s="76">
        <v>2</v>
      </c>
      <c r="P20" s="200"/>
      <c r="Q20" s="200"/>
      <c r="R20" s="200"/>
      <c r="S20" s="200"/>
      <c r="T20" s="76"/>
      <c r="U20" s="76"/>
      <c r="V20" s="76"/>
      <c r="W20" s="79" t="s">
        <v>96</v>
      </c>
      <c r="X20" s="79" t="s">
        <v>96</v>
      </c>
      <c r="Y20" s="76"/>
      <c r="Z20" s="79" t="s">
        <v>95</v>
      </c>
      <c r="AA20" s="76"/>
      <c r="AB20" s="76"/>
      <c r="AC20" s="79" t="s">
        <v>95</v>
      </c>
      <c r="AD20" s="76"/>
      <c r="AE20" s="76"/>
      <c r="AF20" s="76"/>
      <c r="AG20" s="76"/>
      <c r="AH20" s="76"/>
      <c r="AI20" s="76"/>
      <c r="AJ20" s="76"/>
      <c r="AK20" s="76"/>
      <c r="AL20" t="str">
        <f t="shared" si="3"/>
        <v>N</v>
      </c>
      <c r="AM20" t="s">
        <v>95</v>
      </c>
    </row>
    <row r="21" spans="1:39">
      <c r="A21" s="74" t="str">
        <f t="shared" si="0"/>
        <v>AccountCCS_TotalSoftBankLimits__c</v>
      </c>
      <c r="B21" s="87" t="str">
        <f t="shared" si="1"/>
        <v>16, 2</v>
      </c>
      <c r="C21" s="79">
        <v>20</v>
      </c>
      <c r="D21" s="75" t="s">
        <v>1475</v>
      </c>
      <c r="E21" s="134" t="s">
        <v>1465</v>
      </c>
      <c r="F21" s="134" t="s">
        <v>1465</v>
      </c>
      <c r="G21" s="76" t="s">
        <v>67</v>
      </c>
      <c r="H21" s="76" t="s">
        <v>66</v>
      </c>
      <c r="I21" s="81" t="s">
        <v>1071</v>
      </c>
      <c r="J21" s="77" t="s">
        <v>1070</v>
      </c>
      <c r="K21" s="76" t="str">
        <f t="shared" si="2"/>
        <v>Account.CCS_TotalSoftBankLimits__c</v>
      </c>
      <c r="L21" s="75" t="s">
        <v>1497</v>
      </c>
      <c r="M21" s="76" t="s">
        <v>1496</v>
      </c>
      <c r="N21" s="198">
        <v>16</v>
      </c>
      <c r="O21" s="76">
        <v>2</v>
      </c>
      <c r="P21" s="200"/>
      <c r="Q21" s="200"/>
      <c r="R21" s="200"/>
      <c r="S21" s="200"/>
      <c r="T21" s="76"/>
      <c r="U21" s="76"/>
      <c r="V21" s="76"/>
      <c r="W21" s="79" t="s">
        <v>96</v>
      </c>
      <c r="X21" s="79" t="s">
        <v>96</v>
      </c>
      <c r="Y21" s="76"/>
      <c r="Z21" s="79" t="s">
        <v>95</v>
      </c>
      <c r="AA21" s="76"/>
      <c r="AB21" s="76"/>
      <c r="AC21" s="79" t="s">
        <v>95</v>
      </c>
      <c r="AD21" s="76"/>
      <c r="AE21" s="76"/>
      <c r="AF21" s="76"/>
      <c r="AG21" s="76"/>
      <c r="AH21" s="76"/>
      <c r="AI21" s="76"/>
      <c r="AJ21" s="76"/>
      <c r="AK21" s="76"/>
      <c r="AL21" t="str">
        <f t="shared" si="3"/>
        <v>N</v>
      </c>
      <c r="AM21" t="s">
        <v>95</v>
      </c>
    </row>
    <row r="22" spans="1:39">
      <c r="A22" s="74" t="str">
        <f t="shared" si="0"/>
        <v>AccountCCS_TotalHardLBCMLimits__c</v>
      </c>
      <c r="B22" s="87" t="str">
        <f t="shared" si="1"/>
        <v>16, 2</v>
      </c>
      <c r="C22" s="79">
        <v>21</v>
      </c>
      <c r="D22" s="75" t="s">
        <v>1475</v>
      </c>
      <c r="E22" s="134" t="s">
        <v>1465</v>
      </c>
      <c r="F22" s="134" t="s">
        <v>1465</v>
      </c>
      <c r="G22" s="76" t="s">
        <v>67</v>
      </c>
      <c r="H22" s="76" t="s">
        <v>66</v>
      </c>
      <c r="I22" s="81" t="s">
        <v>1068</v>
      </c>
      <c r="J22" s="77" t="s">
        <v>1067</v>
      </c>
      <c r="K22" s="76" t="str">
        <f t="shared" si="2"/>
        <v>Account.CCS_TotalHardLBCMLimits__c</v>
      </c>
      <c r="L22" s="75" t="s">
        <v>1498</v>
      </c>
      <c r="M22" s="76" t="s">
        <v>1496</v>
      </c>
      <c r="N22" s="198">
        <v>16</v>
      </c>
      <c r="O22" s="76">
        <v>2</v>
      </c>
      <c r="P22" s="200"/>
      <c r="Q22" s="200"/>
      <c r="R22" s="200"/>
      <c r="S22" s="200"/>
      <c r="T22" s="76"/>
      <c r="U22" s="76"/>
      <c r="V22" s="76"/>
      <c r="W22" s="79" t="s">
        <v>96</v>
      </c>
      <c r="X22" s="79" t="s">
        <v>96</v>
      </c>
      <c r="Y22" s="76"/>
      <c r="Z22" s="79" t="s">
        <v>95</v>
      </c>
      <c r="AA22" s="76"/>
      <c r="AB22" s="76"/>
      <c r="AC22" s="79" t="s">
        <v>95</v>
      </c>
      <c r="AD22" s="76"/>
      <c r="AE22" s="76"/>
      <c r="AF22" s="76"/>
      <c r="AG22" s="76"/>
      <c r="AH22" s="76"/>
      <c r="AI22" s="76"/>
      <c r="AJ22" s="76"/>
      <c r="AK22" s="76"/>
      <c r="AL22" t="str">
        <f t="shared" si="3"/>
        <v>N</v>
      </c>
      <c r="AM22" t="s">
        <v>95</v>
      </c>
    </row>
    <row r="23" spans="1:39">
      <c r="A23" s="74" t="str">
        <f t="shared" si="0"/>
        <v>AccountCCS_TotalSoftLBCMLimits__c</v>
      </c>
      <c r="B23" s="87" t="str">
        <f t="shared" si="1"/>
        <v>16, 2</v>
      </c>
      <c r="C23" s="79">
        <v>22</v>
      </c>
      <c r="D23" s="75" t="s">
        <v>1475</v>
      </c>
      <c r="E23" s="134" t="s">
        <v>1465</v>
      </c>
      <c r="F23" s="134" t="s">
        <v>1465</v>
      </c>
      <c r="G23" s="76" t="s">
        <v>67</v>
      </c>
      <c r="H23" s="76" t="s">
        <v>66</v>
      </c>
      <c r="I23" s="81" t="s">
        <v>1074</v>
      </c>
      <c r="J23" s="77" t="s">
        <v>1073</v>
      </c>
      <c r="K23" s="76" t="str">
        <f t="shared" si="2"/>
        <v>Account.CCS_TotalSoftLBCMLimits__c</v>
      </c>
      <c r="L23" s="208" t="s">
        <v>1499</v>
      </c>
      <c r="M23" s="76" t="s">
        <v>1496</v>
      </c>
      <c r="N23" s="198">
        <v>16</v>
      </c>
      <c r="O23" s="76">
        <v>2</v>
      </c>
      <c r="P23" s="200"/>
      <c r="Q23" s="200"/>
      <c r="R23" s="200"/>
      <c r="S23" s="200"/>
      <c r="T23" s="76"/>
      <c r="U23" s="76"/>
      <c r="V23" s="76"/>
      <c r="W23" s="79" t="s">
        <v>96</v>
      </c>
      <c r="X23" s="79" t="s">
        <v>96</v>
      </c>
      <c r="Y23" s="76"/>
      <c r="Z23" s="79" t="s">
        <v>95</v>
      </c>
      <c r="AA23" s="76"/>
      <c r="AB23" s="76"/>
      <c r="AC23" s="79" t="s">
        <v>95</v>
      </c>
      <c r="AD23" s="76"/>
      <c r="AE23" s="76"/>
      <c r="AF23" s="76"/>
      <c r="AG23" s="76"/>
      <c r="AH23" s="76"/>
      <c r="AI23" s="76"/>
      <c r="AJ23" s="76"/>
      <c r="AK23" s="76"/>
      <c r="AL23" t="str">
        <f t="shared" si="3"/>
        <v>N</v>
      </c>
      <c r="AM23" t="s">
        <v>95</v>
      </c>
    </row>
    <row r="24" spans="1:39">
      <c r="A24" s="74" t="str">
        <f t="shared" si="0"/>
        <v>AccountCCS_Date_Commenced_Trading__c</v>
      </c>
      <c r="B24" s="87" t="str">
        <f t="shared" si="1"/>
        <v/>
      </c>
      <c r="C24" s="79">
        <v>23</v>
      </c>
      <c r="D24" s="75" t="s">
        <v>1475</v>
      </c>
      <c r="E24" s="134" t="s">
        <v>1465</v>
      </c>
      <c r="F24" s="134" t="s">
        <v>1465</v>
      </c>
      <c r="G24" s="76" t="s">
        <v>67</v>
      </c>
      <c r="H24" s="76" t="s">
        <v>66</v>
      </c>
      <c r="I24" s="81" t="s">
        <v>988</v>
      </c>
      <c r="J24" s="77" t="s">
        <v>987</v>
      </c>
      <c r="K24" s="76" t="str">
        <f t="shared" si="2"/>
        <v>Account.CCS_Date_Commenced_Trading__c</v>
      </c>
      <c r="L24" s="208" t="s">
        <v>1500</v>
      </c>
      <c r="M24" s="76" t="s">
        <v>28</v>
      </c>
      <c r="N24" s="198"/>
      <c r="O24" s="76"/>
      <c r="P24" s="200" t="s">
        <v>96</v>
      </c>
      <c r="Q24" s="200"/>
      <c r="R24" s="200"/>
      <c r="S24" s="200"/>
      <c r="T24" s="76"/>
      <c r="U24" s="76"/>
      <c r="V24" s="76"/>
      <c r="W24" s="79" t="s">
        <v>96</v>
      </c>
      <c r="X24" s="79" t="s">
        <v>96</v>
      </c>
      <c r="Y24" s="76"/>
      <c r="Z24" s="79" t="s">
        <v>95</v>
      </c>
      <c r="AA24" s="76"/>
      <c r="AB24" s="76"/>
      <c r="AC24" s="79" t="s">
        <v>95</v>
      </c>
      <c r="AD24" s="76"/>
      <c r="AE24" s="76"/>
      <c r="AF24" s="76"/>
      <c r="AG24" s="76"/>
      <c r="AH24" s="76"/>
      <c r="AI24" s="76"/>
      <c r="AJ24" s="76"/>
      <c r="AK24" s="76"/>
      <c r="AL24" t="str">
        <f t="shared" si="3"/>
        <v>N</v>
      </c>
      <c r="AM24" t="s">
        <v>95</v>
      </c>
    </row>
    <row r="25" spans="1:39">
      <c r="A25" s="74" t="str">
        <f t="shared" si="0"/>
        <v>AccountCCS_Date_of_Association__c</v>
      </c>
      <c r="B25" s="87" t="str">
        <f t="shared" si="1"/>
        <v/>
      </c>
      <c r="C25" s="79">
        <v>24</v>
      </c>
      <c r="D25" s="75" t="s">
        <v>1475</v>
      </c>
      <c r="E25" s="134" t="s">
        <v>1465</v>
      </c>
      <c r="F25" s="134" t="s">
        <v>1465</v>
      </c>
      <c r="G25" s="76" t="s">
        <v>67</v>
      </c>
      <c r="H25" s="76" t="s">
        <v>66</v>
      </c>
      <c r="I25" s="81" t="s">
        <v>991</v>
      </c>
      <c r="J25" s="77" t="s">
        <v>990</v>
      </c>
      <c r="K25" s="76" t="str">
        <f t="shared" si="2"/>
        <v>Account.CCS_Date_of_Association__c</v>
      </c>
      <c r="L25" s="75" t="s">
        <v>1501</v>
      </c>
      <c r="M25" s="76" t="s">
        <v>28</v>
      </c>
      <c r="N25" s="198"/>
      <c r="O25" s="76"/>
      <c r="P25" s="200" t="s">
        <v>96</v>
      </c>
      <c r="Q25" s="200"/>
      <c r="R25" s="200"/>
      <c r="S25" s="200"/>
      <c r="T25" s="76"/>
      <c r="U25" s="76"/>
      <c r="V25" s="76"/>
      <c r="W25" s="79" t="s">
        <v>96</v>
      </c>
      <c r="X25" s="79" t="s">
        <v>96</v>
      </c>
      <c r="Y25" s="76"/>
      <c r="Z25" s="79" t="s">
        <v>95</v>
      </c>
      <c r="AA25" s="76"/>
      <c r="AB25" s="76"/>
      <c r="AC25" s="79" t="s">
        <v>95</v>
      </c>
      <c r="AD25" s="76"/>
      <c r="AE25" s="76"/>
      <c r="AF25" s="76"/>
      <c r="AG25" s="76"/>
      <c r="AH25" s="76"/>
      <c r="AI25" s="76"/>
      <c r="AJ25" s="76"/>
      <c r="AK25" s="76"/>
      <c r="AL25" t="str">
        <f t="shared" si="3"/>
        <v>N</v>
      </c>
      <c r="AM25" t="s">
        <v>95</v>
      </c>
    </row>
    <row r="26" spans="1:39">
      <c r="A26" s="74" t="str">
        <f t="shared" si="0"/>
        <v>AccountCCS_DateOfBirth__c</v>
      </c>
      <c r="B26" s="87" t="str">
        <f t="shared" si="1"/>
        <v/>
      </c>
      <c r="C26" s="79">
        <v>25</v>
      </c>
      <c r="D26" s="75" t="s">
        <v>1475</v>
      </c>
      <c r="E26" s="134" t="s">
        <v>1465</v>
      </c>
      <c r="F26" s="134" t="s">
        <v>1465</v>
      </c>
      <c r="G26" s="76" t="s">
        <v>67</v>
      </c>
      <c r="H26" s="76" t="s">
        <v>66</v>
      </c>
      <c r="I26" s="81" t="s">
        <v>985</v>
      </c>
      <c r="J26" s="77" t="s">
        <v>984</v>
      </c>
      <c r="K26" s="76" t="str">
        <f t="shared" si="2"/>
        <v>Account.CCS_DateOfBirth__c</v>
      </c>
      <c r="L26" s="75" t="s">
        <v>1502</v>
      </c>
      <c r="M26" s="76" t="s">
        <v>28</v>
      </c>
      <c r="N26" s="198"/>
      <c r="O26" s="76"/>
      <c r="P26" s="200"/>
      <c r="Q26" s="200" t="s">
        <v>96</v>
      </c>
      <c r="R26" s="200"/>
      <c r="S26" s="200"/>
      <c r="T26" s="76"/>
      <c r="U26" s="76"/>
      <c r="V26" s="76"/>
      <c r="W26" s="79" t="s">
        <v>96</v>
      </c>
      <c r="X26" s="79" t="s">
        <v>96</v>
      </c>
      <c r="Y26" s="76"/>
      <c r="Z26" s="79" t="s">
        <v>95</v>
      </c>
      <c r="AA26" s="76"/>
      <c r="AB26" s="76"/>
      <c r="AC26" s="79" t="s">
        <v>95</v>
      </c>
      <c r="AD26" s="76"/>
      <c r="AE26" s="76"/>
      <c r="AF26" s="76"/>
      <c r="AG26" s="76"/>
      <c r="AH26" s="76"/>
      <c r="AI26" s="76"/>
      <c r="AJ26" s="76"/>
      <c r="AK26" s="76"/>
      <c r="AL26" t="str">
        <f t="shared" si="3"/>
        <v>N</v>
      </c>
      <c r="AM26" t="s">
        <v>95</v>
      </c>
    </row>
    <row r="27" spans="1:39">
      <c r="A27" s="74" t="str">
        <f t="shared" si="0"/>
        <v>AccountCCS_DefaultFlag__c</v>
      </c>
      <c r="B27" s="87" t="str">
        <f t="shared" si="1"/>
        <v>Boolean(True/False)</v>
      </c>
      <c r="C27" s="79">
        <v>26</v>
      </c>
      <c r="D27" s="75" t="s">
        <v>1475</v>
      </c>
      <c r="E27" s="134" t="s">
        <v>1465</v>
      </c>
      <c r="F27" s="135" t="s">
        <v>1476</v>
      </c>
      <c r="G27" s="76" t="s">
        <v>67</v>
      </c>
      <c r="H27" s="76" t="s">
        <v>66</v>
      </c>
      <c r="I27" s="81" t="s">
        <v>1136</v>
      </c>
      <c r="J27" s="77" t="s">
        <v>1135</v>
      </c>
      <c r="K27" s="76" t="str">
        <f t="shared" si="2"/>
        <v>Account.CCS_DefaultFlag__c</v>
      </c>
      <c r="L27" s="208" t="s">
        <v>1503</v>
      </c>
      <c r="M27" s="76" t="s">
        <v>1487</v>
      </c>
      <c r="N27" s="198" t="s">
        <v>1488</v>
      </c>
      <c r="O27" s="76"/>
      <c r="P27" s="173" t="s">
        <v>96</v>
      </c>
      <c r="Q27" s="82"/>
      <c r="R27" s="82"/>
      <c r="S27" s="82"/>
      <c r="T27" s="76"/>
      <c r="U27" s="76"/>
      <c r="V27" s="76"/>
      <c r="W27" s="79" t="s">
        <v>96</v>
      </c>
      <c r="X27" s="79" t="s">
        <v>96</v>
      </c>
      <c r="Y27" s="76"/>
      <c r="Z27" s="79" t="s">
        <v>95</v>
      </c>
      <c r="AA27" s="76"/>
      <c r="AB27" s="76"/>
      <c r="AC27" s="79" t="s">
        <v>95</v>
      </c>
      <c r="AD27" s="76"/>
      <c r="AE27" s="76"/>
      <c r="AF27" s="76"/>
      <c r="AG27" s="76"/>
      <c r="AH27" s="76"/>
      <c r="AI27" s="76"/>
      <c r="AJ27" s="76"/>
      <c r="AK27" s="76"/>
      <c r="AL27" t="str">
        <f t="shared" si="3"/>
        <v>N</v>
      </c>
      <c r="AM27" t="s">
        <v>95</v>
      </c>
    </row>
    <row r="28" spans="1:39">
      <c r="A28" s="74" t="str">
        <f t="shared" si="0"/>
        <v>AccountCCS_Email__c</v>
      </c>
      <c r="B28" s="87">
        <f t="shared" si="1"/>
        <v>80</v>
      </c>
      <c r="C28" s="79">
        <v>27</v>
      </c>
      <c r="D28" s="75" t="s">
        <v>1475</v>
      </c>
      <c r="E28" s="134" t="s">
        <v>1465</v>
      </c>
      <c r="F28" s="134" t="s">
        <v>1465</v>
      </c>
      <c r="G28" s="76" t="s">
        <v>67</v>
      </c>
      <c r="H28" s="76" t="s">
        <v>66</v>
      </c>
      <c r="I28" s="81" t="s">
        <v>994</v>
      </c>
      <c r="J28" s="77" t="s">
        <v>993</v>
      </c>
      <c r="K28" s="76" t="str">
        <f t="shared" si="2"/>
        <v>Account.CCS_Email__c</v>
      </c>
      <c r="L28" s="199" t="s">
        <v>1504</v>
      </c>
      <c r="M28" s="76" t="s">
        <v>994</v>
      </c>
      <c r="N28" s="198">
        <v>80</v>
      </c>
      <c r="O28" s="76"/>
      <c r="P28" s="200" t="s">
        <v>96</v>
      </c>
      <c r="Q28" s="200"/>
      <c r="R28" s="200"/>
      <c r="S28" s="200"/>
      <c r="T28" s="76"/>
      <c r="U28" s="76"/>
      <c r="V28" s="76"/>
      <c r="W28" s="79" t="s">
        <v>96</v>
      </c>
      <c r="X28" s="79" t="s">
        <v>96</v>
      </c>
      <c r="Y28" s="76"/>
      <c r="Z28" s="79" t="s">
        <v>95</v>
      </c>
      <c r="AA28" s="76"/>
      <c r="AB28" s="76"/>
      <c r="AC28" s="79" t="s">
        <v>95</v>
      </c>
      <c r="AD28" s="76"/>
      <c r="AE28" s="76"/>
      <c r="AF28" s="76"/>
      <c r="AG28" s="76"/>
      <c r="AH28" s="76"/>
      <c r="AI28" s="76"/>
      <c r="AJ28" s="76"/>
      <c r="AK28" s="76"/>
      <c r="AL28" t="str">
        <f t="shared" si="3"/>
        <v>N</v>
      </c>
      <c r="AM28" t="s">
        <v>95</v>
      </c>
    </row>
    <row r="29" spans="1:39">
      <c r="A29" s="74" t="str">
        <f t="shared" si="0"/>
        <v>AccountCCS_First_Name__c</v>
      </c>
      <c r="B29" s="87">
        <f t="shared" si="1"/>
        <v>255</v>
      </c>
      <c r="C29" s="79">
        <v>28</v>
      </c>
      <c r="D29" s="75" t="s">
        <v>1475</v>
      </c>
      <c r="E29" s="134" t="s">
        <v>1465</v>
      </c>
      <c r="F29" s="134" t="s">
        <v>1465</v>
      </c>
      <c r="G29" s="76" t="s">
        <v>67</v>
      </c>
      <c r="H29" s="76" t="s">
        <v>66</v>
      </c>
      <c r="I29" s="81" t="s">
        <v>997</v>
      </c>
      <c r="J29" s="77" t="s">
        <v>996</v>
      </c>
      <c r="K29" s="76" t="str">
        <f t="shared" si="2"/>
        <v>Account.CCS_First_Name__c</v>
      </c>
      <c r="L29" s="199" t="s">
        <v>1505</v>
      </c>
      <c r="M29" s="76" t="s">
        <v>1478</v>
      </c>
      <c r="N29" s="198">
        <v>255</v>
      </c>
      <c r="O29" s="76"/>
      <c r="P29" s="200"/>
      <c r="Q29" s="200"/>
      <c r="R29" s="200"/>
      <c r="S29" s="200"/>
      <c r="T29" s="76"/>
      <c r="U29" s="76"/>
      <c r="V29" s="76"/>
      <c r="W29" s="79" t="s">
        <v>96</v>
      </c>
      <c r="X29" s="79" t="s">
        <v>96</v>
      </c>
      <c r="Y29" s="76"/>
      <c r="Z29" s="79" t="s">
        <v>95</v>
      </c>
      <c r="AA29" s="76"/>
      <c r="AB29" s="76"/>
      <c r="AC29" s="79" t="s">
        <v>95</v>
      </c>
      <c r="AD29" s="76"/>
      <c r="AE29" s="76"/>
      <c r="AF29" s="76"/>
      <c r="AG29" s="76"/>
      <c r="AH29" s="76"/>
      <c r="AI29" s="76"/>
      <c r="AJ29" s="76"/>
      <c r="AK29" s="76"/>
      <c r="AL29" t="str">
        <f t="shared" si="3"/>
        <v>N</v>
      </c>
      <c r="AM29" t="s">
        <v>95</v>
      </c>
    </row>
    <row r="30" spans="1:39">
      <c r="A30" s="74" t="str">
        <f t="shared" si="0"/>
        <v>AccountCCS_HomePhone__c</v>
      </c>
      <c r="B30" s="87">
        <f t="shared" si="1"/>
        <v>40</v>
      </c>
      <c r="C30" s="201">
        <v>29</v>
      </c>
      <c r="D30" s="202" t="s">
        <v>1475</v>
      </c>
      <c r="E30" s="203" t="s">
        <v>1465</v>
      </c>
      <c r="F30" s="203" t="s">
        <v>1465</v>
      </c>
      <c r="G30" s="204" t="s">
        <v>67</v>
      </c>
      <c r="H30" s="204" t="s">
        <v>66</v>
      </c>
      <c r="I30" s="203" t="s">
        <v>1000</v>
      </c>
      <c r="J30" s="205" t="s">
        <v>999</v>
      </c>
      <c r="K30" s="204" t="str">
        <f t="shared" si="2"/>
        <v>Account.CCS_HomePhone__c</v>
      </c>
      <c r="L30" s="202" t="s">
        <v>1506</v>
      </c>
      <c r="M30" s="204" t="s">
        <v>323</v>
      </c>
      <c r="N30" s="206">
        <v>40</v>
      </c>
      <c r="O30" s="204"/>
      <c r="P30" s="207"/>
      <c r="Q30" s="207"/>
      <c r="R30" s="207"/>
      <c r="S30" s="207"/>
      <c r="T30" s="204"/>
      <c r="U30" s="204"/>
      <c r="V30" s="204"/>
      <c r="W30" s="201" t="s">
        <v>96</v>
      </c>
      <c r="X30" s="201" t="s">
        <v>96</v>
      </c>
      <c r="Y30" s="204"/>
      <c r="Z30" s="201" t="s">
        <v>95</v>
      </c>
      <c r="AA30" s="204"/>
      <c r="AB30" s="204"/>
      <c r="AC30" s="201" t="s">
        <v>95</v>
      </c>
      <c r="AD30" s="204"/>
      <c r="AE30" s="204"/>
      <c r="AF30" s="204"/>
      <c r="AG30" s="204"/>
      <c r="AH30" s="204"/>
      <c r="AI30" s="204"/>
      <c r="AJ30" s="204"/>
      <c r="AK30" s="204"/>
      <c r="AL30" t="str">
        <f t="shared" si="3"/>
        <v>N</v>
      </c>
      <c r="AM30" t="s">
        <v>96</v>
      </c>
    </row>
    <row r="31" spans="1:39">
      <c r="A31" s="74" t="str">
        <f t="shared" si="0"/>
        <v>AccountCCS_Is_part_of_ORG__c</v>
      </c>
      <c r="B31" s="87" t="str">
        <f t="shared" si="1"/>
        <v>Boolean(True/False)</v>
      </c>
      <c r="C31" s="79">
        <v>30</v>
      </c>
      <c r="D31" s="75" t="s">
        <v>1475</v>
      </c>
      <c r="E31" s="134" t="s">
        <v>1465</v>
      </c>
      <c r="F31" s="134" t="s">
        <v>1465</v>
      </c>
      <c r="G31" s="76" t="s">
        <v>67</v>
      </c>
      <c r="H31" s="76" t="s">
        <v>66</v>
      </c>
      <c r="I31" s="151" t="s">
        <v>1145</v>
      </c>
      <c r="J31" s="77" t="s">
        <v>1144</v>
      </c>
      <c r="K31" s="76" t="str">
        <f t="shared" si="2"/>
        <v>Account.CCS_Is_part_of_ORG__c</v>
      </c>
      <c r="L31" s="75" t="s">
        <v>1507</v>
      </c>
      <c r="M31" s="76" t="s">
        <v>1487</v>
      </c>
      <c r="N31" s="198" t="s">
        <v>1488</v>
      </c>
      <c r="O31" s="76"/>
      <c r="P31" s="200"/>
      <c r="Q31" s="200"/>
      <c r="R31" s="200"/>
      <c r="S31" s="200"/>
      <c r="T31" s="76"/>
      <c r="U31" s="76"/>
      <c r="V31" s="76"/>
      <c r="W31" s="79" t="s">
        <v>96</v>
      </c>
      <c r="X31" s="79" t="s">
        <v>96</v>
      </c>
      <c r="Y31" s="76"/>
      <c r="Z31" s="79" t="s">
        <v>95</v>
      </c>
      <c r="AA31" s="76"/>
      <c r="AB31" s="76"/>
      <c r="AC31" s="79" t="s">
        <v>95</v>
      </c>
      <c r="AD31" s="76"/>
      <c r="AE31" s="76"/>
      <c r="AF31" s="76"/>
      <c r="AG31" s="76"/>
      <c r="AH31" s="76"/>
      <c r="AI31" s="76"/>
      <c r="AJ31" s="76"/>
      <c r="AK31" s="76"/>
      <c r="AL31" t="str">
        <f t="shared" si="3"/>
        <v>N</v>
      </c>
      <c r="AM31" t="s">
        <v>95</v>
      </c>
    </row>
    <row r="32" spans="1:39">
      <c r="A32" s="74" t="str">
        <f t="shared" si="0"/>
        <v>AccountCCS_KYB_Status__c</v>
      </c>
      <c r="B32" s="87" t="str">
        <f t="shared" si="1"/>
        <v>See picklist options for lengths</v>
      </c>
      <c r="C32" s="79">
        <v>31</v>
      </c>
      <c r="D32" s="75" t="s">
        <v>1475</v>
      </c>
      <c r="E32" s="134" t="s">
        <v>1465</v>
      </c>
      <c r="F32" s="134" t="s">
        <v>1465</v>
      </c>
      <c r="G32" s="76" t="s">
        <v>67</v>
      </c>
      <c r="H32" s="76" t="s">
        <v>66</v>
      </c>
      <c r="I32" s="81" t="s">
        <v>1003</v>
      </c>
      <c r="J32" s="77" t="s">
        <v>1002</v>
      </c>
      <c r="K32" s="76" t="str">
        <f t="shared" si="2"/>
        <v>Account.CCS_KYB_Status__c</v>
      </c>
      <c r="L32" s="156" t="s">
        <v>1508</v>
      </c>
      <c r="M32" s="76" t="s">
        <v>1480</v>
      </c>
      <c r="N32" s="198" t="s">
        <v>1481</v>
      </c>
      <c r="O32" s="76"/>
      <c r="P32" s="76"/>
      <c r="Q32" s="200"/>
      <c r="R32" s="200"/>
      <c r="S32" s="200" t="s">
        <v>96</v>
      </c>
      <c r="T32" s="76"/>
      <c r="U32" s="76"/>
      <c r="V32" s="76"/>
      <c r="W32" s="79" t="s">
        <v>96</v>
      </c>
      <c r="X32" s="79" t="s">
        <v>96</v>
      </c>
      <c r="Y32" s="76"/>
      <c r="Z32" s="79" t="s">
        <v>95</v>
      </c>
      <c r="AA32" s="76"/>
      <c r="AB32" s="76"/>
      <c r="AC32" s="79" t="s">
        <v>95</v>
      </c>
      <c r="AD32" s="76"/>
      <c r="AE32" s="76"/>
      <c r="AF32" s="76"/>
      <c r="AG32" s="76"/>
      <c r="AH32" s="76"/>
      <c r="AI32" s="76"/>
      <c r="AJ32" s="76"/>
      <c r="AK32" s="76"/>
      <c r="AL32" t="str">
        <f t="shared" si="3"/>
        <v>N</v>
      </c>
      <c r="AM32" t="s">
        <v>95</v>
      </c>
    </row>
    <row r="33" spans="1:39">
      <c r="A33" s="74" t="str">
        <f t="shared" ref="A33:A64" si="4">H33&amp;J33</f>
        <v>AccountCCS_KYC_Status__c</v>
      </c>
      <c r="B33" s="87" t="str">
        <f t="shared" ref="B33:B64" si="5">IF(N33&lt;&gt;"",  IF(O33&lt;&gt;"", N33&amp;", "&amp;O33,N33),"")</f>
        <v>See picklist options for lengths</v>
      </c>
      <c r="C33" s="142">
        <v>32</v>
      </c>
      <c r="D33" s="75" t="s">
        <v>1475</v>
      </c>
      <c r="E33" s="134" t="s">
        <v>1465</v>
      </c>
      <c r="F33" s="134" t="s">
        <v>1465</v>
      </c>
      <c r="G33" s="76" t="s">
        <v>67</v>
      </c>
      <c r="H33" s="76" t="s">
        <v>66</v>
      </c>
      <c r="I33" s="81" t="s">
        <v>1006</v>
      </c>
      <c r="J33" s="77" t="s">
        <v>1005</v>
      </c>
      <c r="K33" s="76" t="str">
        <f t="shared" si="2"/>
        <v>Account.CCS_KYC_Status__c</v>
      </c>
      <c r="L33" s="156" t="s">
        <v>1509</v>
      </c>
      <c r="M33" s="76" t="s">
        <v>1480</v>
      </c>
      <c r="N33" s="198" t="s">
        <v>1481</v>
      </c>
      <c r="O33" s="76"/>
      <c r="P33" s="200" t="s">
        <v>96</v>
      </c>
      <c r="Q33" s="200"/>
      <c r="R33" s="200"/>
      <c r="S33" s="200"/>
      <c r="T33" s="76"/>
      <c r="U33" s="76"/>
      <c r="V33" s="76"/>
      <c r="W33" s="79" t="s">
        <v>96</v>
      </c>
      <c r="X33" s="79" t="s">
        <v>96</v>
      </c>
      <c r="Y33" s="76"/>
      <c r="Z33" s="79" t="s">
        <v>95</v>
      </c>
      <c r="AA33" s="76"/>
      <c r="AB33" s="76"/>
      <c r="AC33" s="79" t="s">
        <v>95</v>
      </c>
      <c r="AD33" s="76"/>
      <c r="AE33" s="76"/>
      <c r="AF33" s="76"/>
      <c r="AG33" s="76"/>
      <c r="AH33" s="76"/>
      <c r="AI33" s="76"/>
      <c r="AJ33" s="76"/>
      <c r="AK33" s="76"/>
      <c r="AL33" t="str">
        <f t="shared" si="3"/>
        <v>N</v>
      </c>
      <c r="AM33" t="s">
        <v>95</v>
      </c>
    </row>
    <row r="34" spans="1:39">
      <c r="A34" s="74" t="str">
        <f t="shared" si="4"/>
        <v>AccountCCS_Last_Name__c</v>
      </c>
      <c r="B34" s="87">
        <f t="shared" si="5"/>
        <v>255</v>
      </c>
      <c r="C34" s="79">
        <v>33</v>
      </c>
      <c r="D34" s="75" t="s">
        <v>1475</v>
      </c>
      <c r="E34" s="134" t="s">
        <v>1465</v>
      </c>
      <c r="F34" s="134" t="s">
        <v>1465</v>
      </c>
      <c r="G34" s="76" t="s">
        <v>67</v>
      </c>
      <c r="H34" s="76" t="s">
        <v>66</v>
      </c>
      <c r="I34" s="81" t="s">
        <v>1009</v>
      </c>
      <c r="J34" s="77" t="s">
        <v>1008</v>
      </c>
      <c r="K34" s="76" t="str">
        <f t="shared" si="2"/>
        <v>Account.CCS_Last_Name__c</v>
      </c>
      <c r="L34" s="156" t="s">
        <v>1505</v>
      </c>
      <c r="M34" s="76" t="s">
        <v>1478</v>
      </c>
      <c r="N34" s="198">
        <v>255</v>
      </c>
      <c r="O34" s="76"/>
      <c r="P34" s="200"/>
      <c r="Q34" s="200"/>
      <c r="R34" s="200"/>
      <c r="S34" s="200"/>
      <c r="T34" s="76"/>
      <c r="U34" s="76"/>
      <c r="V34" s="76"/>
      <c r="W34" s="79" t="s">
        <v>96</v>
      </c>
      <c r="X34" s="79" t="s">
        <v>96</v>
      </c>
      <c r="Y34" s="76"/>
      <c r="Z34" s="79" t="s">
        <v>95</v>
      </c>
      <c r="AA34" s="76"/>
      <c r="AB34" s="76"/>
      <c r="AC34" s="79" t="s">
        <v>95</v>
      </c>
      <c r="AD34" s="76"/>
      <c r="AE34" s="76"/>
      <c r="AF34" s="76"/>
      <c r="AG34" s="76"/>
      <c r="AH34" s="76"/>
      <c r="AI34" s="76"/>
      <c r="AJ34" s="76"/>
      <c r="AK34" s="76"/>
      <c r="AL34" t="str">
        <f t="shared" si="3"/>
        <v>N</v>
      </c>
      <c r="AM34" t="s">
        <v>95</v>
      </c>
    </row>
    <row r="35" spans="1:39">
      <c r="A35" s="74" t="str">
        <f t="shared" si="4"/>
        <v>AccountCCS_LendingValue__c</v>
      </c>
      <c r="B35" s="87" t="str">
        <f t="shared" si="5"/>
        <v>16, 2</v>
      </c>
      <c r="C35" s="79">
        <v>34</v>
      </c>
      <c r="D35" s="75" t="s">
        <v>1510</v>
      </c>
      <c r="E35" s="134" t="s">
        <v>1465</v>
      </c>
      <c r="F35" s="134" t="s">
        <v>1465</v>
      </c>
      <c r="G35" s="76" t="s">
        <v>67</v>
      </c>
      <c r="H35" s="76" t="s">
        <v>66</v>
      </c>
      <c r="I35" s="81" t="s">
        <v>950</v>
      </c>
      <c r="J35" s="77" t="s">
        <v>949</v>
      </c>
      <c r="K35" s="76" t="str">
        <f t="shared" si="2"/>
        <v>Account.CCS_LendingValue__c</v>
      </c>
      <c r="L35" s="75" t="s">
        <v>952</v>
      </c>
      <c r="M35" s="76" t="s">
        <v>1511</v>
      </c>
      <c r="N35" s="198">
        <v>16</v>
      </c>
      <c r="O35" s="76">
        <v>2</v>
      </c>
      <c r="P35" s="200"/>
      <c r="Q35" s="200"/>
      <c r="R35" s="200"/>
      <c r="S35" s="200"/>
      <c r="T35" s="76"/>
      <c r="U35" s="76"/>
      <c r="V35" s="76"/>
      <c r="W35" s="79" t="s">
        <v>96</v>
      </c>
      <c r="X35" s="79" t="s">
        <v>96</v>
      </c>
      <c r="Y35" s="76"/>
      <c r="Z35" s="79" t="s">
        <v>95</v>
      </c>
      <c r="AA35" s="76"/>
      <c r="AB35" s="76"/>
      <c r="AC35" s="79" t="s">
        <v>95</v>
      </c>
      <c r="AD35" s="76"/>
      <c r="AE35" s="76"/>
      <c r="AF35" s="76"/>
      <c r="AG35" s="76"/>
      <c r="AH35" s="76"/>
      <c r="AI35" s="76"/>
      <c r="AJ35" s="76"/>
      <c r="AK35" s="76"/>
      <c r="AL35" t="str">
        <f t="shared" si="3"/>
        <v>N</v>
      </c>
      <c r="AM35" t="s">
        <v>95</v>
      </c>
    </row>
    <row r="36" spans="1:39">
      <c r="A36" s="74" t="str">
        <f t="shared" si="4"/>
        <v>AccountCCS_MobilePhone__c</v>
      </c>
      <c r="B36" s="87">
        <f t="shared" si="5"/>
        <v>40</v>
      </c>
      <c r="C36" s="201">
        <v>35</v>
      </c>
      <c r="D36" s="202" t="s">
        <v>1475</v>
      </c>
      <c r="E36" s="203" t="s">
        <v>1465</v>
      </c>
      <c r="F36" s="203" t="s">
        <v>1465</v>
      </c>
      <c r="G36" s="204" t="s">
        <v>67</v>
      </c>
      <c r="H36" s="204" t="s">
        <v>66</v>
      </c>
      <c r="I36" s="203" t="s">
        <v>1012</v>
      </c>
      <c r="J36" s="205" t="s">
        <v>1011</v>
      </c>
      <c r="K36" s="204" t="str">
        <f t="shared" si="2"/>
        <v>Account.CCS_MobilePhone__c</v>
      </c>
      <c r="L36" s="202" t="s">
        <v>1512</v>
      </c>
      <c r="M36" s="204" t="s">
        <v>323</v>
      </c>
      <c r="N36" s="206">
        <v>40</v>
      </c>
      <c r="O36" s="204"/>
      <c r="P36" s="207"/>
      <c r="Q36" s="207"/>
      <c r="R36" s="207"/>
      <c r="S36" s="207"/>
      <c r="T36" s="204"/>
      <c r="U36" s="204"/>
      <c r="V36" s="204"/>
      <c r="W36" s="201" t="s">
        <v>96</v>
      </c>
      <c r="X36" s="201" t="s">
        <v>96</v>
      </c>
      <c r="Y36" s="204"/>
      <c r="Z36" s="201" t="s">
        <v>95</v>
      </c>
      <c r="AA36" s="204"/>
      <c r="AB36" s="204"/>
      <c r="AC36" s="201" t="s">
        <v>95</v>
      </c>
      <c r="AD36" s="204"/>
      <c r="AE36" s="204"/>
      <c r="AF36" s="204"/>
      <c r="AG36" s="204"/>
      <c r="AH36" s="204"/>
      <c r="AI36" s="204"/>
      <c r="AJ36" s="204"/>
      <c r="AK36" s="204"/>
      <c r="AL36" t="str">
        <f t="shared" si="3"/>
        <v>N</v>
      </c>
      <c r="AM36" t="s">
        <v>96</v>
      </c>
    </row>
    <row r="37" spans="1:39">
      <c r="A37" s="74" t="str">
        <f t="shared" si="4"/>
        <v>AccountCCS_Monthly_Batch_Decision__c</v>
      </c>
      <c r="B37" s="87">
        <f t="shared" si="5"/>
        <v>20</v>
      </c>
      <c r="C37" s="79">
        <v>36</v>
      </c>
      <c r="D37" s="75" t="s">
        <v>1475</v>
      </c>
      <c r="E37" s="134" t="s">
        <v>1465</v>
      </c>
      <c r="F37" s="134" t="s">
        <v>1465</v>
      </c>
      <c r="G37" s="76" t="s">
        <v>67</v>
      </c>
      <c r="H37" s="76" t="s">
        <v>66</v>
      </c>
      <c r="I37" s="81" t="s">
        <v>1148</v>
      </c>
      <c r="J37" s="77" t="s">
        <v>1147</v>
      </c>
      <c r="K37" s="76" t="str">
        <f t="shared" si="2"/>
        <v>Account.CCS_Monthly_Batch_Decision__c</v>
      </c>
      <c r="L37" s="75" t="s">
        <v>1148</v>
      </c>
      <c r="M37" s="76" t="s">
        <v>1478</v>
      </c>
      <c r="N37" s="198">
        <v>20</v>
      </c>
      <c r="O37" s="76"/>
      <c r="P37" s="82"/>
      <c r="Q37" s="82"/>
      <c r="R37" s="82"/>
      <c r="S37" s="82"/>
      <c r="T37" s="76"/>
      <c r="U37" s="76"/>
      <c r="V37" s="76"/>
      <c r="W37" s="79" t="s">
        <v>96</v>
      </c>
      <c r="X37" s="79" t="s">
        <v>96</v>
      </c>
      <c r="Y37" s="76"/>
      <c r="Z37" s="79" t="s">
        <v>95</v>
      </c>
      <c r="AA37" s="76"/>
      <c r="AB37" s="76"/>
      <c r="AC37" s="79" t="s">
        <v>95</v>
      </c>
      <c r="AD37" s="76"/>
      <c r="AE37" s="76"/>
      <c r="AF37" s="76"/>
      <c r="AG37" s="76"/>
      <c r="AH37" s="76"/>
      <c r="AI37" s="76"/>
      <c r="AJ37" s="76"/>
      <c r="AK37" s="76"/>
      <c r="AL37" t="str">
        <f t="shared" si="3"/>
        <v>N</v>
      </c>
      <c r="AM37" t="s">
        <v>95</v>
      </c>
    </row>
    <row r="38" spans="1:39">
      <c r="A38" s="74" t="str">
        <f t="shared" si="4"/>
        <v>AccountCCS_Monthly_Loan_Repayment_Amount__c</v>
      </c>
      <c r="B38" s="87" t="str">
        <f t="shared" si="5"/>
        <v>16, 2</v>
      </c>
      <c r="C38" s="210">
        <v>37</v>
      </c>
      <c r="D38" s="202" t="s">
        <v>1475</v>
      </c>
      <c r="E38" s="203" t="s">
        <v>1465</v>
      </c>
      <c r="F38" s="203" t="s">
        <v>1465</v>
      </c>
      <c r="G38" s="204" t="s">
        <v>67</v>
      </c>
      <c r="H38" s="204" t="s">
        <v>66</v>
      </c>
      <c r="I38" s="203" t="s">
        <v>1151</v>
      </c>
      <c r="J38" s="205" t="s">
        <v>1150</v>
      </c>
      <c r="K38" s="204" t="str">
        <f t="shared" si="2"/>
        <v>Account.CCS_Monthly_Loan_Repayment_Amount__c</v>
      </c>
      <c r="L38" s="202" t="s">
        <v>1513</v>
      </c>
      <c r="M38" s="204" t="s">
        <v>1496</v>
      </c>
      <c r="N38" s="206">
        <v>16</v>
      </c>
      <c r="O38" s="204">
        <v>2</v>
      </c>
      <c r="P38" s="207" t="s">
        <v>96</v>
      </c>
      <c r="Q38" s="207"/>
      <c r="R38" s="207"/>
      <c r="S38" s="207"/>
      <c r="T38" s="204"/>
      <c r="U38" s="204"/>
      <c r="V38" s="204"/>
      <c r="W38" s="201" t="s">
        <v>96</v>
      </c>
      <c r="X38" s="201" t="s">
        <v>96</v>
      </c>
      <c r="Y38" s="204"/>
      <c r="Z38" s="201" t="s">
        <v>95</v>
      </c>
      <c r="AA38" s="204"/>
      <c r="AB38" s="204"/>
      <c r="AC38" s="201" t="s">
        <v>95</v>
      </c>
      <c r="AD38" s="204"/>
      <c r="AE38" s="204"/>
      <c r="AF38" s="204"/>
      <c r="AG38" s="204"/>
      <c r="AH38" s="204"/>
      <c r="AI38" s="204"/>
      <c r="AJ38" s="204"/>
      <c r="AK38" s="204"/>
      <c r="AL38" t="str">
        <f t="shared" si="3"/>
        <v>N</v>
      </c>
      <c r="AM38" t="s">
        <v>96</v>
      </c>
    </row>
    <row r="39" spans="1:39">
      <c r="A39" s="74" t="str">
        <f t="shared" si="4"/>
        <v>AccountCCS_NPLE_Type_1__c</v>
      </c>
      <c r="B39" s="87" t="str">
        <f t="shared" si="5"/>
        <v>See picklist options for lengths</v>
      </c>
      <c r="C39" s="79">
        <v>38</v>
      </c>
      <c r="D39" s="75" t="s">
        <v>1475</v>
      </c>
      <c r="E39" s="134" t="s">
        <v>1465</v>
      </c>
      <c r="F39" s="134" t="s">
        <v>1465</v>
      </c>
      <c r="G39" s="76" t="s">
        <v>67</v>
      </c>
      <c r="H39" s="76" t="s">
        <v>66</v>
      </c>
      <c r="I39" s="81" t="s">
        <v>1080</v>
      </c>
      <c r="J39" s="77" t="s">
        <v>1079</v>
      </c>
      <c r="K39" s="76" t="str">
        <f t="shared" si="2"/>
        <v>Account.CCS_NPLE_Type_1__c</v>
      </c>
      <c r="L39" s="75" t="s">
        <v>1514</v>
      </c>
      <c r="M39" s="76" t="s">
        <v>1480</v>
      </c>
      <c r="N39" s="198" t="s">
        <v>1481</v>
      </c>
      <c r="O39" s="76"/>
      <c r="P39" s="200"/>
      <c r="Q39" s="200"/>
      <c r="R39" s="200"/>
      <c r="S39" s="200" t="s">
        <v>96</v>
      </c>
      <c r="T39" s="76"/>
      <c r="U39" s="76"/>
      <c r="V39" s="76"/>
      <c r="W39" s="79" t="s">
        <v>96</v>
      </c>
      <c r="X39" s="79" t="s">
        <v>96</v>
      </c>
      <c r="Y39" s="76"/>
      <c r="Z39" s="79" t="s">
        <v>96</v>
      </c>
      <c r="AA39" s="76"/>
      <c r="AB39" s="76"/>
      <c r="AC39" s="79" t="s">
        <v>95</v>
      </c>
      <c r="AD39" s="76"/>
      <c r="AE39" s="76"/>
      <c r="AF39" s="76"/>
      <c r="AG39" s="76"/>
      <c r="AH39" s="76"/>
      <c r="AI39" s="76"/>
      <c r="AJ39" s="76"/>
      <c r="AK39" s="76"/>
      <c r="AL39" t="str">
        <f t="shared" si="3"/>
        <v>N</v>
      </c>
      <c r="AM39" t="s">
        <v>95</v>
      </c>
    </row>
    <row r="40" spans="1:39">
      <c r="A40" s="74" t="str">
        <f t="shared" si="4"/>
        <v>AccountCCS_OGSA__c</v>
      </c>
      <c r="B40" s="87">
        <f t="shared" si="5"/>
        <v>18</v>
      </c>
      <c r="C40" s="79">
        <v>39</v>
      </c>
      <c r="D40" s="75" t="s">
        <v>1475</v>
      </c>
      <c r="E40" s="134" t="s">
        <v>1465</v>
      </c>
      <c r="F40" s="135" t="s">
        <v>1476</v>
      </c>
      <c r="G40" s="76" t="s">
        <v>67</v>
      </c>
      <c r="H40" s="76" t="s">
        <v>66</v>
      </c>
      <c r="I40" s="81" t="s">
        <v>1157</v>
      </c>
      <c r="J40" s="77" t="s">
        <v>1156</v>
      </c>
      <c r="K40" s="76" t="str">
        <f t="shared" si="2"/>
        <v>Account.CCS_OGSA__c</v>
      </c>
      <c r="L40" s="75" t="s">
        <v>1515</v>
      </c>
      <c r="M40" s="76" t="s">
        <v>1516</v>
      </c>
      <c r="N40" s="198">
        <v>18</v>
      </c>
      <c r="O40" s="76"/>
      <c r="P40" s="200"/>
      <c r="Q40" s="200"/>
      <c r="R40" s="200"/>
      <c r="S40" s="200"/>
      <c r="T40" s="76"/>
      <c r="U40" s="76"/>
      <c r="V40" s="76"/>
      <c r="W40" s="79" t="s">
        <v>96</v>
      </c>
      <c r="X40" s="79" t="s">
        <v>96</v>
      </c>
      <c r="Y40" s="76"/>
      <c r="Z40" s="79" t="s">
        <v>95</v>
      </c>
      <c r="AA40" s="76"/>
      <c r="AB40" s="76"/>
      <c r="AC40" s="79" t="s">
        <v>95</v>
      </c>
      <c r="AD40" s="76"/>
      <c r="AE40" s="76"/>
      <c r="AF40" s="76"/>
      <c r="AG40" s="76"/>
      <c r="AH40" s="76"/>
      <c r="AI40" s="76"/>
      <c r="AJ40" s="76"/>
      <c r="AK40" s="76"/>
      <c r="AL40" t="str">
        <f t="shared" si="3"/>
        <v>N</v>
      </c>
      <c r="AM40" t="s">
        <v>95</v>
      </c>
    </row>
    <row r="41" spans="1:39">
      <c r="A41" s="74" t="str">
        <f t="shared" si="4"/>
        <v>AccountCCS_OtherPhone__c</v>
      </c>
      <c r="B41" s="87">
        <f t="shared" si="5"/>
        <v>40</v>
      </c>
      <c r="C41" s="201">
        <v>40</v>
      </c>
      <c r="D41" s="202" t="s">
        <v>1475</v>
      </c>
      <c r="E41" s="203" t="s">
        <v>1465</v>
      </c>
      <c r="F41" s="203" t="s">
        <v>1476</v>
      </c>
      <c r="G41" s="204" t="s">
        <v>67</v>
      </c>
      <c r="H41" s="204" t="s">
        <v>66</v>
      </c>
      <c r="I41" s="203" t="s">
        <v>1018</v>
      </c>
      <c r="J41" s="205" t="s">
        <v>1017</v>
      </c>
      <c r="K41" s="204" t="str">
        <f t="shared" si="2"/>
        <v>Account.CCS_OtherPhone__c</v>
      </c>
      <c r="L41" s="202" t="s">
        <v>1517</v>
      </c>
      <c r="M41" s="204" t="s">
        <v>323</v>
      </c>
      <c r="N41" s="206">
        <v>40</v>
      </c>
      <c r="O41" s="204"/>
      <c r="P41" s="207"/>
      <c r="Q41" s="207"/>
      <c r="R41" s="207"/>
      <c r="S41" s="207"/>
      <c r="T41" s="204"/>
      <c r="U41" s="204"/>
      <c r="V41" s="204"/>
      <c r="W41" s="201" t="s">
        <v>96</v>
      </c>
      <c r="X41" s="201" t="s">
        <v>96</v>
      </c>
      <c r="Y41" s="204"/>
      <c r="Z41" s="201" t="s">
        <v>95</v>
      </c>
      <c r="AA41" s="204"/>
      <c r="AB41" s="204"/>
      <c r="AC41" s="201" t="s">
        <v>95</v>
      </c>
      <c r="AD41" s="204"/>
      <c r="AE41" s="204"/>
      <c r="AF41" s="204"/>
      <c r="AG41" s="204"/>
      <c r="AH41" s="204"/>
      <c r="AI41" s="204"/>
      <c r="AJ41" s="204"/>
      <c r="AK41" s="204"/>
      <c r="AL41" t="str">
        <f t="shared" si="3"/>
        <v>N</v>
      </c>
      <c r="AM41" t="s">
        <v>96</v>
      </c>
    </row>
    <row r="42" spans="1:39">
      <c r="A42" s="74" t="str">
        <f t="shared" si="4"/>
        <v>AccountCCS_OUCode__c</v>
      </c>
      <c r="B42" s="87">
        <f t="shared" si="5"/>
        <v>3</v>
      </c>
      <c r="C42" s="79">
        <v>41</v>
      </c>
      <c r="D42" s="75" t="s">
        <v>1475</v>
      </c>
      <c r="E42" s="134" t="s">
        <v>1465</v>
      </c>
      <c r="F42" s="135" t="s">
        <v>1465</v>
      </c>
      <c r="G42" s="76" t="s">
        <v>67</v>
      </c>
      <c r="H42" s="76" t="s">
        <v>66</v>
      </c>
      <c r="I42" s="81" t="s">
        <v>1015</v>
      </c>
      <c r="J42" s="77" t="s">
        <v>1014</v>
      </c>
      <c r="K42" s="76" t="str">
        <f t="shared" si="2"/>
        <v>Account.CCS_OUCode__c</v>
      </c>
      <c r="L42" s="208" t="s">
        <v>1518</v>
      </c>
      <c r="M42" s="76" t="s">
        <v>1478</v>
      </c>
      <c r="N42" s="198">
        <v>3</v>
      </c>
      <c r="O42" s="76"/>
      <c r="P42" s="200" t="s">
        <v>96</v>
      </c>
      <c r="Q42" s="200"/>
      <c r="R42" s="200"/>
      <c r="S42" s="200"/>
      <c r="T42" s="76"/>
      <c r="U42" s="76"/>
      <c r="V42" s="76"/>
      <c r="W42" s="79" t="s">
        <v>96</v>
      </c>
      <c r="X42" s="79" t="s">
        <v>96</v>
      </c>
      <c r="Y42" s="76"/>
      <c r="Z42" s="79" t="s">
        <v>95</v>
      </c>
      <c r="AA42" s="76"/>
      <c r="AB42" s="76"/>
      <c r="AC42" s="79" t="s">
        <v>95</v>
      </c>
      <c r="AD42" s="76"/>
      <c r="AE42" s="76"/>
      <c r="AF42" s="76"/>
      <c r="AG42" s="76"/>
      <c r="AH42" s="76"/>
      <c r="AI42" s="76"/>
      <c r="AJ42" s="76"/>
      <c r="AK42" s="76"/>
      <c r="AL42" t="str">
        <f t="shared" si="3"/>
        <v>N</v>
      </c>
      <c r="AM42" t="s">
        <v>95</v>
      </c>
    </row>
    <row r="43" spans="1:39">
      <c r="A43" s="74" t="str">
        <f t="shared" si="4"/>
        <v>AccountCCS_Overdraft_Limit__c</v>
      </c>
      <c r="B43" s="87" t="str">
        <f t="shared" si="5"/>
        <v>16, 2</v>
      </c>
      <c r="C43" s="207">
        <v>42</v>
      </c>
      <c r="D43" s="202" t="s">
        <v>1475</v>
      </c>
      <c r="E43" s="203" t="s">
        <v>1465</v>
      </c>
      <c r="F43" s="203" t="s">
        <v>1476</v>
      </c>
      <c r="G43" s="204" t="s">
        <v>67</v>
      </c>
      <c r="H43" s="204" t="s">
        <v>66</v>
      </c>
      <c r="I43" s="203" t="s">
        <v>1161</v>
      </c>
      <c r="J43" s="205" t="s">
        <v>1160</v>
      </c>
      <c r="K43" s="204" t="str">
        <f t="shared" si="2"/>
        <v>Account.CCS_Overdraft_Limit__c</v>
      </c>
      <c r="L43" s="211" t="s">
        <v>1519</v>
      </c>
      <c r="M43" s="204" t="s">
        <v>1496</v>
      </c>
      <c r="N43" s="206">
        <v>16</v>
      </c>
      <c r="O43" s="204">
        <v>2</v>
      </c>
      <c r="P43" s="207"/>
      <c r="Q43" s="207"/>
      <c r="R43" s="207"/>
      <c r="S43" s="207"/>
      <c r="T43" s="204"/>
      <c r="U43" s="204"/>
      <c r="V43" s="204"/>
      <c r="W43" s="201" t="s">
        <v>96</v>
      </c>
      <c r="X43" s="201" t="s">
        <v>96</v>
      </c>
      <c r="Y43" s="204"/>
      <c r="Z43" s="201" t="s">
        <v>95</v>
      </c>
      <c r="AA43" s="204"/>
      <c r="AB43" s="204"/>
      <c r="AC43" s="201" t="s">
        <v>95</v>
      </c>
      <c r="AD43" s="204"/>
      <c r="AE43" s="204"/>
      <c r="AF43" s="204"/>
      <c r="AG43" s="204"/>
      <c r="AH43" s="204"/>
      <c r="AI43" s="204"/>
      <c r="AJ43" s="204"/>
      <c r="AK43" s="204"/>
      <c r="AL43" t="str">
        <f t="shared" si="3"/>
        <v>N</v>
      </c>
      <c r="AM43" t="s">
        <v>96</v>
      </c>
    </row>
    <row r="44" spans="1:39">
      <c r="A44" s="74" t="str">
        <f t="shared" si="4"/>
        <v>AccountCCS_Registered_Charity_Number__c</v>
      </c>
      <c r="B44" s="87">
        <f t="shared" si="5"/>
        <v>10</v>
      </c>
      <c r="C44" s="79">
        <v>43</v>
      </c>
      <c r="D44" s="75" t="s">
        <v>1475</v>
      </c>
      <c r="E44" s="134" t="s">
        <v>1465</v>
      </c>
      <c r="F44" s="135" t="s">
        <v>1476</v>
      </c>
      <c r="G44" s="76" t="s">
        <v>67</v>
      </c>
      <c r="H44" s="76" t="s">
        <v>66</v>
      </c>
      <c r="I44" s="81" t="s">
        <v>1031</v>
      </c>
      <c r="J44" s="77" t="s">
        <v>1030</v>
      </c>
      <c r="K44" s="76" t="str">
        <f t="shared" si="2"/>
        <v>Account.CCS_Registered_Charity_Number__c</v>
      </c>
      <c r="L44" s="75" t="s">
        <v>1520</v>
      </c>
      <c r="M44" s="76" t="s">
        <v>1478</v>
      </c>
      <c r="N44" s="198">
        <v>10</v>
      </c>
      <c r="O44" s="76"/>
      <c r="P44" s="200" t="s">
        <v>96</v>
      </c>
      <c r="Q44" s="200"/>
      <c r="R44" s="200"/>
      <c r="S44" s="200"/>
      <c r="T44" s="76"/>
      <c r="U44" s="76"/>
      <c r="V44" s="76"/>
      <c r="W44" s="79" t="s">
        <v>96</v>
      </c>
      <c r="X44" s="79" t="s">
        <v>96</v>
      </c>
      <c r="Y44" s="76"/>
      <c r="Z44" s="79" t="s">
        <v>95</v>
      </c>
      <c r="AA44" s="76"/>
      <c r="AB44" s="76"/>
      <c r="AC44" s="79" t="s">
        <v>95</v>
      </c>
      <c r="AD44" s="76"/>
      <c r="AE44" s="76"/>
      <c r="AF44" s="76"/>
      <c r="AG44" s="76"/>
      <c r="AH44" s="76"/>
      <c r="AI44" s="76"/>
      <c r="AJ44" s="76"/>
      <c r="AK44" s="76"/>
      <c r="AL44" t="str">
        <f t="shared" si="3"/>
        <v>N</v>
      </c>
      <c r="AM44" t="s">
        <v>95</v>
      </c>
    </row>
    <row r="45" spans="1:39">
      <c r="A45" s="74" t="str">
        <f t="shared" si="4"/>
        <v>AccountCCS_Relationship_Name_Hyper__c</v>
      </c>
      <c r="B45" s="87">
        <f t="shared" si="5"/>
        <v>1300</v>
      </c>
      <c r="C45" s="79">
        <v>44</v>
      </c>
      <c r="D45" s="75" t="s">
        <v>1510</v>
      </c>
      <c r="E45" s="134" t="s">
        <v>1465</v>
      </c>
      <c r="F45" s="135" t="s">
        <v>1476</v>
      </c>
      <c r="G45" s="76" t="s">
        <v>67</v>
      </c>
      <c r="H45" s="76" t="s">
        <v>66</v>
      </c>
      <c r="I45" s="81" t="s">
        <v>1107</v>
      </c>
      <c r="J45" s="77" t="s">
        <v>1106</v>
      </c>
      <c r="K45" s="76" t="str">
        <f t="shared" si="2"/>
        <v>Account.CCS_Relationship_Name_Hyper__c</v>
      </c>
      <c r="L45" s="75" t="s">
        <v>1521</v>
      </c>
      <c r="M45" s="76" t="s">
        <v>1522</v>
      </c>
      <c r="N45" s="198">
        <v>1300</v>
      </c>
      <c r="O45" s="76"/>
      <c r="P45" s="200"/>
      <c r="Q45" s="200"/>
      <c r="R45" s="200"/>
      <c r="S45" s="200"/>
      <c r="T45" s="76"/>
      <c r="U45" s="76"/>
      <c r="V45" s="76"/>
      <c r="W45" s="79" t="s">
        <v>96</v>
      </c>
      <c r="X45" s="79" t="s">
        <v>96</v>
      </c>
      <c r="Y45" s="76"/>
      <c r="Z45" s="79" t="s">
        <v>95</v>
      </c>
      <c r="AA45" s="76"/>
      <c r="AB45" s="76"/>
      <c r="AC45" s="79" t="s">
        <v>95</v>
      </c>
      <c r="AD45" s="76"/>
      <c r="AE45" s="76"/>
      <c r="AF45" s="76"/>
      <c r="AG45" s="76"/>
      <c r="AH45" s="76"/>
      <c r="AI45" s="76"/>
      <c r="AJ45" s="76"/>
      <c r="AK45" s="76"/>
      <c r="AL45" t="str">
        <f t="shared" si="3"/>
        <v>N</v>
      </c>
      <c r="AM45" t="s">
        <v>95</v>
      </c>
    </row>
    <row r="46" spans="1:39">
      <c r="A46" s="74" t="str">
        <f t="shared" si="4"/>
        <v>AccountCCS_Relationship_Record_Type_Name__c</v>
      </c>
      <c r="B46" s="87">
        <f t="shared" si="5"/>
        <v>255</v>
      </c>
      <c r="C46" s="79">
        <v>45</v>
      </c>
      <c r="D46" s="75" t="s">
        <v>1475</v>
      </c>
      <c r="E46" s="134" t="s">
        <v>1465</v>
      </c>
      <c r="F46" s="134" t="s">
        <v>1465</v>
      </c>
      <c r="G46" s="76" t="s">
        <v>67</v>
      </c>
      <c r="H46" s="76" t="s">
        <v>66</v>
      </c>
      <c r="I46" s="81" t="s">
        <v>1037</v>
      </c>
      <c r="J46" s="77" t="s">
        <v>1036</v>
      </c>
      <c r="K46" s="76" t="str">
        <f t="shared" si="2"/>
        <v>Account.CCS_Relationship_Record_Type_Name__c</v>
      </c>
      <c r="L46" s="208" t="s">
        <v>1523</v>
      </c>
      <c r="M46" s="76" t="s">
        <v>1478</v>
      </c>
      <c r="N46" s="198">
        <v>255</v>
      </c>
      <c r="O46" s="76"/>
      <c r="P46" s="200" t="s">
        <v>96</v>
      </c>
      <c r="Q46" s="200"/>
      <c r="R46" s="200"/>
      <c r="S46" s="200"/>
      <c r="T46" s="76"/>
      <c r="U46" s="76"/>
      <c r="V46" s="76"/>
      <c r="W46" s="79" t="s">
        <v>96</v>
      </c>
      <c r="X46" s="79" t="s">
        <v>96</v>
      </c>
      <c r="Y46" s="76"/>
      <c r="Z46" s="79" t="s">
        <v>95</v>
      </c>
      <c r="AA46" s="76"/>
      <c r="AB46" s="76"/>
      <c r="AC46" s="79" t="s">
        <v>95</v>
      </c>
      <c r="AD46" s="76"/>
      <c r="AE46" s="76"/>
      <c r="AF46" s="76"/>
      <c r="AG46" s="76"/>
      <c r="AH46" s="76"/>
      <c r="AI46" s="76"/>
      <c r="AJ46" s="76"/>
      <c r="AK46" s="76"/>
      <c r="AL46" t="str">
        <f t="shared" si="3"/>
        <v>N</v>
      </c>
      <c r="AM46" t="s">
        <v>95</v>
      </c>
    </row>
    <row r="47" spans="1:39">
      <c r="A47" s="74" t="str">
        <f t="shared" si="4"/>
        <v>AccountCCS_Sub_type__c</v>
      </c>
      <c r="B47" s="87" t="str">
        <f t="shared" si="5"/>
        <v>See picklist options for lengths</v>
      </c>
      <c r="C47" s="79">
        <v>46</v>
      </c>
      <c r="D47" s="75" t="s">
        <v>1475</v>
      </c>
      <c r="E47" s="134" t="s">
        <v>1465</v>
      </c>
      <c r="F47" s="134" t="s">
        <v>1465</v>
      </c>
      <c r="G47" s="76" t="s">
        <v>67</v>
      </c>
      <c r="H47" s="76" t="s">
        <v>66</v>
      </c>
      <c r="I47" s="81" t="s">
        <v>1056</v>
      </c>
      <c r="J47" s="77" t="s">
        <v>1055</v>
      </c>
      <c r="K47" s="76" t="str">
        <f t="shared" si="2"/>
        <v>Account.CCS_Sub_type__c</v>
      </c>
      <c r="L47" s="199" t="s">
        <v>1524</v>
      </c>
      <c r="M47" s="76" t="s">
        <v>1480</v>
      </c>
      <c r="N47" s="198" t="s">
        <v>1481</v>
      </c>
      <c r="O47" s="76"/>
      <c r="P47" s="200" t="s">
        <v>96</v>
      </c>
      <c r="Q47" s="200"/>
      <c r="R47" s="200"/>
      <c r="S47" s="200"/>
      <c r="T47" s="76"/>
      <c r="U47" s="76"/>
      <c r="V47" s="76"/>
      <c r="W47" s="79" t="s">
        <v>96</v>
      </c>
      <c r="X47" s="79" t="s">
        <v>96</v>
      </c>
      <c r="Y47" s="76"/>
      <c r="Z47" s="79" t="s">
        <v>95</v>
      </c>
      <c r="AA47" s="76"/>
      <c r="AB47" s="76"/>
      <c r="AC47" s="79" t="s">
        <v>95</v>
      </c>
      <c r="AD47" s="76"/>
      <c r="AE47" s="76"/>
      <c r="AF47" s="76"/>
      <c r="AG47" s="76"/>
      <c r="AH47" s="76"/>
      <c r="AI47" s="76"/>
      <c r="AJ47" s="76"/>
      <c r="AK47" s="76"/>
      <c r="AL47" t="str">
        <f t="shared" si="3"/>
        <v>N</v>
      </c>
      <c r="AM47" t="s">
        <v>95</v>
      </c>
    </row>
    <row r="48" spans="1:39">
      <c r="A48" s="74" t="str">
        <f t="shared" si="4"/>
        <v>AccountCCS_RelationshipTradingName__c</v>
      </c>
      <c r="B48" s="87">
        <f t="shared" si="5"/>
        <v>40</v>
      </c>
      <c r="C48" s="79">
        <v>47</v>
      </c>
      <c r="D48" s="75" t="s">
        <v>1475</v>
      </c>
      <c r="E48" s="134" t="s">
        <v>1465</v>
      </c>
      <c r="F48" s="134" t="s">
        <v>1465</v>
      </c>
      <c r="G48" s="76" t="s">
        <v>67</v>
      </c>
      <c r="H48" s="76" t="s">
        <v>66</v>
      </c>
      <c r="I48" s="81" t="s">
        <v>1034</v>
      </c>
      <c r="J48" s="77" t="s">
        <v>1033</v>
      </c>
      <c r="K48" s="76" t="str">
        <f t="shared" si="2"/>
        <v>Account.CCS_RelationshipTradingName__c</v>
      </c>
      <c r="L48" s="156" t="s">
        <v>1525</v>
      </c>
      <c r="M48" s="76" t="s">
        <v>1478</v>
      </c>
      <c r="N48" s="198">
        <v>40</v>
      </c>
      <c r="O48" s="76"/>
      <c r="P48" s="200" t="s">
        <v>96</v>
      </c>
      <c r="Q48" s="200"/>
      <c r="R48" s="200"/>
      <c r="S48" s="200"/>
      <c r="T48" s="76"/>
      <c r="U48" s="76"/>
      <c r="V48" s="76"/>
      <c r="W48" s="79" t="s">
        <v>96</v>
      </c>
      <c r="X48" s="79" t="s">
        <v>96</v>
      </c>
      <c r="Y48" s="76"/>
      <c r="Z48" s="79" t="s">
        <v>95</v>
      </c>
      <c r="AA48" s="76"/>
      <c r="AB48" s="76"/>
      <c r="AC48" s="79" t="s">
        <v>95</v>
      </c>
      <c r="AD48" s="76"/>
      <c r="AE48" s="76"/>
      <c r="AF48" s="76"/>
      <c r="AG48" s="76"/>
      <c r="AH48" s="76"/>
      <c r="AI48" s="76"/>
      <c r="AJ48" s="76"/>
      <c r="AK48" s="76"/>
      <c r="AL48" t="str">
        <f t="shared" si="3"/>
        <v>N</v>
      </c>
      <c r="AM48" t="s">
        <v>95</v>
      </c>
    </row>
    <row r="49" spans="1:39">
      <c r="A49" s="74" t="str">
        <f t="shared" si="4"/>
        <v>AccountCCS_RFI_Flag__c</v>
      </c>
      <c r="B49" s="87" t="str">
        <f t="shared" si="5"/>
        <v>Boolean(True/False)</v>
      </c>
      <c r="C49" s="79">
        <v>48</v>
      </c>
      <c r="D49" s="75" t="s">
        <v>1475</v>
      </c>
      <c r="E49" s="134" t="s">
        <v>1465</v>
      </c>
      <c r="F49" s="134" t="s">
        <v>1465</v>
      </c>
      <c r="G49" s="76" t="s">
        <v>67</v>
      </c>
      <c r="H49" s="76" t="s">
        <v>66</v>
      </c>
      <c r="I49" s="81" t="s">
        <v>1021</v>
      </c>
      <c r="J49" s="77" t="s">
        <v>1020</v>
      </c>
      <c r="K49" s="76" t="str">
        <f t="shared" si="2"/>
        <v>Account.CCS_RFI_Flag__c</v>
      </c>
      <c r="L49" s="75" t="s">
        <v>1526</v>
      </c>
      <c r="M49" s="76" t="s">
        <v>1487</v>
      </c>
      <c r="N49" s="198" t="s">
        <v>1488</v>
      </c>
      <c r="O49" s="76"/>
      <c r="P49" s="200" t="s">
        <v>96</v>
      </c>
      <c r="Q49" s="200"/>
      <c r="R49" s="200"/>
      <c r="S49" s="200"/>
      <c r="T49" s="76"/>
      <c r="U49" s="76"/>
      <c r="V49" s="76"/>
      <c r="W49" s="79" t="s">
        <v>96</v>
      </c>
      <c r="X49" s="79" t="s">
        <v>96</v>
      </c>
      <c r="Y49" s="76"/>
      <c r="Z49" s="79" t="s">
        <v>95</v>
      </c>
      <c r="AA49" s="76"/>
      <c r="AB49" s="76"/>
      <c r="AC49" s="79" t="s">
        <v>95</v>
      </c>
      <c r="AD49" s="76"/>
      <c r="AE49" s="76"/>
      <c r="AF49" s="76"/>
      <c r="AG49" s="76"/>
      <c r="AH49" s="76"/>
      <c r="AI49" s="76"/>
      <c r="AJ49" s="76"/>
      <c r="AK49" s="76"/>
      <c r="AL49" t="str">
        <f t="shared" si="3"/>
        <v>N</v>
      </c>
      <c r="AM49" t="s">
        <v>95</v>
      </c>
    </row>
    <row r="50" spans="1:39">
      <c r="A50" s="74" t="str">
        <f t="shared" si="4"/>
        <v>AccountCCS_Risk_Rating__c</v>
      </c>
      <c r="B50" s="87">
        <f t="shared" si="5"/>
        <v>255</v>
      </c>
      <c r="C50" s="79">
        <v>49</v>
      </c>
      <c r="D50" s="75" t="s">
        <v>1475</v>
      </c>
      <c r="E50" s="134" t="s">
        <v>1465</v>
      </c>
      <c r="F50" s="135" t="s">
        <v>1476</v>
      </c>
      <c r="G50" s="76" t="s">
        <v>67</v>
      </c>
      <c r="H50" s="76" t="s">
        <v>66</v>
      </c>
      <c r="I50" s="81" t="s">
        <v>1040</v>
      </c>
      <c r="J50" s="77" t="s">
        <v>1039</v>
      </c>
      <c r="K50" s="76" t="str">
        <f t="shared" si="2"/>
        <v>Account.CCS_Risk_Rating__c</v>
      </c>
      <c r="L50" s="75" t="s">
        <v>1527</v>
      </c>
      <c r="M50" s="76" t="s">
        <v>1478</v>
      </c>
      <c r="N50" s="198">
        <v>255</v>
      </c>
      <c r="O50" s="76"/>
      <c r="P50" s="82"/>
      <c r="Q50" s="82"/>
      <c r="R50" s="82"/>
      <c r="S50" s="82"/>
      <c r="T50" s="76"/>
      <c r="U50" s="76"/>
      <c r="V50" s="76"/>
      <c r="W50" s="79" t="s">
        <v>96</v>
      </c>
      <c r="X50" s="79" t="s">
        <v>96</v>
      </c>
      <c r="Y50" s="76"/>
      <c r="Z50" s="79" t="s">
        <v>95</v>
      </c>
      <c r="AA50" s="76"/>
      <c r="AB50" s="76"/>
      <c r="AC50" s="79" t="s">
        <v>95</v>
      </c>
      <c r="AD50" s="76"/>
      <c r="AE50" s="76"/>
      <c r="AF50" s="76"/>
      <c r="AG50" s="76"/>
      <c r="AH50" s="76"/>
      <c r="AI50" s="76"/>
      <c r="AJ50" s="76"/>
      <c r="AK50" s="76"/>
      <c r="AL50" t="str">
        <f t="shared" si="3"/>
        <v>N</v>
      </c>
      <c r="AM50" t="s">
        <v>95</v>
      </c>
    </row>
    <row r="51" spans="1:39">
      <c r="A51" s="74" t="str">
        <f t="shared" si="4"/>
        <v>AccountCCS_RM_FileNumber__c</v>
      </c>
      <c r="B51" s="87">
        <f t="shared" si="5"/>
        <v>255</v>
      </c>
      <c r="C51" s="79">
        <v>50</v>
      </c>
      <c r="D51" s="75" t="s">
        <v>1475</v>
      </c>
      <c r="E51" s="134" t="s">
        <v>1465</v>
      </c>
      <c r="F51" s="134" t="s">
        <v>1465</v>
      </c>
      <c r="G51" s="76" t="s">
        <v>67</v>
      </c>
      <c r="H51" s="76" t="s">
        <v>66</v>
      </c>
      <c r="I51" s="81" t="s">
        <v>1024</v>
      </c>
      <c r="J51" s="77" t="s">
        <v>1023</v>
      </c>
      <c r="K51" s="76" t="str">
        <f t="shared" si="2"/>
        <v>Account.CCS_RM_FileNumber__c</v>
      </c>
      <c r="L51" s="199" t="s">
        <v>1528</v>
      </c>
      <c r="M51" s="76" t="s">
        <v>1478</v>
      </c>
      <c r="N51" s="198">
        <v>255</v>
      </c>
      <c r="O51" s="76"/>
      <c r="P51" s="200"/>
      <c r="Q51" s="200"/>
      <c r="R51" s="200"/>
      <c r="S51" s="200" t="s">
        <v>96</v>
      </c>
      <c r="T51" s="76"/>
      <c r="U51" s="76"/>
      <c r="V51" s="76"/>
      <c r="W51" s="79" t="s">
        <v>96</v>
      </c>
      <c r="X51" s="79" t="s">
        <v>96</v>
      </c>
      <c r="Y51" s="76"/>
      <c r="Z51" s="79" t="s">
        <v>96</v>
      </c>
      <c r="AA51" s="76"/>
      <c r="AB51" s="76"/>
      <c r="AC51" s="79" t="s">
        <v>95</v>
      </c>
      <c r="AD51" s="76"/>
      <c r="AE51" s="76"/>
      <c r="AF51" s="76"/>
      <c r="AG51" s="76"/>
      <c r="AH51" s="76"/>
      <c r="AI51" s="76"/>
      <c r="AJ51" s="76"/>
      <c r="AK51" s="76"/>
      <c r="AL51" t="str">
        <f t="shared" si="3"/>
        <v>N</v>
      </c>
      <c r="AM51" t="s">
        <v>95</v>
      </c>
    </row>
    <row r="52" spans="1:39">
      <c r="A52" s="74" t="str">
        <f t="shared" si="4"/>
        <v>AccountCCS_RM_Name__c</v>
      </c>
      <c r="B52" s="87">
        <f t="shared" si="5"/>
        <v>1300</v>
      </c>
      <c r="C52" s="79">
        <v>51</v>
      </c>
      <c r="D52" s="75" t="s">
        <v>1510</v>
      </c>
      <c r="E52" s="134" t="s">
        <v>1465</v>
      </c>
      <c r="F52" s="134" t="s">
        <v>1465</v>
      </c>
      <c r="G52" s="76" t="s">
        <v>67</v>
      </c>
      <c r="H52" s="76" t="s">
        <v>66</v>
      </c>
      <c r="I52" s="81" t="s">
        <v>955</v>
      </c>
      <c r="J52" s="77" t="s">
        <v>954</v>
      </c>
      <c r="K52" s="76" t="str">
        <f t="shared" si="2"/>
        <v>Account.CCS_RM_Name__c</v>
      </c>
      <c r="L52" s="199" t="s">
        <v>1529</v>
      </c>
      <c r="M52" s="73" t="s">
        <v>1530</v>
      </c>
      <c r="N52" s="198">
        <v>1300</v>
      </c>
      <c r="O52" s="73"/>
      <c r="P52" s="200" t="s">
        <v>96</v>
      </c>
      <c r="Q52" s="200"/>
      <c r="R52" s="200"/>
      <c r="S52" s="200"/>
      <c r="T52" s="76"/>
      <c r="U52" s="76"/>
      <c r="V52" s="76"/>
      <c r="W52" s="79" t="s">
        <v>96</v>
      </c>
      <c r="X52" s="79" t="s">
        <v>96</v>
      </c>
      <c r="Y52" s="76"/>
      <c r="Z52" s="79" t="s">
        <v>95</v>
      </c>
      <c r="AA52" s="76"/>
      <c r="AB52" s="76"/>
      <c r="AC52" s="79" t="s">
        <v>95</v>
      </c>
      <c r="AD52" s="76"/>
      <c r="AE52" s="76"/>
      <c r="AF52" s="76"/>
      <c r="AG52" s="76"/>
      <c r="AH52" s="76"/>
      <c r="AI52" s="76"/>
      <c r="AJ52" s="76"/>
      <c r="AK52" s="76"/>
      <c r="AL52" t="str">
        <f t="shared" si="3"/>
        <v>N</v>
      </c>
      <c r="AM52" t="s">
        <v>95</v>
      </c>
    </row>
    <row r="53" spans="1:39">
      <c r="A53" s="74" t="str">
        <f t="shared" si="4"/>
        <v>AccountCCS_RM_Team__c</v>
      </c>
      <c r="B53" s="87">
        <f t="shared" si="5"/>
        <v>18</v>
      </c>
      <c r="C53" s="79">
        <v>52</v>
      </c>
      <c r="D53" s="75" t="s">
        <v>1475</v>
      </c>
      <c r="E53" s="134" t="s">
        <v>1465</v>
      </c>
      <c r="F53" s="134" t="s">
        <v>1465</v>
      </c>
      <c r="G53" s="76" t="s">
        <v>67</v>
      </c>
      <c r="H53" s="76" t="s">
        <v>66</v>
      </c>
      <c r="I53" s="81" t="s">
        <v>1027</v>
      </c>
      <c r="J53" s="77" t="s">
        <v>1026</v>
      </c>
      <c r="K53" s="76" t="str">
        <f t="shared" si="2"/>
        <v>Account.CCS_RM_Team__c</v>
      </c>
      <c r="L53" s="75" t="s">
        <v>1531</v>
      </c>
      <c r="M53" s="76" t="s">
        <v>1532</v>
      </c>
      <c r="N53" s="198">
        <v>18</v>
      </c>
      <c r="O53" s="76"/>
      <c r="P53" s="200"/>
      <c r="Q53" s="200"/>
      <c r="R53" s="200"/>
      <c r="S53" s="200" t="s">
        <v>96</v>
      </c>
      <c r="T53" s="76"/>
      <c r="U53" s="76"/>
      <c r="V53" s="76"/>
      <c r="W53" s="79" t="s">
        <v>96</v>
      </c>
      <c r="X53" s="79" t="s">
        <v>96</v>
      </c>
      <c r="Y53" s="76"/>
      <c r="Z53" s="79" t="s">
        <v>96</v>
      </c>
      <c r="AA53" s="76"/>
      <c r="AB53" s="76"/>
      <c r="AC53" s="79" t="s">
        <v>95</v>
      </c>
      <c r="AD53" s="76"/>
      <c r="AE53" s="76"/>
      <c r="AF53" s="76"/>
      <c r="AG53" s="76"/>
      <c r="AH53" s="76"/>
      <c r="AI53" s="76"/>
      <c r="AJ53" s="76"/>
      <c r="AK53" s="76"/>
      <c r="AL53" t="str">
        <f t="shared" si="3"/>
        <v>N</v>
      </c>
      <c r="AM53" t="s">
        <v>95</v>
      </c>
    </row>
    <row r="54" spans="1:39">
      <c r="A54" s="74" t="str">
        <f t="shared" si="4"/>
        <v>AccountCCS_Segment__c</v>
      </c>
      <c r="B54" s="87" t="str">
        <f t="shared" si="5"/>
        <v>See picklist options for lengths</v>
      </c>
      <c r="C54" s="79">
        <v>53</v>
      </c>
      <c r="D54" s="75" t="s">
        <v>1475</v>
      </c>
      <c r="E54" s="134" t="s">
        <v>1465</v>
      </c>
      <c r="F54" s="134" t="s">
        <v>1465</v>
      </c>
      <c r="G54" s="76" t="s">
        <v>67</v>
      </c>
      <c r="H54" s="76" t="s">
        <v>66</v>
      </c>
      <c r="I54" s="81" t="s">
        <v>1050</v>
      </c>
      <c r="J54" s="77" t="s">
        <v>1049</v>
      </c>
      <c r="K54" s="76" t="str">
        <f t="shared" si="2"/>
        <v>Account.CCS_Segment__c</v>
      </c>
      <c r="L54" s="208" t="s">
        <v>1533</v>
      </c>
      <c r="M54" s="76" t="s">
        <v>1480</v>
      </c>
      <c r="N54" s="198" t="s">
        <v>1481</v>
      </c>
      <c r="O54" s="76"/>
      <c r="P54" s="200" t="s">
        <v>96</v>
      </c>
      <c r="Q54" s="200"/>
      <c r="R54" s="200"/>
      <c r="S54" s="200"/>
      <c r="T54" s="76"/>
      <c r="U54" s="76"/>
      <c r="V54" s="76"/>
      <c r="W54" s="79" t="s">
        <v>96</v>
      </c>
      <c r="X54" s="79" t="s">
        <v>96</v>
      </c>
      <c r="Y54" s="76"/>
      <c r="Z54" s="79" t="s">
        <v>95</v>
      </c>
      <c r="AA54" s="76"/>
      <c r="AB54" s="76"/>
      <c r="AC54" s="79" t="s">
        <v>95</v>
      </c>
      <c r="AD54" s="76"/>
      <c r="AE54" s="76"/>
      <c r="AF54" s="76"/>
      <c r="AG54" s="76"/>
      <c r="AH54" s="76"/>
      <c r="AI54" s="76"/>
      <c r="AJ54" s="76"/>
      <c r="AK54" s="76"/>
      <c r="AL54" t="str">
        <f t="shared" si="3"/>
        <v>N</v>
      </c>
      <c r="AM54" t="s">
        <v>95</v>
      </c>
    </row>
    <row r="55" spans="1:39">
      <c r="A55" s="74" t="str">
        <f t="shared" si="4"/>
        <v>AccountCCS_Set_up_Create_OGSA_Profiles__c</v>
      </c>
      <c r="B55" s="87">
        <f t="shared" si="5"/>
        <v>4</v>
      </c>
      <c r="C55" s="79">
        <v>54</v>
      </c>
      <c r="D55" s="75" t="s">
        <v>1510</v>
      </c>
      <c r="E55" s="134" t="s">
        <v>1465</v>
      </c>
      <c r="F55" s="135" t="s">
        <v>1476</v>
      </c>
      <c r="G55" s="76" t="s">
        <v>67</v>
      </c>
      <c r="H55" s="76" t="s">
        <v>66</v>
      </c>
      <c r="I55" s="81" t="s">
        <v>1111</v>
      </c>
      <c r="J55" s="77" t="s">
        <v>1110</v>
      </c>
      <c r="K55" s="76" t="str">
        <f t="shared" si="2"/>
        <v>Account.CCS_Set_up_Create_OGSA_Profiles__c</v>
      </c>
      <c r="L55" s="208" t="s">
        <v>1534</v>
      </c>
      <c r="M55" s="76" t="s">
        <v>1484</v>
      </c>
      <c r="N55" s="198">
        <v>4</v>
      </c>
      <c r="O55" s="76"/>
      <c r="P55" s="200"/>
      <c r="Q55" s="200"/>
      <c r="R55" s="200"/>
      <c r="S55" s="200"/>
      <c r="T55" s="76"/>
      <c r="U55" s="76"/>
      <c r="V55" s="76"/>
      <c r="W55" s="79" t="s">
        <v>96</v>
      </c>
      <c r="X55" s="79" t="s">
        <v>96</v>
      </c>
      <c r="Y55" s="76"/>
      <c r="Z55" s="79" t="s">
        <v>95</v>
      </c>
      <c r="AA55" s="76"/>
      <c r="AB55" s="76"/>
      <c r="AC55" s="79" t="s">
        <v>95</v>
      </c>
      <c r="AD55" s="76"/>
      <c r="AE55" s="76"/>
      <c r="AF55" s="76"/>
      <c r="AG55" s="76"/>
      <c r="AH55" s="76"/>
      <c r="AI55" s="76"/>
      <c r="AJ55" s="76"/>
      <c r="AK55" s="76"/>
      <c r="AL55" t="str">
        <f t="shared" si="3"/>
        <v>N</v>
      </c>
      <c r="AM55" t="s">
        <v>95</v>
      </c>
    </row>
    <row r="56" spans="1:39">
      <c r="A56" s="74" t="str">
        <f t="shared" si="4"/>
        <v>AccountCCS_SIC_Code__c</v>
      </c>
      <c r="B56" s="87" t="str">
        <f t="shared" si="5"/>
        <v>18, 0</v>
      </c>
      <c r="C56" s="79">
        <v>55</v>
      </c>
      <c r="D56" s="75" t="s">
        <v>1475</v>
      </c>
      <c r="E56" s="134" t="s">
        <v>1465</v>
      </c>
      <c r="F56" s="134" t="s">
        <v>1465</v>
      </c>
      <c r="G56" s="76" t="s">
        <v>67</v>
      </c>
      <c r="H56" s="76" t="s">
        <v>66</v>
      </c>
      <c r="I56" s="81" t="s">
        <v>1047</v>
      </c>
      <c r="J56" s="77" t="s">
        <v>1046</v>
      </c>
      <c r="K56" s="76" t="str">
        <f t="shared" si="2"/>
        <v>Account.CCS_SIC_Code__c</v>
      </c>
      <c r="L56" s="78"/>
      <c r="M56" s="76" t="s">
        <v>1535</v>
      </c>
      <c r="N56" s="198">
        <v>18</v>
      </c>
      <c r="O56" s="76">
        <v>0</v>
      </c>
      <c r="P56" s="200"/>
      <c r="Q56" s="200"/>
      <c r="R56" s="200"/>
      <c r="S56" s="200" t="s">
        <v>96</v>
      </c>
      <c r="T56" s="76"/>
      <c r="U56" s="76"/>
      <c r="V56" s="76"/>
      <c r="W56" s="79" t="s">
        <v>96</v>
      </c>
      <c r="X56" s="79" t="s">
        <v>96</v>
      </c>
      <c r="Y56" s="76"/>
      <c r="Z56" s="79" t="s">
        <v>96</v>
      </c>
      <c r="AA56" s="76"/>
      <c r="AB56" s="76"/>
      <c r="AC56" s="79" t="s">
        <v>95</v>
      </c>
      <c r="AD56" s="76"/>
      <c r="AE56" s="76"/>
      <c r="AF56" s="76"/>
      <c r="AG56" s="76"/>
      <c r="AH56" s="76"/>
      <c r="AI56" s="76"/>
      <c r="AJ56" s="76"/>
      <c r="AK56" s="76"/>
      <c r="AL56" t="str">
        <f t="shared" si="3"/>
        <v>N</v>
      </c>
      <c r="AM56" t="s">
        <v>95</v>
      </c>
    </row>
    <row r="57" spans="1:39">
      <c r="A57" s="74" t="str">
        <f t="shared" si="4"/>
        <v>AccountCCS_SIC_Code_1__c</v>
      </c>
      <c r="B57" s="87">
        <f t="shared" si="5"/>
        <v>18</v>
      </c>
      <c r="C57" s="79">
        <v>56</v>
      </c>
      <c r="D57" s="75" t="s">
        <v>1475</v>
      </c>
      <c r="E57" s="134" t="s">
        <v>1465</v>
      </c>
      <c r="F57" s="134" t="s">
        <v>1465</v>
      </c>
      <c r="G57" s="76" t="s">
        <v>67</v>
      </c>
      <c r="H57" s="76" t="s">
        <v>66</v>
      </c>
      <c r="I57" s="81" t="s">
        <v>1043</v>
      </c>
      <c r="J57" s="77" t="s">
        <v>1042</v>
      </c>
      <c r="K57" s="76" t="str">
        <f t="shared" si="2"/>
        <v>Account.CCS_SIC_Code_1__c</v>
      </c>
      <c r="L57" s="156" t="s">
        <v>1536</v>
      </c>
      <c r="M57" s="76" t="s">
        <v>1537</v>
      </c>
      <c r="N57" s="198">
        <v>18</v>
      </c>
      <c r="O57" s="76"/>
      <c r="P57" s="200"/>
      <c r="Q57" s="200"/>
      <c r="R57" s="200"/>
      <c r="S57" s="200" t="s">
        <v>96</v>
      </c>
      <c r="T57" s="76"/>
      <c r="U57" s="76"/>
      <c r="V57" s="76"/>
      <c r="W57" s="79" t="s">
        <v>96</v>
      </c>
      <c r="X57" s="79" t="s">
        <v>96</v>
      </c>
      <c r="Y57" s="76"/>
      <c r="Z57" s="79" t="s">
        <v>96</v>
      </c>
      <c r="AA57" s="76"/>
      <c r="AB57" s="76"/>
      <c r="AC57" s="79" t="s">
        <v>95</v>
      </c>
      <c r="AD57" s="76"/>
      <c r="AE57" s="76"/>
      <c r="AF57" s="76"/>
      <c r="AG57" s="76"/>
      <c r="AH57" s="76"/>
      <c r="AI57" s="76"/>
      <c r="AJ57" s="76"/>
      <c r="AK57" s="76"/>
      <c r="AL57" t="str">
        <f t="shared" si="3"/>
        <v>N</v>
      </c>
      <c r="AM57" t="s">
        <v>95</v>
      </c>
    </row>
    <row r="58" spans="1:39">
      <c r="A58" s="74" t="str">
        <f t="shared" si="4"/>
        <v>AccountCCS_SIC_Description__c</v>
      </c>
      <c r="B58" s="87">
        <f t="shared" si="5"/>
        <v>1300</v>
      </c>
      <c r="C58" s="79">
        <v>57</v>
      </c>
      <c r="D58" s="75" t="s">
        <v>1510</v>
      </c>
      <c r="E58" s="134" t="s">
        <v>1465</v>
      </c>
      <c r="F58" s="134" t="s">
        <v>1465</v>
      </c>
      <c r="G58" s="76" t="s">
        <v>67</v>
      </c>
      <c r="H58" s="76" t="s">
        <v>66</v>
      </c>
      <c r="I58" s="212" t="s">
        <v>1083</v>
      </c>
      <c r="J58" s="77" t="s">
        <v>1082</v>
      </c>
      <c r="K58" s="76" t="str">
        <f t="shared" si="2"/>
        <v>Account.CCS_SIC_Description__c</v>
      </c>
      <c r="L58" s="75" t="s">
        <v>1538</v>
      </c>
      <c r="M58" s="73" t="s">
        <v>1530</v>
      </c>
      <c r="N58" s="198">
        <v>1300</v>
      </c>
      <c r="O58" s="73"/>
      <c r="P58" s="200" t="s">
        <v>96</v>
      </c>
      <c r="Q58" s="200"/>
      <c r="R58" s="200"/>
      <c r="S58" s="200" t="s">
        <v>96</v>
      </c>
      <c r="T58" s="76"/>
      <c r="U58" s="76"/>
      <c r="V58" s="76"/>
      <c r="W58" s="79" t="s">
        <v>96</v>
      </c>
      <c r="X58" s="79" t="s">
        <v>96</v>
      </c>
      <c r="Y58" s="76"/>
      <c r="Z58" s="79" t="s">
        <v>95</v>
      </c>
      <c r="AA58" s="76"/>
      <c r="AB58" s="76"/>
      <c r="AC58" s="79" t="s">
        <v>95</v>
      </c>
      <c r="AD58" s="76"/>
      <c r="AE58" s="76"/>
      <c r="AF58" s="76"/>
      <c r="AG58" s="76"/>
      <c r="AH58" s="76"/>
      <c r="AI58" s="76"/>
      <c r="AJ58" s="76"/>
      <c r="AK58" s="76"/>
      <c r="AL58" t="str">
        <f t="shared" si="3"/>
        <v>N</v>
      </c>
      <c r="AM58" t="s">
        <v>95</v>
      </c>
    </row>
    <row r="59" spans="1:39">
      <c r="A59" s="74" t="str">
        <f t="shared" si="4"/>
        <v>AccountCCS_Sort_Code__c</v>
      </c>
      <c r="B59" s="87">
        <f t="shared" si="5"/>
        <v>6</v>
      </c>
      <c r="C59" s="79">
        <v>58</v>
      </c>
      <c r="D59" s="75" t="s">
        <v>1475</v>
      </c>
      <c r="E59" s="134" t="s">
        <v>1465</v>
      </c>
      <c r="F59" s="134" t="s">
        <v>1465</v>
      </c>
      <c r="G59" s="76" t="s">
        <v>67</v>
      </c>
      <c r="H59" s="76" t="s">
        <v>66</v>
      </c>
      <c r="I59" s="81" t="s">
        <v>1053</v>
      </c>
      <c r="J59" s="77" t="s">
        <v>1052</v>
      </c>
      <c r="K59" s="76" t="str">
        <f t="shared" si="2"/>
        <v>Account.CCS_Sort_Code__c</v>
      </c>
      <c r="L59" s="156" t="s">
        <v>1539</v>
      </c>
      <c r="M59" s="76" t="s">
        <v>1478</v>
      </c>
      <c r="N59" s="198">
        <v>6</v>
      </c>
      <c r="O59" s="76"/>
      <c r="P59" s="200" t="s">
        <v>96</v>
      </c>
      <c r="Q59" s="200"/>
      <c r="R59" s="200" t="s">
        <v>96</v>
      </c>
      <c r="S59" s="200"/>
      <c r="T59" s="76"/>
      <c r="U59" s="76"/>
      <c r="V59" s="76"/>
      <c r="W59" s="79" t="s">
        <v>96</v>
      </c>
      <c r="X59" s="79" t="s">
        <v>96</v>
      </c>
      <c r="Y59" s="76"/>
      <c r="Z59" s="79" t="s">
        <v>96</v>
      </c>
      <c r="AA59" s="76"/>
      <c r="AB59" s="76"/>
      <c r="AC59" s="82" t="s">
        <v>96</v>
      </c>
      <c r="AD59" s="76" t="s">
        <v>1540</v>
      </c>
      <c r="AE59" s="76" t="s">
        <v>1541</v>
      </c>
      <c r="AF59" s="76"/>
      <c r="AG59" s="76"/>
      <c r="AH59" s="76"/>
      <c r="AI59" s="76"/>
      <c r="AJ59" s="76"/>
      <c r="AK59" s="76"/>
      <c r="AL59" t="str">
        <f t="shared" si="3"/>
        <v>N</v>
      </c>
      <c r="AM59" t="s">
        <v>95</v>
      </c>
    </row>
    <row r="60" spans="1:39">
      <c r="A60" s="74" t="str">
        <f t="shared" si="4"/>
        <v>AccountCCS_Support_Indicator__c</v>
      </c>
      <c r="B60" s="87">
        <f t="shared" si="5"/>
        <v>255</v>
      </c>
      <c r="C60" s="79">
        <v>59</v>
      </c>
      <c r="D60" s="75" t="s">
        <v>1475</v>
      </c>
      <c r="E60" s="134" t="s">
        <v>1465</v>
      </c>
      <c r="F60" s="134" t="s">
        <v>1465</v>
      </c>
      <c r="G60" s="76" t="s">
        <v>67</v>
      </c>
      <c r="H60" s="76" t="s">
        <v>66</v>
      </c>
      <c r="I60" s="81" t="s">
        <v>1059</v>
      </c>
      <c r="J60" s="77" t="s">
        <v>1058</v>
      </c>
      <c r="K60" s="76" t="str">
        <f t="shared" si="2"/>
        <v>Account.CCS_Support_Indicator__c</v>
      </c>
      <c r="L60" s="153" t="s">
        <v>1542</v>
      </c>
      <c r="M60" s="76" t="s">
        <v>1478</v>
      </c>
      <c r="N60" s="198">
        <v>255</v>
      </c>
      <c r="O60" s="76"/>
      <c r="P60" s="200" t="s">
        <v>96</v>
      </c>
      <c r="Q60" s="200"/>
      <c r="R60" s="200"/>
      <c r="S60" s="200"/>
      <c r="T60" s="76"/>
      <c r="U60" s="76"/>
      <c r="V60" s="76"/>
      <c r="W60" s="79" t="s">
        <v>96</v>
      </c>
      <c r="X60" s="79" t="s">
        <v>96</v>
      </c>
      <c r="Y60" s="76"/>
      <c r="Z60" s="79" t="s">
        <v>95</v>
      </c>
      <c r="AA60" s="76"/>
      <c r="AB60" s="76"/>
      <c r="AC60" s="79" t="s">
        <v>95</v>
      </c>
      <c r="AD60" s="76"/>
      <c r="AE60" s="76"/>
      <c r="AF60" s="76"/>
      <c r="AG60" s="76"/>
      <c r="AH60" s="76"/>
      <c r="AI60" s="76"/>
      <c r="AJ60" s="76"/>
      <c r="AK60" s="76"/>
      <c r="AL60" t="str">
        <f t="shared" si="3"/>
        <v>N</v>
      </c>
      <c r="AM60" t="s">
        <v>95</v>
      </c>
    </row>
    <row r="61" spans="1:39">
      <c r="A61" s="74" t="str">
        <f t="shared" si="4"/>
        <v>AccountCCS_Support_Needed__c</v>
      </c>
      <c r="B61" s="87" t="str">
        <f t="shared" si="5"/>
        <v>Boolean(True/False)</v>
      </c>
      <c r="C61" s="79">
        <v>60</v>
      </c>
      <c r="D61" s="75" t="s">
        <v>1475</v>
      </c>
      <c r="E61" s="134" t="s">
        <v>1465</v>
      </c>
      <c r="F61" s="134" t="s">
        <v>1465</v>
      </c>
      <c r="G61" s="76" t="s">
        <v>67</v>
      </c>
      <c r="H61" s="76" t="s">
        <v>66</v>
      </c>
      <c r="I61" s="81" t="s">
        <v>1062</v>
      </c>
      <c r="J61" s="77" t="s">
        <v>1061</v>
      </c>
      <c r="K61" s="76" t="str">
        <f t="shared" si="2"/>
        <v>Account.CCS_Support_Needed__c</v>
      </c>
      <c r="L61" s="75" t="s">
        <v>1543</v>
      </c>
      <c r="M61" s="76" t="s">
        <v>1487</v>
      </c>
      <c r="N61" s="198" t="s">
        <v>1488</v>
      </c>
      <c r="O61" s="76"/>
      <c r="P61" s="200"/>
      <c r="Q61" s="200"/>
      <c r="R61" s="200"/>
      <c r="S61" s="200"/>
      <c r="T61" s="76"/>
      <c r="U61" s="76"/>
      <c r="V61" s="76"/>
      <c r="W61" s="79" t="s">
        <v>96</v>
      </c>
      <c r="X61" s="79" t="s">
        <v>96</v>
      </c>
      <c r="Y61" s="76"/>
      <c r="Z61" s="79" t="s">
        <v>95</v>
      </c>
      <c r="AA61" s="76"/>
      <c r="AB61" s="76"/>
      <c r="AC61" s="79" t="s">
        <v>95</v>
      </c>
      <c r="AD61" s="76"/>
      <c r="AE61" s="76"/>
      <c r="AF61" s="76"/>
      <c r="AG61" s="76"/>
      <c r="AH61" s="76"/>
      <c r="AI61" s="76"/>
      <c r="AJ61" s="76"/>
      <c r="AK61" s="76"/>
      <c r="AL61" t="str">
        <f t="shared" si="3"/>
        <v>N</v>
      </c>
      <c r="AM61" t="s">
        <v>95</v>
      </c>
    </row>
    <row r="62" spans="1:39">
      <c r="A62" s="74" t="str">
        <f t="shared" si="4"/>
        <v>AccountCCS_TotalCombinedExposure__c</v>
      </c>
      <c r="B62" s="87" t="str">
        <f t="shared" si="5"/>
        <v>16, 2</v>
      </c>
      <c r="C62" s="142">
        <v>61</v>
      </c>
      <c r="D62" s="75" t="s">
        <v>1510</v>
      </c>
      <c r="E62" s="134" t="s">
        <v>1465</v>
      </c>
      <c r="F62" s="134" t="s">
        <v>1465</v>
      </c>
      <c r="G62" s="76" t="s">
        <v>67</v>
      </c>
      <c r="H62" s="76" t="s">
        <v>66</v>
      </c>
      <c r="I62" s="81" t="s">
        <v>1087</v>
      </c>
      <c r="J62" s="77" t="s">
        <v>1086</v>
      </c>
      <c r="K62" s="76" t="str">
        <f t="shared" si="2"/>
        <v>Account.CCS_TotalCombinedExposure__c</v>
      </c>
      <c r="L62" s="75" t="s">
        <v>1087</v>
      </c>
      <c r="M62" s="76" t="s">
        <v>1511</v>
      </c>
      <c r="N62" s="198">
        <v>16</v>
      </c>
      <c r="O62" s="76">
        <v>2</v>
      </c>
      <c r="P62" s="200"/>
      <c r="Q62" s="200"/>
      <c r="R62" s="200"/>
      <c r="S62" s="200"/>
      <c r="T62" s="76"/>
      <c r="U62" s="76"/>
      <c r="V62" s="76"/>
      <c r="W62" s="79" t="s">
        <v>96</v>
      </c>
      <c r="X62" s="79" t="s">
        <v>96</v>
      </c>
      <c r="Y62" s="76"/>
      <c r="Z62" s="79" t="s">
        <v>95</v>
      </c>
      <c r="AA62" s="76"/>
      <c r="AB62" s="76"/>
      <c r="AC62" s="79" t="s">
        <v>95</v>
      </c>
      <c r="AD62" s="76"/>
      <c r="AE62" s="76"/>
      <c r="AF62" s="76"/>
      <c r="AG62" s="76"/>
      <c r="AH62" s="76"/>
      <c r="AI62" s="76"/>
      <c r="AJ62" s="76"/>
      <c r="AK62" s="76"/>
      <c r="AL62" t="str">
        <f t="shared" si="3"/>
        <v>N</v>
      </c>
      <c r="AM62" t="s">
        <v>95</v>
      </c>
    </row>
    <row r="63" spans="1:39">
      <c r="A63" s="74" t="str">
        <f t="shared" si="4"/>
        <v>AccountCCS_Total_Current_Bank_Limits__c</v>
      </c>
      <c r="B63" s="87" t="str">
        <f t="shared" si="5"/>
        <v>16, 2</v>
      </c>
      <c r="C63" s="79">
        <v>62</v>
      </c>
      <c r="D63" s="75" t="s">
        <v>1510</v>
      </c>
      <c r="E63" s="134" t="s">
        <v>1465</v>
      </c>
      <c r="F63" s="134" t="s">
        <v>1465</v>
      </c>
      <c r="G63" s="76" t="s">
        <v>67</v>
      </c>
      <c r="H63" s="76" t="s">
        <v>66</v>
      </c>
      <c r="I63" s="81" t="s">
        <v>1544</v>
      </c>
      <c r="J63" s="77" t="s">
        <v>1098</v>
      </c>
      <c r="K63" s="76" t="str">
        <f t="shared" si="2"/>
        <v>Account.CCS_Total_Current_Bank_Limits__c</v>
      </c>
      <c r="L63" s="75" t="s">
        <v>1545</v>
      </c>
      <c r="M63" s="76" t="s">
        <v>1511</v>
      </c>
      <c r="N63" s="198">
        <v>16</v>
      </c>
      <c r="O63" s="76">
        <v>2</v>
      </c>
      <c r="P63" s="200"/>
      <c r="Q63" s="200"/>
      <c r="R63" s="200"/>
      <c r="S63" s="200"/>
      <c r="T63" s="76"/>
      <c r="U63" s="76"/>
      <c r="V63" s="76"/>
      <c r="W63" s="79" t="s">
        <v>96</v>
      </c>
      <c r="X63" s="79" t="s">
        <v>96</v>
      </c>
      <c r="Y63" s="76"/>
      <c r="Z63" s="79" t="s">
        <v>95</v>
      </c>
      <c r="AA63" s="76"/>
      <c r="AB63" s="76"/>
      <c r="AC63" s="79" t="s">
        <v>95</v>
      </c>
      <c r="AD63" s="84"/>
      <c r="AE63" s="84"/>
      <c r="AF63" s="76"/>
      <c r="AG63" s="76"/>
      <c r="AH63" s="76"/>
      <c r="AI63" s="76"/>
      <c r="AJ63" s="76"/>
      <c r="AK63" s="76"/>
      <c r="AL63" t="str">
        <f t="shared" si="3"/>
        <v>N</v>
      </c>
      <c r="AM63" t="s">
        <v>95</v>
      </c>
    </row>
    <row r="64" spans="1:39">
      <c r="A64" s="74" t="str">
        <f t="shared" si="4"/>
        <v>AccountCCS_TotalHardLBGLimits__c</v>
      </c>
      <c r="B64" s="87" t="str">
        <f t="shared" si="5"/>
        <v>16, 2</v>
      </c>
      <c r="C64" s="79">
        <v>63</v>
      </c>
      <c r="D64" s="75" t="s">
        <v>1510</v>
      </c>
      <c r="E64" s="134" t="s">
        <v>1465</v>
      </c>
      <c r="F64" s="134" t="s">
        <v>1465</v>
      </c>
      <c r="G64" s="76" t="s">
        <v>67</v>
      </c>
      <c r="H64" s="76" t="s">
        <v>66</v>
      </c>
      <c r="I64" s="81" t="s">
        <v>1091</v>
      </c>
      <c r="J64" s="77" t="s">
        <v>1090</v>
      </c>
      <c r="K64" s="76" t="str">
        <f t="shared" si="2"/>
        <v>Account.CCS_TotalHardLBGLimits__c</v>
      </c>
      <c r="L64" s="86" t="s">
        <v>1546</v>
      </c>
      <c r="M64" s="76" t="s">
        <v>1511</v>
      </c>
      <c r="N64" s="198">
        <v>16</v>
      </c>
      <c r="O64" s="76">
        <v>2</v>
      </c>
      <c r="P64" s="200"/>
      <c r="Q64" s="200"/>
      <c r="R64" s="200"/>
      <c r="S64" s="200"/>
      <c r="T64" s="76"/>
      <c r="U64" s="76"/>
      <c r="V64" s="76"/>
      <c r="W64" s="79" t="s">
        <v>96</v>
      </c>
      <c r="X64" s="79" t="s">
        <v>96</v>
      </c>
      <c r="Y64" s="76"/>
      <c r="Z64" s="79" t="s">
        <v>95</v>
      </c>
      <c r="AA64" s="76"/>
      <c r="AB64" s="76"/>
      <c r="AC64" s="213" t="s">
        <v>95</v>
      </c>
      <c r="AD64" s="76"/>
      <c r="AE64" s="76"/>
      <c r="AF64" s="75"/>
      <c r="AG64" s="76"/>
      <c r="AH64" s="76"/>
      <c r="AI64" s="76"/>
      <c r="AJ64" s="76"/>
      <c r="AK64" s="76"/>
      <c r="AL64" t="str">
        <f t="shared" si="3"/>
        <v>N</v>
      </c>
      <c r="AM64" t="s">
        <v>95</v>
      </c>
    </row>
    <row r="65" spans="1:39">
      <c r="A65" s="74" t="str">
        <f t="shared" ref="A65:A96" si="6">H65&amp;J65</f>
        <v>AccountCCS_TotalSoftLBGLimits__c</v>
      </c>
      <c r="B65" s="87" t="str">
        <f t="shared" ref="B65:B96" si="7">IF(N65&lt;&gt;"",  IF(O65&lt;&gt;"", N65&amp;", "&amp;O65,N65),"")</f>
        <v>16, 2</v>
      </c>
      <c r="C65" s="79">
        <v>64</v>
      </c>
      <c r="D65" s="75" t="s">
        <v>1510</v>
      </c>
      <c r="E65" s="134" t="s">
        <v>1465</v>
      </c>
      <c r="F65" s="134" t="s">
        <v>1465</v>
      </c>
      <c r="G65" s="76" t="s">
        <v>67</v>
      </c>
      <c r="H65" s="76" t="s">
        <v>66</v>
      </c>
      <c r="I65" s="81" t="s">
        <v>1095</v>
      </c>
      <c r="J65" s="77" t="s">
        <v>1094</v>
      </c>
      <c r="K65" s="77" t="str">
        <f t="shared" si="2"/>
        <v>Account.CCS_TotalSoftLBGLimits__c</v>
      </c>
      <c r="L65" s="76" t="s">
        <v>1547</v>
      </c>
      <c r="M65" s="75" t="s">
        <v>1511</v>
      </c>
      <c r="N65" s="198">
        <v>16</v>
      </c>
      <c r="O65" s="76">
        <v>2</v>
      </c>
      <c r="P65" s="200"/>
      <c r="Q65" s="200"/>
      <c r="R65" s="200"/>
      <c r="S65" s="200"/>
      <c r="T65" s="76"/>
      <c r="U65" s="76"/>
      <c r="V65" s="76"/>
      <c r="W65" s="79" t="s">
        <v>96</v>
      </c>
      <c r="X65" s="79" t="s">
        <v>96</v>
      </c>
      <c r="Y65" s="76"/>
      <c r="Z65" s="79" t="s">
        <v>95</v>
      </c>
      <c r="AA65" s="76"/>
      <c r="AB65" s="76"/>
      <c r="AC65" s="79" t="s">
        <v>95</v>
      </c>
      <c r="AD65" s="137"/>
      <c r="AE65" s="137"/>
      <c r="AF65" s="76"/>
      <c r="AG65" s="76"/>
      <c r="AH65" s="76"/>
      <c r="AI65" s="76"/>
      <c r="AJ65" s="76"/>
      <c r="AK65" s="76"/>
      <c r="AL65" t="str">
        <f t="shared" si="3"/>
        <v>N</v>
      </c>
      <c r="AM65" t="s">
        <v>95</v>
      </c>
    </row>
    <row r="66" spans="1:39">
      <c r="A66" s="74" t="str">
        <f t="shared" si="6"/>
        <v>AccountCCS_Total_Lending_Value__c</v>
      </c>
      <c r="B66" s="87" t="str">
        <f t="shared" si="7"/>
        <v>16, 2</v>
      </c>
      <c r="C66" s="79">
        <v>65</v>
      </c>
      <c r="D66" s="75" t="s">
        <v>1475</v>
      </c>
      <c r="E66" s="134" t="s">
        <v>1465</v>
      </c>
      <c r="F66" s="134" t="s">
        <v>1465</v>
      </c>
      <c r="G66" s="76" t="s">
        <v>67</v>
      </c>
      <c r="H66" s="76" t="s">
        <v>66</v>
      </c>
      <c r="I66" s="81" t="s">
        <v>1164</v>
      </c>
      <c r="J66" s="77" t="s">
        <v>1163</v>
      </c>
      <c r="K66" s="76" t="str">
        <f t="shared" ref="K66:K123" si="8">_xlfn.CONCAT(H66,".",J66)</f>
        <v>Account.CCS_Total_Lending_Value__c</v>
      </c>
      <c r="L66" s="136" t="s">
        <v>1164</v>
      </c>
      <c r="M66" s="76" t="s">
        <v>1317</v>
      </c>
      <c r="N66" s="198">
        <v>16</v>
      </c>
      <c r="O66" s="76">
        <v>2</v>
      </c>
      <c r="P66" s="200"/>
      <c r="Q66" s="200"/>
      <c r="R66" s="200"/>
      <c r="S66" s="200"/>
      <c r="T66" s="76"/>
      <c r="U66" s="76"/>
      <c r="V66" s="76"/>
      <c r="W66" s="79" t="s">
        <v>96</v>
      </c>
      <c r="X66" s="79" t="s">
        <v>96</v>
      </c>
      <c r="Y66" s="76"/>
      <c r="Z66" s="79" t="s">
        <v>95</v>
      </c>
      <c r="AA66" s="76"/>
      <c r="AB66" s="76"/>
      <c r="AC66" s="79" t="s">
        <v>95</v>
      </c>
      <c r="AD66" s="76"/>
      <c r="AE66" s="76"/>
      <c r="AF66" s="76"/>
      <c r="AG66" s="76"/>
      <c r="AH66" s="76"/>
      <c r="AI66" s="76"/>
      <c r="AJ66" s="76"/>
      <c r="AK66" s="76"/>
      <c r="AL66" t="str">
        <f t="shared" si="3"/>
        <v>N</v>
      </c>
      <c r="AM66" t="s">
        <v>95</v>
      </c>
    </row>
    <row r="67" spans="1:39">
      <c r="A67" s="74" t="str">
        <f t="shared" si="6"/>
        <v>AccountCCS_Trading_Address__c</v>
      </c>
      <c r="B67" s="87">
        <f t="shared" si="7"/>
        <v>32768</v>
      </c>
      <c r="C67" s="210">
        <v>66</v>
      </c>
      <c r="D67" s="202" t="s">
        <v>1475</v>
      </c>
      <c r="E67" s="203" t="s">
        <v>1465</v>
      </c>
      <c r="F67" s="203" t="s">
        <v>1465</v>
      </c>
      <c r="G67" s="204" t="s">
        <v>67</v>
      </c>
      <c r="H67" s="204" t="s">
        <v>66</v>
      </c>
      <c r="I67" s="214" t="s">
        <v>1167</v>
      </c>
      <c r="J67" s="205" t="s">
        <v>1166</v>
      </c>
      <c r="K67" s="202" t="str">
        <f t="shared" si="8"/>
        <v>Account.CCS_Trading_Address__c</v>
      </c>
      <c r="L67" s="202" t="s">
        <v>1548</v>
      </c>
      <c r="M67" s="204" t="s">
        <v>1549</v>
      </c>
      <c r="N67" s="206">
        <v>32768</v>
      </c>
      <c r="O67" s="204"/>
      <c r="P67" s="207" t="s">
        <v>96</v>
      </c>
      <c r="Q67" s="207"/>
      <c r="R67" s="207"/>
      <c r="S67" s="207"/>
      <c r="T67" s="204"/>
      <c r="U67" s="204"/>
      <c r="V67" s="204"/>
      <c r="W67" s="201" t="s">
        <v>96</v>
      </c>
      <c r="X67" s="201" t="s">
        <v>96</v>
      </c>
      <c r="Y67" s="204"/>
      <c r="Z67" s="201" t="s">
        <v>95</v>
      </c>
      <c r="AA67" s="204"/>
      <c r="AB67" s="204"/>
      <c r="AC67" s="201" t="s">
        <v>95</v>
      </c>
      <c r="AD67" s="204"/>
      <c r="AE67" s="204"/>
      <c r="AF67" s="204"/>
      <c r="AG67" s="204"/>
      <c r="AH67" s="204"/>
      <c r="AI67" s="204"/>
      <c r="AJ67" s="204"/>
      <c r="AK67" s="204"/>
      <c r="AL67" t="str">
        <f t="shared" ref="AL67:AL130" si="9">IF(F67="PI4", "Y", "N")</f>
        <v>N</v>
      </c>
      <c r="AM67" t="s">
        <v>96</v>
      </c>
    </row>
    <row r="68" spans="1:39">
      <c r="A68" s="74" t="str">
        <f t="shared" si="6"/>
        <v>AccountLLC_BI__lookupKey__c</v>
      </c>
      <c r="B68" s="87">
        <f t="shared" si="7"/>
        <v>255</v>
      </c>
      <c r="C68" s="142">
        <v>67</v>
      </c>
      <c r="D68" s="75" t="s">
        <v>1475</v>
      </c>
      <c r="E68" s="134" t="s">
        <v>1465</v>
      </c>
      <c r="F68" s="134" t="s">
        <v>1465</v>
      </c>
      <c r="G68" s="76" t="s">
        <v>67</v>
      </c>
      <c r="H68" s="76" t="s">
        <v>66</v>
      </c>
      <c r="I68" s="215" t="s">
        <v>1550</v>
      </c>
      <c r="J68" s="144" t="s">
        <v>590</v>
      </c>
      <c r="K68" s="75" t="str">
        <f t="shared" si="8"/>
        <v>Account.LLC_BI__lookupKey__c</v>
      </c>
      <c r="L68" s="75" t="s">
        <v>1551</v>
      </c>
      <c r="M68" s="88" t="s">
        <v>1478</v>
      </c>
      <c r="N68" s="216">
        <v>255</v>
      </c>
      <c r="O68" s="88"/>
      <c r="P68" s="200" t="s">
        <v>96</v>
      </c>
      <c r="Q68" s="217" t="s">
        <v>96</v>
      </c>
      <c r="R68" s="217" t="s">
        <v>96</v>
      </c>
      <c r="S68" s="217"/>
      <c r="T68" s="88"/>
      <c r="U68" s="88"/>
      <c r="V68" s="88"/>
      <c r="W68" s="79" t="s">
        <v>96</v>
      </c>
      <c r="X68" s="79" t="s">
        <v>96</v>
      </c>
      <c r="Y68" s="76"/>
      <c r="Z68" s="79" t="s">
        <v>95</v>
      </c>
      <c r="AA68" s="76"/>
      <c r="AB68" s="76"/>
      <c r="AC68" s="79" t="s">
        <v>95</v>
      </c>
      <c r="AD68" s="76"/>
      <c r="AE68" s="76"/>
      <c r="AF68" s="76"/>
      <c r="AG68" s="76"/>
      <c r="AH68" s="76"/>
      <c r="AI68" s="76"/>
      <c r="AJ68" s="76"/>
      <c r="AK68" s="76"/>
      <c r="AL68" t="str">
        <f t="shared" si="9"/>
        <v>N</v>
      </c>
      <c r="AM68" t="s">
        <v>95</v>
      </c>
    </row>
    <row r="69" spans="1:39">
      <c r="A69" s="74" t="str">
        <f t="shared" si="6"/>
        <v>AccountName</v>
      </c>
      <c r="B69" s="87">
        <f t="shared" si="7"/>
        <v>255</v>
      </c>
      <c r="C69" s="142">
        <v>68</v>
      </c>
      <c r="D69" s="75" t="s">
        <v>1475</v>
      </c>
      <c r="E69" s="134" t="s">
        <v>1465</v>
      </c>
      <c r="F69" s="134" t="s">
        <v>1465</v>
      </c>
      <c r="G69" s="76" t="s">
        <v>67</v>
      </c>
      <c r="H69" s="76" t="s">
        <v>66</v>
      </c>
      <c r="I69" s="218" t="s">
        <v>252</v>
      </c>
      <c r="J69" s="144" t="s">
        <v>29</v>
      </c>
      <c r="K69" s="75" t="str">
        <f t="shared" si="8"/>
        <v>Account.Name</v>
      </c>
      <c r="L69" s="75" t="s">
        <v>1552</v>
      </c>
      <c r="M69" s="88" t="s">
        <v>1478</v>
      </c>
      <c r="N69" s="216">
        <v>255</v>
      </c>
      <c r="O69" s="88"/>
      <c r="P69" s="200" t="s">
        <v>96</v>
      </c>
      <c r="Q69" s="200" t="s">
        <v>96</v>
      </c>
      <c r="R69" s="200" t="s">
        <v>96</v>
      </c>
      <c r="S69" s="200" t="s">
        <v>96</v>
      </c>
      <c r="T69" s="88"/>
      <c r="U69" s="88"/>
      <c r="V69" s="88"/>
      <c r="W69" s="79" t="s">
        <v>96</v>
      </c>
      <c r="X69" s="79" t="s">
        <v>96</v>
      </c>
      <c r="Y69" s="76"/>
      <c r="Z69" s="200" t="s">
        <v>96</v>
      </c>
      <c r="AA69" s="76"/>
      <c r="AB69" s="76"/>
      <c r="AC69" s="219" t="s">
        <v>96</v>
      </c>
      <c r="AD69" s="220" t="s">
        <v>1553</v>
      </c>
      <c r="AE69" s="220" t="s">
        <v>1554</v>
      </c>
      <c r="AF69" s="76"/>
      <c r="AG69" s="76"/>
      <c r="AH69" s="76"/>
      <c r="AI69" s="76"/>
      <c r="AJ69" s="76"/>
      <c r="AK69" s="76"/>
      <c r="AL69" t="str">
        <f t="shared" si="9"/>
        <v>N</v>
      </c>
      <c r="AM69" t="s">
        <v>95</v>
      </c>
    </row>
    <row r="70" spans="1:39">
      <c r="A70" s="74" t="str">
        <f t="shared" si="6"/>
        <v>AccountType</v>
      </c>
      <c r="B70" s="87" t="str">
        <f t="shared" si="7"/>
        <v>See picklist options for lengths</v>
      </c>
      <c r="C70" s="142">
        <v>69</v>
      </c>
      <c r="D70" s="75" t="s">
        <v>1475</v>
      </c>
      <c r="E70" s="134" t="s">
        <v>1465</v>
      </c>
      <c r="F70" s="134" t="s">
        <v>1465</v>
      </c>
      <c r="G70" s="76" t="s">
        <v>67</v>
      </c>
      <c r="H70" s="76" t="s">
        <v>66</v>
      </c>
      <c r="I70" s="218" t="s">
        <v>255</v>
      </c>
      <c r="J70" s="144" t="s">
        <v>145</v>
      </c>
      <c r="K70" s="75" t="str">
        <f t="shared" si="8"/>
        <v>Account.Type</v>
      </c>
      <c r="L70" s="75" t="s">
        <v>1555</v>
      </c>
      <c r="M70" s="76" t="s">
        <v>1480</v>
      </c>
      <c r="N70" s="198" t="s">
        <v>1481</v>
      </c>
      <c r="O70" s="88"/>
      <c r="P70" s="200" t="s">
        <v>96</v>
      </c>
      <c r="Q70" s="217"/>
      <c r="R70" s="217"/>
      <c r="S70" s="217"/>
      <c r="T70" s="88"/>
      <c r="U70" s="88"/>
      <c r="V70" s="88"/>
      <c r="W70" s="79" t="s">
        <v>96</v>
      </c>
      <c r="X70" s="79" t="s">
        <v>96</v>
      </c>
      <c r="Y70" s="76"/>
      <c r="Z70" s="200" t="s">
        <v>95</v>
      </c>
      <c r="AA70" s="76"/>
      <c r="AB70" s="76"/>
      <c r="AC70" s="79" t="s">
        <v>96</v>
      </c>
      <c r="AD70" s="76"/>
      <c r="AE70" s="76"/>
      <c r="AF70" s="76"/>
      <c r="AG70" s="76"/>
      <c r="AH70" s="76"/>
      <c r="AI70" s="76"/>
      <c r="AJ70" s="76"/>
      <c r="AK70" s="76"/>
      <c r="AL70" t="str">
        <f t="shared" si="9"/>
        <v>N</v>
      </c>
      <c r="AM70" t="s">
        <v>95</v>
      </c>
    </row>
    <row r="71" spans="1:39">
      <c r="A71" s="74" t="str">
        <f t="shared" si="6"/>
        <v>AccountSic</v>
      </c>
      <c r="B71" s="87">
        <f t="shared" si="7"/>
        <v>20</v>
      </c>
      <c r="C71" s="221">
        <v>70</v>
      </c>
      <c r="D71" s="202" t="s">
        <v>1475</v>
      </c>
      <c r="E71" s="203" t="s">
        <v>1465</v>
      </c>
      <c r="F71" s="203" t="s">
        <v>1465</v>
      </c>
      <c r="G71" s="204" t="s">
        <v>67</v>
      </c>
      <c r="H71" s="204" t="s">
        <v>66</v>
      </c>
      <c r="I71" s="214" t="s">
        <v>340</v>
      </c>
      <c r="J71" s="222" t="s">
        <v>339</v>
      </c>
      <c r="K71" s="202" t="str">
        <f t="shared" si="8"/>
        <v>Account.Sic</v>
      </c>
      <c r="L71" s="202" t="s">
        <v>1556</v>
      </c>
      <c r="M71" s="223" t="s">
        <v>1478</v>
      </c>
      <c r="N71" s="224">
        <v>20</v>
      </c>
      <c r="O71" s="223"/>
      <c r="P71" s="207" t="s">
        <v>96</v>
      </c>
      <c r="Q71" s="225"/>
      <c r="R71" s="225"/>
      <c r="S71" s="225"/>
      <c r="T71" s="223"/>
      <c r="U71" s="223"/>
      <c r="V71" s="223"/>
      <c r="W71" s="201" t="s">
        <v>96</v>
      </c>
      <c r="X71" s="201" t="s">
        <v>96</v>
      </c>
      <c r="Y71" s="204"/>
      <c r="Z71" s="207" t="s">
        <v>95</v>
      </c>
      <c r="AA71" s="204"/>
      <c r="AB71" s="204"/>
      <c r="AC71" s="201" t="s">
        <v>95</v>
      </c>
      <c r="AD71" s="204"/>
      <c r="AE71" s="204"/>
      <c r="AF71" s="204"/>
      <c r="AG71" s="204"/>
      <c r="AH71" s="204"/>
      <c r="AI71" s="204"/>
      <c r="AJ71" s="204"/>
      <c r="AK71" s="204"/>
      <c r="AL71" t="str">
        <f t="shared" si="9"/>
        <v>N</v>
      </c>
      <c r="AM71" t="s">
        <v>96</v>
      </c>
    </row>
    <row r="72" spans="1:39">
      <c r="A72" s="74" t="str">
        <f t="shared" si="6"/>
        <v>AccountShippingStreet</v>
      </c>
      <c r="B72" s="87">
        <f t="shared" si="7"/>
        <v>255</v>
      </c>
      <c r="C72" s="207">
        <v>71</v>
      </c>
      <c r="D72" s="202" t="s">
        <v>1475</v>
      </c>
      <c r="E72" s="203" t="s">
        <v>1465</v>
      </c>
      <c r="F72" s="203" t="s">
        <v>1465</v>
      </c>
      <c r="G72" s="204" t="s">
        <v>67</v>
      </c>
      <c r="H72" s="204" t="s">
        <v>66</v>
      </c>
      <c r="I72" s="214" t="s">
        <v>297</v>
      </c>
      <c r="J72" s="226" t="s">
        <v>296</v>
      </c>
      <c r="K72" s="204" t="str">
        <f t="shared" si="8"/>
        <v>Account.ShippingStreet</v>
      </c>
      <c r="L72" s="202" t="s">
        <v>1557</v>
      </c>
      <c r="M72" s="227" t="s">
        <v>1558</v>
      </c>
      <c r="N72" s="228">
        <v>255</v>
      </c>
      <c r="O72" s="227"/>
      <c r="P72" s="207" t="s">
        <v>96</v>
      </c>
      <c r="Q72" s="207" t="s">
        <v>96</v>
      </c>
      <c r="R72" s="229"/>
      <c r="S72" s="229"/>
      <c r="T72" s="227"/>
      <c r="U72" s="227"/>
      <c r="V72" s="227"/>
      <c r="W72" s="201" t="s">
        <v>96</v>
      </c>
      <c r="X72" s="201" t="s">
        <v>96</v>
      </c>
      <c r="Y72" s="204"/>
      <c r="Z72" s="207" t="s">
        <v>95</v>
      </c>
      <c r="AA72" s="204"/>
      <c r="AB72" s="204"/>
      <c r="AC72" s="201" t="s">
        <v>95</v>
      </c>
      <c r="AD72" s="204"/>
      <c r="AE72" s="204"/>
      <c r="AF72" s="204"/>
      <c r="AG72" s="204"/>
      <c r="AH72" s="204"/>
      <c r="AI72" s="204"/>
      <c r="AJ72" s="204"/>
      <c r="AK72" s="204"/>
      <c r="AL72" t="str">
        <f t="shared" si="9"/>
        <v>N</v>
      </c>
      <c r="AM72" t="s">
        <v>96</v>
      </c>
    </row>
    <row r="73" spans="1:39">
      <c r="A73" s="74" t="str">
        <f t="shared" si="6"/>
        <v>AccountShippingCity</v>
      </c>
      <c r="B73" s="87">
        <f t="shared" si="7"/>
        <v>255</v>
      </c>
      <c r="C73" s="207">
        <v>72</v>
      </c>
      <c r="D73" s="202" t="s">
        <v>1475</v>
      </c>
      <c r="E73" s="203" t="s">
        <v>1465</v>
      </c>
      <c r="F73" s="203" t="s">
        <v>1465</v>
      </c>
      <c r="G73" s="204" t="s">
        <v>67</v>
      </c>
      <c r="H73" s="204" t="s">
        <v>66</v>
      </c>
      <c r="I73" s="214" t="s">
        <v>300</v>
      </c>
      <c r="J73" s="226" t="s">
        <v>299</v>
      </c>
      <c r="K73" s="204" t="str">
        <f t="shared" si="8"/>
        <v>Account.ShippingCity</v>
      </c>
      <c r="L73" s="202" t="s">
        <v>1559</v>
      </c>
      <c r="M73" s="223" t="s">
        <v>1478</v>
      </c>
      <c r="N73" s="228">
        <v>255</v>
      </c>
      <c r="O73" s="227"/>
      <c r="P73" s="207" t="s">
        <v>96</v>
      </c>
      <c r="Q73" s="207" t="s">
        <v>96</v>
      </c>
      <c r="R73" s="229"/>
      <c r="S73" s="229"/>
      <c r="T73" s="227"/>
      <c r="U73" s="227"/>
      <c r="V73" s="227"/>
      <c r="W73" s="201" t="s">
        <v>96</v>
      </c>
      <c r="X73" s="201" t="s">
        <v>96</v>
      </c>
      <c r="Y73" s="204"/>
      <c r="Z73" s="207" t="s">
        <v>95</v>
      </c>
      <c r="AA73" s="204"/>
      <c r="AB73" s="204"/>
      <c r="AC73" s="201" t="s">
        <v>95</v>
      </c>
      <c r="AD73" s="204"/>
      <c r="AE73" s="204"/>
      <c r="AF73" s="204"/>
      <c r="AG73" s="204"/>
      <c r="AH73" s="204"/>
      <c r="AI73" s="204"/>
      <c r="AJ73" s="204"/>
      <c r="AK73" s="204"/>
      <c r="AL73" t="str">
        <f t="shared" si="9"/>
        <v>N</v>
      </c>
      <c r="AM73" t="s">
        <v>96</v>
      </c>
    </row>
    <row r="74" spans="1:39">
      <c r="A74" s="74" t="str">
        <f t="shared" si="6"/>
        <v>AccountShippingState</v>
      </c>
      <c r="B74" s="87">
        <f t="shared" si="7"/>
        <v>255</v>
      </c>
      <c r="C74" s="210">
        <v>73</v>
      </c>
      <c r="D74" s="202" t="s">
        <v>1475</v>
      </c>
      <c r="E74" s="203" t="s">
        <v>1465</v>
      </c>
      <c r="F74" s="203" t="s">
        <v>1465</v>
      </c>
      <c r="G74" s="204" t="s">
        <v>67</v>
      </c>
      <c r="H74" s="204" t="s">
        <v>66</v>
      </c>
      <c r="I74" s="214" t="s">
        <v>1560</v>
      </c>
      <c r="J74" s="226" t="s">
        <v>302</v>
      </c>
      <c r="K74" s="202" t="str">
        <f t="shared" si="8"/>
        <v>Account.ShippingState</v>
      </c>
      <c r="L74" s="202" t="s">
        <v>1561</v>
      </c>
      <c r="M74" s="223" t="s">
        <v>1478</v>
      </c>
      <c r="N74" s="228">
        <v>255</v>
      </c>
      <c r="O74" s="227"/>
      <c r="P74" s="207" t="s">
        <v>96</v>
      </c>
      <c r="Q74" s="207" t="s">
        <v>96</v>
      </c>
      <c r="R74" s="229"/>
      <c r="S74" s="229"/>
      <c r="T74" s="227"/>
      <c r="U74" s="227"/>
      <c r="V74" s="227"/>
      <c r="W74" s="201" t="s">
        <v>96</v>
      </c>
      <c r="X74" s="201" t="s">
        <v>96</v>
      </c>
      <c r="Y74" s="204"/>
      <c r="Z74" s="207" t="s">
        <v>95</v>
      </c>
      <c r="AA74" s="204"/>
      <c r="AB74" s="204"/>
      <c r="AC74" s="201" t="s">
        <v>95</v>
      </c>
      <c r="AD74" s="204"/>
      <c r="AE74" s="204"/>
      <c r="AF74" s="204"/>
      <c r="AG74" s="204"/>
      <c r="AH74" s="204"/>
      <c r="AI74" s="204"/>
      <c r="AJ74" s="204"/>
      <c r="AK74" s="204"/>
      <c r="AL74" t="str">
        <f t="shared" si="9"/>
        <v>N</v>
      </c>
      <c r="AM74" t="s">
        <v>96</v>
      </c>
    </row>
    <row r="75" spans="1:39">
      <c r="A75" s="74" t="str">
        <f t="shared" si="6"/>
        <v>AccountShippingCountry</v>
      </c>
      <c r="B75" s="87">
        <f t="shared" si="7"/>
        <v>255</v>
      </c>
      <c r="C75" s="210">
        <v>74</v>
      </c>
      <c r="D75" s="202" t="s">
        <v>1475</v>
      </c>
      <c r="E75" s="203" t="s">
        <v>1465</v>
      </c>
      <c r="F75" s="203" t="s">
        <v>1465</v>
      </c>
      <c r="G75" s="204" t="s">
        <v>67</v>
      </c>
      <c r="H75" s="204" t="s">
        <v>66</v>
      </c>
      <c r="I75" s="214" t="s">
        <v>309</v>
      </c>
      <c r="J75" s="226" t="s">
        <v>308</v>
      </c>
      <c r="K75" s="202" t="str">
        <f t="shared" si="8"/>
        <v>Account.ShippingCountry</v>
      </c>
      <c r="L75" s="202" t="s">
        <v>1562</v>
      </c>
      <c r="M75" s="223" t="s">
        <v>1478</v>
      </c>
      <c r="N75" s="228">
        <v>255</v>
      </c>
      <c r="O75" s="227"/>
      <c r="P75" s="207" t="s">
        <v>96</v>
      </c>
      <c r="Q75" s="207" t="s">
        <v>96</v>
      </c>
      <c r="R75" s="229"/>
      <c r="S75" s="229"/>
      <c r="T75" s="227"/>
      <c r="U75" s="227"/>
      <c r="V75" s="227"/>
      <c r="W75" s="201" t="s">
        <v>96</v>
      </c>
      <c r="X75" s="201" t="s">
        <v>96</v>
      </c>
      <c r="Y75" s="204"/>
      <c r="Z75" s="207" t="s">
        <v>95</v>
      </c>
      <c r="AA75" s="204"/>
      <c r="AB75" s="204"/>
      <c r="AC75" s="201" t="s">
        <v>95</v>
      </c>
      <c r="AD75" s="204"/>
      <c r="AE75" s="204"/>
      <c r="AF75" s="204"/>
      <c r="AG75" s="204"/>
      <c r="AH75" s="204"/>
      <c r="AI75" s="204"/>
      <c r="AJ75" s="204"/>
      <c r="AK75" s="204"/>
      <c r="AL75" t="str">
        <f t="shared" si="9"/>
        <v>N</v>
      </c>
      <c r="AM75" t="s">
        <v>96</v>
      </c>
    </row>
    <row r="76" spans="1:39">
      <c r="A76" s="74" t="str">
        <f t="shared" si="6"/>
        <v>AccountShippingPostalCode</v>
      </c>
      <c r="B76" s="87">
        <f t="shared" si="7"/>
        <v>255</v>
      </c>
      <c r="C76" s="210">
        <v>75</v>
      </c>
      <c r="D76" s="202" t="s">
        <v>1475</v>
      </c>
      <c r="E76" s="203" t="s">
        <v>1465</v>
      </c>
      <c r="F76" s="203" t="s">
        <v>1465</v>
      </c>
      <c r="G76" s="204" t="s">
        <v>67</v>
      </c>
      <c r="H76" s="204" t="s">
        <v>66</v>
      </c>
      <c r="I76" s="214" t="s">
        <v>306</v>
      </c>
      <c r="J76" s="226" t="s">
        <v>305</v>
      </c>
      <c r="K76" s="202" t="str">
        <f t="shared" si="8"/>
        <v>Account.ShippingPostalCode</v>
      </c>
      <c r="L76" s="202" t="s">
        <v>1563</v>
      </c>
      <c r="M76" s="223" t="s">
        <v>1478</v>
      </c>
      <c r="N76" s="228">
        <v>255</v>
      </c>
      <c r="O76" s="227"/>
      <c r="P76" s="207" t="s">
        <v>96</v>
      </c>
      <c r="Q76" s="207" t="s">
        <v>96</v>
      </c>
      <c r="R76" s="229"/>
      <c r="S76" s="229"/>
      <c r="T76" s="227"/>
      <c r="U76" s="227"/>
      <c r="V76" s="227"/>
      <c r="W76" s="201" t="s">
        <v>96</v>
      </c>
      <c r="X76" s="201" t="s">
        <v>96</v>
      </c>
      <c r="Y76" s="204"/>
      <c r="Z76" s="207" t="s">
        <v>95</v>
      </c>
      <c r="AA76" s="204"/>
      <c r="AB76" s="204"/>
      <c r="AC76" s="201" t="s">
        <v>95</v>
      </c>
      <c r="AD76" s="204"/>
      <c r="AE76" s="204"/>
      <c r="AF76" s="204"/>
      <c r="AG76" s="204"/>
      <c r="AH76" s="204"/>
      <c r="AI76" s="204"/>
      <c r="AJ76" s="204"/>
      <c r="AK76" s="204"/>
      <c r="AL76" t="str">
        <f t="shared" si="9"/>
        <v>N</v>
      </c>
      <c r="AM76" t="s">
        <v>96</v>
      </c>
    </row>
    <row r="77" spans="1:39">
      <c r="A77" s="74" t="str">
        <f t="shared" si="6"/>
        <v>AccountAccountNumber</v>
      </c>
      <c r="B77" s="87">
        <f t="shared" si="7"/>
        <v>40</v>
      </c>
      <c r="C77" s="142">
        <v>76</v>
      </c>
      <c r="D77" s="75" t="s">
        <v>1475</v>
      </c>
      <c r="E77" s="134" t="s">
        <v>1465</v>
      </c>
      <c r="F77" s="134" t="s">
        <v>1465</v>
      </c>
      <c r="G77" s="76" t="s">
        <v>67</v>
      </c>
      <c r="H77" s="76" t="s">
        <v>66</v>
      </c>
      <c r="I77" s="218" t="s">
        <v>1564</v>
      </c>
      <c r="J77" s="230" t="s">
        <v>330</v>
      </c>
      <c r="K77" s="75" t="str">
        <f t="shared" si="8"/>
        <v>Account.AccountNumber</v>
      </c>
      <c r="L77" s="75" t="s">
        <v>1565</v>
      </c>
      <c r="M77" s="88" t="s">
        <v>1478</v>
      </c>
      <c r="N77" s="231">
        <v>40</v>
      </c>
      <c r="O77" s="232"/>
      <c r="P77" s="200" t="s">
        <v>96</v>
      </c>
      <c r="Q77" s="233"/>
      <c r="R77" s="233"/>
      <c r="S77" s="233"/>
      <c r="T77" s="232"/>
      <c r="U77" s="232"/>
      <c r="V77" s="232"/>
      <c r="W77" s="79" t="s">
        <v>96</v>
      </c>
      <c r="X77" s="79" t="s">
        <v>96</v>
      </c>
      <c r="Y77" s="76"/>
      <c r="Z77" s="200" t="s">
        <v>95</v>
      </c>
      <c r="AA77" s="76"/>
      <c r="AB77" s="76"/>
      <c r="AC77" s="79" t="s">
        <v>95</v>
      </c>
      <c r="AD77" s="76"/>
      <c r="AE77" s="76"/>
      <c r="AF77" s="76"/>
      <c r="AG77" s="76"/>
      <c r="AH77" s="76"/>
      <c r="AI77" s="76"/>
      <c r="AJ77" s="76"/>
      <c r="AK77" s="76"/>
      <c r="AL77" t="str">
        <f t="shared" si="9"/>
        <v>N</v>
      </c>
      <c r="AM77" t="s">
        <v>95</v>
      </c>
    </row>
    <row r="78" spans="1:39">
      <c r="A78" s="74" t="str">
        <f t="shared" si="6"/>
        <v>AccountRecordTypeId</v>
      </c>
      <c r="B78" s="87">
        <f t="shared" si="7"/>
        <v>18</v>
      </c>
      <c r="C78" s="142">
        <v>77</v>
      </c>
      <c r="D78" s="75" t="s">
        <v>1475</v>
      </c>
      <c r="E78" s="134" t="s">
        <v>1465</v>
      </c>
      <c r="F78" s="134" t="s">
        <v>1465</v>
      </c>
      <c r="G78" s="76" t="s">
        <v>67</v>
      </c>
      <c r="H78" s="76" t="s">
        <v>66</v>
      </c>
      <c r="I78" s="218" t="s">
        <v>260</v>
      </c>
      <c r="J78" s="234" t="s">
        <v>259</v>
      </c>
      <c r="K78" s="75" t="str">
        <f t="shared" si="8"/>
        <v>Account.RecordTypeId</v>
      </c>
      <c r="L78" s="75" t="s">
        <v>1566</v>
      </c>
      <c r="M78" s="88" t="s">
        <v>1567</v>
      </c>
      <c r="N78" s="231">
        <v>18</v>
      </c>
      <c r="O78" s="232"/>
      <c r="P78" s="200" t="s">
        <v>96</v>
      </c>
      <c r="Q78" s="233" t="s">
        <v>96</v>
      </c>
      <c r="R78" s="233" t="s">
        <v>96</v>
      </c>
      <c r="S78" s="233" t="s">
        <v>96</v>
      </c>
      <c r="T78" s="232"/>
      <c r="U78" s="232"/>
      <c r="V78" s="232"/>
      <c r="W78" s="79" t="s">
        <v>96</v>
      </c>
      <c r="X78" s="79" t="s">
        <v>96</v>
      </c>
      <c r="Y78" s="76"/>
      <c r="Z78" s="200" t="s">
        <v>95</v>
      </c>
      <c r="AA78" s="76"/>
      <c r="AB78" s="76"/>
      <c r="AC78" s="79" t="s">
        <v>95</v>
      </c>
      <c r="AD78" s="76"/>
      <c r="AE78" s="76"/>
      <c r="AF78" s="76"/>
      <c r="AG78" s="76"/>
      <c r="AH78" s="76"/>
      <c r="AI78" s="76"/>
      <c r="AJ78" s="76"/>
      <c r="AK78" s="76"/>
      <c r="AL78" t="str">
        <f t="shared" si="9"/>
        <v>N</v>
      </c>
      <c r="AM78" t="s">
        <v>95</v>
      </c>
    </row>
    <row r="79" spans="1:39">
      <c r="A79" s="74" t="str">
        <f t="shared" si="6"/>
        <v>AccountBillingStreet</v>
      </c>
      <c r="B79" s="87">
        <f t="shared" si="7"/>
        <v>255</v>
      </c>
      <c r="C79" s="207">
        <v>78</v>
      </c>
      <c r="D79" s="202" t="s">
        <v>1475</v>
      </c>
      <c r="E79" s="203" t="s">
        <v>1465</v>
      </c>
      <c r="F79" s="203" t="s">
        <v>1465</v>
      </c>
      <c r="G79" s="204" t="s">
        <v>67</v>
      </c>
      <c r="H79" s="204" t="s">
        <v>66</v>
      </c>
      <c r="I79" s="235" t="s">
        <v>1568</v>
      </c>
      <c r="J79" s="227" t="s">
        <v>266</v>
      </c>
      <c r="K79" s="204" t="str">
        <f t="shared" si="8"/>
        <v>Account.BillingStreet</v>
      </c>
      <c r="L79" s="236" t="s">
        <v>1569</v>
      </c>
      <c r="M79" s="227" t="s">
        <v>1558</v>
      </c>
      <c r="N79" s="228">
        <v>255</v>
      </c>
      <c r="O79" s="227"/>
      <c r="P79" s="229"/>
      <c r="Q79" s="229"/>
      <c r="R79" s="229"/>
      <c r="S79" s="207" t="s">
        <v>96</v>
      </c>
      <c r="T79" s="227"/>
      <c r="U79" s="227"/>
      <c r="V79" s="227"/>
      <c r="W79" s="201" t="s">
        <v>96</v>
      </c>
      <c r="X79" s="201" t="s">
        <v>96</v>
      </c>
      <c r="Y79" s="204"/>
      <c r="Z79" s="207" t="s">
        <v>95</v>
      </c>
      <c r="AA79" s="204"/>
      <c r="AB79" s="204"/>
      <c r="AC79" s="201" t="s">
        <v>95</v>
      </c>
      <c r="AD79" s="204"/>
      <c r="AE79" s="204"/>
      <c r="AF79" s="204"/>
      <c r="AG79" s="204"/>
      <c r="AH79" s="204"/>
      <c r="AI79" s="204"/>
      <c r="AJ79" s="204"/>
      <c r="AK79" s="204"/>
      <c r="AL79" t="str">
        <f t="shared" si="9"/>
        <v>N</v>
      </c>
      <c r="AM79" t="s">
        <v>96</v>
      </c>
    </row>
    <row r="80" spans="1:39">
      <c r="A80" s="74" t="str">
        <f t="shared" si="6"/>
        <v>AccountBillingCity</v>
      </c>
      <c r="B80" s="87">
        <f t="shared" si="7"/>
        <v>255</v>
      </c>
      <c r="C80" s="207">
        <v>79</v>
      </c>
      <c r="D80" s="202" t="s">
        <v>1475</v>
      </c>
      <c r="E80" s="203" t="s">
        <v>1465</v>
      </c>
      <c r="F80" s="203" t="s">
        <v>1465</v>
      </c>
      <c r="G80" s="204" t="s">
        <v>67</v>
      </c>
      <c r="H80" s="204" t="s">
        <v>66</v>
      </c>
      <c r="I80" s="214" t="s">
        <v>1570</v>
      </c>
      <c r="J80" s="237" t="s">
        <v>270</v>
      </c>
      <c r="K80" s="205" t="str">
        <f t="shared" si="8"/>
        <v>Account.BillingCity</v>
      </c>
      <c r="L80" s="204" t="s">
        <v>1571</v>
      </c>
      <c r="M80" s="238" t="s">
        <v>1478</v>
      </c>
      <c r="N80" s="228">
        <v>255</v>
      </c>
      <c r="O80" s="227"/>
      <c r="P80" s="229"/>
      <c r="Q80" s="229"/>
      <c r="R80" s="229"/>
      <c r="S80" s="207" t="s">
        <v>96</v>
      </c>
      <c r="T80" s="227"/>
      <c r="U80" s="227"/>
      <c r="V80" s="227"/>
      <c r="W80" s="201" t="s">
        <v>96</v>
      </c>
      <c r="X80" s="201" t="s">
        <v>96</v>
      </c>
      <c r="Y80" s="204"/>
      <c r="Z80" s="207" t="s">
        <v>95</v>
      </c>
      <c r="AA80" s="204"/>
      <c r="AB80" s="204"/>
      <c r="AC80" s="201" t="s">
        <v>95</v>
      </c>
      <c r="AD80" s="204"/>
      <c r="AE80" s="204"/>
      <c r="AF80" s="204"/>
      <c r="AG80" s="204"/>
      <c r="AH80" s="204"/>
      <c r="AI80" s="204"/>
      <c r="AJ80" s="204"/>
      <c r="AK80" s="204"/>
      <c r="AL80" t="str">
        <f t="shared" si="9"/>
        <v>N</v>
      </c>
      <c r="AM80" t="s">
        <v>96</v>
      </c>
    </row>
    <row r="81" spans="1:39">
      <c r="A81" s="74" t="str">
        <f t="shared" si="6"/>
        <v>AccountBillingState</v>
      </c>
      <c r="B81" s="87">
        <f t="shared" si="7"/>
        <v>255</v>
      </c>
      <c r="C81" s="207">
        <v>80</v>
      </c>
      <c r="D81" s="202" t="s">
        <v>1475</v>
      </c>
      <c r="E81" s="203" t="s">
        <v>1465</v>
      </c>
      <c r="F81" s="203" t="s">
        <v>1465</v>
      </c>
      <c r="G81" s="204" t="s">
        <v>67</v>
      </c>
      <c r="H81" s="204" t="s">
        <v>66</v>
      </c>
      <c r="I81" s="214" t="s">
        <v>1572</v>
      </c>
      <c r="J81" s="226" t="s">
        <v>273</v>
      </c>
      <c r="K81" s="204" t="str">
        <f t="shared" si="8"/>
        <v>Account.BillingState</v>
      </c>
      <c r="L81" s="239" t="s">
        <v>1573</v>
      </c>
      <c r="M81" s="223" t="s">
        <v>1478</v>
      </c>
      <c r="N81" s="228">
        <v>255</v>
      </c>
      <c r="O81" s="227"/>
      <c r="P81" s="229"/>
      <c r="Q81" s="229"/>
      <c r="R81" s="229"/>
      <c r="S81" s="207" t="s">
        <v>96</v>
      </c>
      <c r="T81" s="227"/>
      <c r="U81" s="227"/>
      <c r="V81" s="227"/>
      <c r="W81" s="201" t="s">
        <v>96</v>
      </c>
      <c r="X81" s="201" t="s">
        <v>96</v>
      </c>
      <c r="Y81" s="204"/>
      <c r="Z81" s="207" t="s">
        <v>95</v>
      </c>
      <c r="AA81" s="204"/>
      <c r="AB81" s="204"/>
      <c r="AC81" s="201" t="s">
        <v>95</v>
      </c>
      <c r="AD81" s="204"/>
      <c r="AE81" s="204"/>
      <c r="AF81" s="204"/>
      <c r="AG81" s="204"/>
      <c r="AH81" s="204"/>
      <c r="AI81" s="204"/>
      <c r="AJ81" s="204"/>
      <c r="AK81" s="204"/>
      <c r="AL81" t="str">
        <f t="shared" si="9"/>
        <v>N</v>
      </c>
      <c r="AM81" t="s">
        <v>96</v>
      </c>
    </row>
    <row r="82" spans="1:39">
      <c r="A82" s="74" t="str">
        <f t="shared" si="6"/>
        <v>AccountBillingCountry</v>
      </c>
      <c r="B82" s="87">
        <f t="shared" si="7"/>
        <v>255</v>
      </c>
      <c r="C82" s="210">
        <v>81</v>
      </c>
      <c r="D82" s="202" t="s">
        <v>1475</v>
      </c>
      <c r="E82" s="203" t="s">
        <v>1465</v>
      </c>
      <c r="F82" s="203" t="s">
        <v>1465</v>
      </c>
      <c r="G82" s="204" t="s">
        <v>67</v>
      </c>
      <c r="H82" s="204" t="s">
        <v>66</v>
      </c>
      <c r="I82" s="214" t="s">
        <v>1574</v>
      </c>
      <c r="J82" s="226" t="s">
        <v>279</v>
      </c>
      <c r="K82" s="205" t="str">
        <f t="shared" si="8"/>
        <v>Account.BillingCountry</v>
      </c>
      <c r="L82" s="202" t="s">
        <v>1575</v>
      </c>
      <c r="M82" s="223" t="s">
        <v>1478</v>
      </c>
      <c r="N82" s="228">
        <v>255</v>
      </c>
      <c r="O82" s="227"/>
      <c r="P82" s="229"/>
      <c r="Q82" s="229"/>
      <c r="R82" s="229"/>
      <c r="S82" s="207" t="s">
        <v>96</v>
      </c>
      <c r="T82" s="227"/>
      <c r="U82" s="227"/>
      <c r="V82" s="227"/>
      <c r="W82" s="201" t="s">
        <v>96</v>
      </c>
      <c r="X82" s="201" t="s">
        <v>96</v>
      </c>
      <c r="Y82" s="204"/>
      <c r="Z82" s="207" t="s">
        <v>95</v>
      </c>
      <c r="AA82" s="204"/>
      <c r="AB82" s="204"/>
      <c r="AC82" s="201" t="s">
        <v>95</v>
      </c>
      <c r="AD82" s="204"/>
      <c r="AE82" s="204"/>
      <c r="AF82" s="204"/>
      <c r="AG82" s="204"/>
      <c r="AH82" s="204"/>
      <c r="AI82" s="204"/>
      <c r="AJ82" s="204"/>
      <c r="AK82" s="204"/>
      <c r="AL82" t="str">
        <f t="shared" si="9"/>
        <v>N</v>
      </c>
      <c r="AM82" t="s">
        <v>96</v>
      </c>
    </row>
    <row r="83" spans="1:39">
      <c r="A83" s="74" t="str">
        <f t="shared" si="6"/>
        <v>AccountBillingPostalCode</v>
      </c>
      <c r="B83" s="87">
        <f t="shared" si="7"/>
        <v>255</v>
      </c>
      <c r="C83" s="207">
        <v>82</v>
      </c>
      <c r="D83" s="202" t="s">
        <v>1475</v>
      </c>
      <c r="E83" s="203" t="s">
        <v>1465</v>
      </c>
      <c r="F83" s="203" t="s">
        <v>1465</v>
      </c>
      <c r="G83" s="204" t="s">
        <v>67</v>
      </c>
      <c r="H83" s="204" t="s">
        <v>66</v>
      </c>
      <c r="I83" s="214" t="s">
        <v>1576</v>
      </c>
      <c r="J83" s="226" t="s">
        <v>276</v>
      </c>
      <c r="K83" s="204" t="str">
        <f t="shared" si="8"/>
        <v>Account.BillingPostalCode</v>
      </c>
      <c r="L83" s="236" t="s">
        <v>1577</v>
      </c>
      <c r="M83" s="223" t="s">
        <v>1478</v>
      </c>
      <c r="N83" s="228">
        <v>255</v>
      </c>
      <c r="O83" s="227"/>
      <c r="P83" s="229"/>
      <c r="Q83" s="229"/>
      <c r="R83" s="229"/>
      <c r="S83" s="207" t="s">
        <v>96</v>
      </c>
      <c r="T83" s="227"/>
      <c r="U83" s="227"/>
      <c r="V83" s="227"/>
      <c r="W83" s="201" t="s">
        <v>96</v>
      </c>
      <c r="X83" s="201" t="s">
        <v>96</v>
      </c>
      <c r="Y83" s="204"/>
      <c r="Z83" s="207" t="s">
        <v>95</v>
      </c>
      <c r="AA83" s="204"/>
      <c r="AB83" s="204"/>
      <c r="AC83" s="201" t="s">
        <v>95</v>
      </c>
      <c r="AD83" s="204"/>
      <c r="AE83" s="204"/>
      <c r="AF83" s="204"/>
      <c r="AG83" s="204"/>
      <c r="AH83" s="204"/>
      <c r="AI83" s="204"/>
      <c r="AJ83" s="204"/>
      <c r="AK83" s="204"/>
      <c r="AL83" t="str">
        <f t="shared" si="9"/>
        <v>N</v>
      </c>
      <c r="AM83" t="s">
        <v>96</v>
      </c>
    </row>
    <row r="84" spans="1:39">
      <c r="A84" s="74" t="str">
        <f t="shared" si="6"/>
        <v>AccountParentId</v>
      </c>
      <c r="B84" s="87">
        <f t="shared" si="7"/>
        <v>18</v>
      </c>
      <c r="C84" s="79">
        <v>83</v>
      </c>
      <c r="D84" s="75" t="s">
        <v>1475</v>
      </c>
      <c r="E84" s="134" t="s">
        <v>1465</v>
      </c>
      <c r="F84" s="134" t="s">
        <v>1465</v>
      </c>
      <c r="G84" s="76" t="s">
        <v>67</v>
      </c>
      <c r="H84" s="76" t="s">
        <v>66</v>
      </c>
      <c r="I84" s="218" t="s">
        <v>1578</v>
      </c>
      <c r="J84" s="230" t="s">
        <v>263</v>
      </c>
      <c r="K84" s="77" t="str">
        <f t="shared" si="8"/>
        <v>Account.ParentId</v>
      </c>
      <c r="L84" s="76" t="s">
        <v>1579</v>
      </c>
      <c r="M84" s="240" t="s">
        <v>1580</v>
      </c>
      <c r="N84" s="231">
        <v>18</v>
      </c>
      <c r="O84" s="232"/>
      <c r="P84" s="233"/>
      <c r="Q84" s="233"/>
      <c r="R84" s="233"/>
      <c r="S84" s="200" t="s">
        <v>96</v>
      </c>
      <c r="T84" s="232"/>
      <c r="U84" s="232"/>
      <c r="V84" s="232"/>
      <c r="W84" s="79" t="s">
        <v>96</v>
      </c>
      <c r="X84" s="79" t="s">
        <v>96</v>
      </c>
      <c r="Y84" s="76"/>
      <c r="Z84" s="200" t="s">
        <v>96</v>
      </c>
      <c r="AA84" s="76"/>
      <c r="AB84" s="76"/>
      <c r="AC84" s="79" t="s">
        <v>95</v>
      </c>
      <c r="AD84" s="76"/>
      <c r="AE84" s="76"/>
      <c r="AF84" s="76"/>
      <c r="AG84" s="76"/>
      <c r="AH84" s="76"/>
      <c r="AI84" s="76"/>
      <c r="AJ84" s="76"/>
      <c r="AK84" s="76"/>
      <c r="AL84" t="str">
        <f t="shared" si="9"/>
        <v>N</v>
      </c>
      <c r="AM84" t="s">
        <v>95</v>
      </c>
    </row>
    <row r="85" spans="1:39">
      <c r="A85" s="74" t="str">
        <f t="shared" si="6"/>
        <v>AccountLLC_BI__Status__c</v>
      </c>
      <c r="B85" s="87" t="str">
        <f t="shared" si="7"/>
        <v>See picklist options for lengths</v>
      </c>
      <c r="C85" s="79">
        <v>84</v>
      </c>
      <c r="D85" s="75" t="s">
        <v>1475</v>
      </c>
      <c r="E85" s="134" t="s">
        <v>1465</v>
      </c>
      <c r="F85" s="134" t="s">
        <v>1465</v>
      </c>
      <c r="G85" s="76" t="s">
        <v>67</v>
      </c>
      <c r="H85" s="76" t="s">
        <v>66</v>
      </c>
      <c r="I85" s="218" t="s">
        <v>581</v>
      </c>
      <c r="J85" s="230" t="s">
        <v>580</v>
      </c>
      <c r="K85" s="76" t="str">
        <f t="shared" si="8"/>
        <v>Account.LLC_BI__Status__c</v>
      </c>
      <c r="L85" s="136" t="s">
        <v>1479</v>
      </c>
      <c r="M85" s="76" t="s">
        <v>1480</v>
      </c>
      <c r="N85" s="198" t="s">
        <v>1481</v>
      </c>
      <c r="O85" s="232"/>
      <c r="P85" s="233"/>
      <c r="Q85" s="233"/>
      <c r="R85" s="200" t="s">
        <v>96</v>
      </c>
      <c r="S85" s="233"/>
      <c r="T85" s="232"/>
      <c r="U85" s="232"/>
      <c r="V85" s="232"/>
      <c r="W85" s="79" t="s">
        <v>96</v>
      </c>
      <c r="X85" s="79" t="s">
        <v>96</v>
      </c>
      <c r="Y85" s="76"/>
      <c r="Z85" s="200" t="s">
        <v>96</v>
      </c>
      <c r="AA85" s="76"/>
      <c r="AB85" s="76"/>
      <c r="AC85" s="79" t="s">
        <v>95</v>
      </c>
      <c r="AD85" s="76"/>
      <c r="AE85" s="76"/>
      <c r="AF85" s="76"/>
      <c r="AG85" s="76"/>
      <c r="AH85" s="76"/>
      <c r="AI85" s="76"/>
      <c r="AJ85" s="76"/>
      <c r="AK85" s="76"/>
      <c r="AL85" t="str">
        <f t="shared" si="9"/>
        <v>N</v>
      </c>
      <c r="AM85" t="s">
        <v>95</v>
      </c>
    </row>
    <row r="86" spans="1:39">
      <c r="A86" s="74" t="str">
        <f t="shared" si="6"/>
        <v>AccountOwnerID</v>
      </c>
      <c r="B86" s="87">
        <f t="shared" si="7"/>
        <v>18</v>
      </c>
      <c r="C86" s="79">
        <v>85</v>
      </c>
      <c r="D86" s="75" t="s">
        <v>1475</v>
      </c>
      <c r="E86" s="134" t="s">
        <v>1465</v>
      </c>
      <c r="F86" s="134" t="s">
        <v>1465</v>
      </c>
      <c r="G86" s="76" t="s">
        <v>67</v>
      </c>
      <c r="H86" s="76" t="s">
        <v>66</v>
      </c>
      <c r="I86" s="218" t="s">
        <v>369</v>
      </c>
      <c r="J86" s="230" t="s">
        <v>1581</v>
      </c>
      <c r="K86" s="76" t="str">
        <f t="shared" si="8"/>
        <v>Account.OwnerID</v>
      </c>
      <c r="L86" s="86" t="s">
        <v>1582</v>
      </c>
      <c r="M86" s="241" t="s">
        <v>1583</v>
      </c>
      <c r="N86" s="242">
        <v>18</v>
      </c>
      <c r="O86" s="232"/>
      <c r="P86" s="200" t="s">
        <v>96</v>
      </c>
      <c r="Q86" s="200" t="s">
        <v>96</v>
      </c>
      <c r="R86" s="200" t="s">
        <v>96</v>
      </c>
      <c r="S86" s="233"/>
      <c r="T86" s="232"/>
      <c r="U86" s="232"/>
      <c r="V86" s="232"/>
      <c r="W86" s="79" t="s">
        <v>96</v>
      </c>
      <c r="X86" s="79" t="s">
        <v>96</v>
      </c>
      <c r="Y86" s="76"/>
      <c r="Z86" s="200" t="s">
        <v>95</v>
      </c>
      <c r="AA86" s="76"/>
      <c r="AB86" s="76"/>
      <c r="AC86" s="79" t="s">
        <v>95</v>
      </c>
      <c r="AD86" s="76"/>
      <c r="AE86" s="76"/>
      <c r="AF86" s="76"/>
      <c r="AG86" s="76"/>
      <c r="AH86" s="76"/>
      <c r="AI86" s="76"/>
      <c r="AJ86" s="76"/>
      <c r="AK86" s="76"/>
      <c r="AL86" t="str">
        <f t="shared" si="9"/>
        <v>N</v>
      </c>
      <c r="AM86" t="s">
        <v>95</v>
      </c>
    </row>
    <row r="87" spans="1:39">
      <c r="A87" s="74" t="str">
        <f t="shared" si="6"/>
        <v>AccountCCS_BDCS_Rating__c</v>
      </c>
      <c r="B87" s="87">
        <f t="shared" si="7"/>
        <v>2</v>
      </c>
      <c r="C87" s="79">
        <v>86</v>
      </c>
      <c r="D87" s="86" t="s">
        <v>1584</v>
      </c>
      <c r="E87" s="134" t="s">
        <v>1465</v>
      </c>
      <c r="F87" s="135" t="s">
        <v>1476</v>
      </c>
      <c r="G87" s="76" t="s">
        <v>67</v>
      </c>
      <c r="H87" s="84" t="s">
        <v>66</v>
      </c>
      <c r="I87" s="243" t="s">
        <v>1115</v>
      </c>
      <c r="J87" s="244" t="s">
        <v>1186</v>
      </c>
      <c r="K87" s="245" t="str">
        <f t="shared" si="8"/>
        <v>Account.CCS_BDCS_Rating__c</v>
      </c>
      <c r="L87" s="76" t="s">
        <v>1585</v>
      </c>
      <c r="M87" s="138" t="s">
        <v>1478</v>
      </c>
      <c r="N87" s="198">
        <v>2</v>
      </c>
      <c r="O87" s="86"/>
      <c r="P87" s="246"/>
      <c r="Q87" s="246"/>
      <c r="R87" s="246"/>
      <c r="S87" s="246"/>
      <c r="T87" s="76"/>
      <c r="U87" s="247"/>
      <c r="V87" s="247"/>
      <c r="W87" s="79" t="s">
        <v>96</v>
      </c>
      <c r="X87" s="79" t="s">
        <v>96</v>
      </c>
      <c r="Y87" s="76"/>
      <c r="Z87" s="246" t="s">
        <v>95</v>
      </c>
      <c r="AA87" s="84"/>
      <c r="AB87" s="84"/>
      <c r="AC87" s="248" t="s">
        <v>95</v>
      </c>
      <c r="AD87" s="84"/>
      <c r="AE87" s="84"/>
      <c r="AF87" s="84"/>
      <c r="AG87" s="84"/>
      <c r="AH87" s="84"/>
      <c r="AI87" s="84"/>
      <c r="AJ87" s="84"/>
      <c r="AK87" s="84"/>
      <c r="AL87" t="str">
        <f t="shared" si="9"/>
        <v>N</v>
      </c>
      <c r="AM87" t="s">
        <v>95</v>
      </c>
    </row>
    <row r="88" spans="1:39">
      <c r="A88" s="74" t="str">
        <f t="shared" si="6"/>
        <v>AccountCCS_Monthly_Loan_Repayment_Limit__c</v>
      </c>
      <c r="B88" s="87" t="str">
        <f t="shared" si="7"/>
        <v>5, 0</v>
      </c>
      <c r="C88" s="79">
        <v>87</v>
      </c>
      <c r="D88" s="76" t="s">
        <v>1584</v>
      </c>
      <c r="E88" s="134" t="s">
        <v>1465</v>
      </c>
      <c r="F88" s="135" t="s">
        <v>1476</v>
      </c>
      <c r="G88" s="76" t="s">
        <v>67</v>
      </c>
      <c r="H88" s="76" t="s">
        <v>66</v>
      </c>
      <c r="I88" s="249" t="s">
        <v>1586</v>
      </c>
      <c r="J88" s="232" t="s">
        <v>1153</v>
      </c>
      <c r="K88" s="77" t="str">
        <f t="shared" si="8"/>
        <v>Account.CCS_Monthly_Loan_Repayment_Limit__c</v>
      </c>
      <c r="L88" s="76" t="s">
        <v>1587</v>
      </c>
      <c r="M88" s="138" t="s">
        <v>1317</v>
      </c>
      <c r="N88" s="198">
        <v>5</v>
      </c>
      <c r="O88" s="75">
        <v>0</v>
      </c>
      <c r="P88" s="200" t="s">
        <v>96</v>
      </c>
      <c r="Q88" s="200"/>
      <c r="R88" s="200"/>
      <c r="S88" s="200"/>
      <c r="T88" s="86"/>
      <c r="U88" s="241"/>
      <c r="V88" s="241"/>
      <c r="W88" s="79" t="s">
        <v>96</v>
      </c>
      <c r="X88" s="79" t="s">
        <v>96</v>
      </c>
      <c r="Y88" s="140"/>
      <c r="Z88" s="200" t="s">
        <v>95</v>
      </c>
      <c r="AA88" s="76"/>
      <c r="AB88" s="76"/>
      <c r="AC88" s="79" t="s">
        <v>95</v>
      </c>
      <c r="AD88" s="76"/>
      <c r="AE88" s="76"/>
      <c r="AF88" s="76"/>
      <c r="AG88" s="76"/>
      <c r="AH88" s="76"/>
      <c r="AI88" s="76"/>
      <c r="AJ88" s="76"/>
      <c r="AK88" s="76"/>
      <c r="AL88" t="str">
        <f t="shared" si="9"/>
        <v>N</v>
      </c>
      <c r="AM88" t="s">
        <v>95</v>
      </c>
    </row>
    <row r="89" spans="1:39">
      <c r="A89" s="74" t="str">
        <f t="shared" si="6"/>
        <v>AccountCCS_Available_Overdraft__c</v>
      </c>
      <c r="B89" s="87" t="str">
        <f t="shared" si="7"/>
        <v>7, 0</v>
      </c>
      <c r="C89" s="79">
        <v>88</v>
      </c>
      <c r="D89" s="76" t="s">
        <v>1584</v>
      </c>
      <c r="E89" s="134" t="s">
        <v>1465</v>
      </c>
      <c r="F89" s="135" t="s">
        <v>1476</v>
      </c>
      <c r="G89" s="76" t="s">
        <v>67</v>
      </c>
      <c r="H89" s="76" t="s">
        <v>66</v>
      </c>
      <c r="I89" s="249" t="s">
        <v>1124</v>
      </c>
      <c r="J89" s="232" t="s">
        <v>1123</v>
      </c>
      <c r="K89" s="76" t="str">
        <f t="shared" si="8"/>
        <v>Account.CCS_Available_Overdraft__c</v>
      </c>
      <c r="L89" s="250" t="s">
        <v>1588</v>
      </c>
      <c r="M89" s="77" t="s">
        <v>1317</v>
      </c>
      <c r="N89" s="198">
        <v>7</v>
      </c>
      <c r="O89" s="75">
        <v>0</v>
      </c>
      <c r="P89" s="200" t="s">
        <v>96</v>
      </c>
      <c r="Q89" s="200"/>
      <c r="R89" s="200"/>
      <c r="S89" s="200"/>
      <c r="T89" s="86"/>
      <c r="U89" s="241"/>
      <c r="V89" s="241"/>
      <c r="W89" s="79" t="s">
        <v>96</v>
      </c>
      <c r="X89" s="79" t="s">
        <v>96</v>
      </c>
      <c r="Y89" s="140"/>
      <c r="Z89" s="200" t="s">
        <v>95</v>
      </c>
      <c r="AA89" s="76"/>
      <c r="AB89" s="76"/>
      <c r="AC89" s="79" t="s">
        <v>95</v>
      </c>
      <c r="AD89" s="76"/>
      <c r="AE89" s="76"/>
      <c r="AF89" s="76"/>
      <c r="AG89" s="76"/>
      <c r="AH89" s="76"/>
      <c r="AI89" s="76"/>
      <c r="AJ89" s="76"/>
      <c r="AK89" s="76"/>
      <c r="AL89" t="str">
        <f t="shared" si="9"/>
        <v>N</v>
      </c>
      <c r="AM89" t="s">
        <v>95</v>
      </c>
    </row>
    <row r="90" spans="1:39">
      <c r="A90" s="74" t="str">
        <f t="shared" si="6"/>
        <v>AccountCCS_IRDC_Rating__c</v>
      </c>
      <c r="B90" s="87" t="str">
        <f t="shared" si="7"/>
        <v>2, 0</v>
      </c>
      <c r="C90" s="79">
        <v>89</v>
      </c>
      <c r="D90" s="76" t="s">
        <v>1584</v>
      </c>
      <c r="E90" s="251" t="s">
        <v>1465</v>
      </c>
      <c r="F90" s="252" t="s">
        <v>1476</v>
      </c>
      <c r="G90" s="76" t="s">
        <v>67</v>
      </c>
      <c r="H90" s="137" t="s">
        <v>66</v>
      </c>
      <c r="I90" s="253" t="s">
        <v>1142</v>
      </c>
      <c r="J90" s="254" t="s">
        <v>1141</v>
      </c>
      <c r="K90" s="77" t="str">
        <f t="shared" si="8"/>
        <v>Account.CCS_IRDC_Rating__c</v>
      </c>
      <c r="L90" s="76" t="s">
        <v>1589</v>
      </c>
      <c r="M90" s="138" t="s">
        <v>1317</v>
      </c>
      <c r="N90" s="198">
        <v>2</v>
      </c>
      <c r="O90" s="255">
        <v>0</v>
      </c>
      <c r="P90" s="256"/>
      <c r="Q90" s="256"/>
      <c r="R90" s="256"/>
      <c r="S90" s="256"/>
      <c r="T90" s="84"/>
      <c r="U90" s="234"/>
      <c r="V90" s="234"/>
      <c r="W90" s="248" t="s">
        <v>96</v>
      </c>
      <c r="X90" s="248" t="s">
        <v>96</v>
      </c>
      <c r="Y90" s="84"/>
      <c r="Z90" s="256" t="s">
        <v>95</v>
      </c>
      <c r="AA90" s="257"/>
      <c r="AB90" s="257"/>
      <c r="AC90" s="258" t="s">
        <v>95</v>
      </c>
      <c r="AD90" s="257"/>
      <c r="AE90" s="257"/>
      <c r="AF90" s="257"/>
      <c r="AG90" s="257"/>
      <c r="AH90" s="257"/>
      <c r="AI90" s="257"/>
      <c r="AJ90" s="257"/>
      <c r="AK90" s="257"/>
      <c r="AL90" t="str">
        <f t="shared" si="9"/>
        <v>N</v>
      </c>
      <c r="AM90" t="s">
        <v>95</v>
      </c>
    </row>
    <row r="91" spans="1:39">
      <c r="A91" s="74" t="str">
        <f t="shared" si="6"/>
        <v>AccountCCS_Final_Slotted_IRDC_Rating__c</v>
      </c>
      <c r="B91" s="87" t="str">
        <f t="shared" si="7"/>
        <v>2, 0</v>
      </c>
      <c r="C91" s="79">
        <v>90</v>
      </c>
      <c r="D91" s="76" t="s">
        <v>1584</v>
      </c>
      <c r="E91" s="251" t="s">
        <v>1465</v>
      </c>
      <c r="F91" s="252" t="s">
        <v>1476</v>
      </c>
      <c r="G91" s="75" t="s">
        <v>67</v>
      </c>
      <c r="H91" s="136" t="s">
        <v>66</v>
      </c>
      <c r="I91" s="253" t="s">
        <v>1590</v>
      </c>
      <c r="J91" s="254" t="s">
        <v>1138</v>
      </c>
      <c r="K91" s="76" t="str">
        <f t="shared" si="8"/>
        <v>Account.CCS_Final_Slotted_IRDC_Rating__c</v>
      </c>
      <c r="L91" s="259" t="s">
        <v>1591</v>
      </c>
      <c r="M91" s="260" t="s">
        <v>1317</v>
      </c>
      <c r="N91" s="261">
        <v>2</v>
      </c>
      <c r="O91" s="208">
        <v>0</v>
      </c>
      <c r="P91" s="262"/>
      <c r="Q91" s="262"/>
      <c r="R91" s="262"/>
      <c r="S91" s="262"/>
      <c r="T91" s="208"/>
      <c r="U91" s="263"/>
      <c r="V91" s="263"/>
      <c r="W91" s="264" t="s">
        <v>96</v>
      </c>
      <c r="X91" s="264" t="s">
        <v>96</v>
      </c>
      <c r="Y91" s="208"/>
      <c r="Z91" s="262" t="s">
        <v>95</v>
      </c>
      <c r="AA91" s="208"/>
      <c r="AB91" s="208"/>
      <c r="AC91" s="264" t="s">
        <v>95</v>
      </c>
      <c r="AD91" s="208"/>
      <c r="AE91" s="208"/>
      <c r="AF91" s="208"/>
      <c r="AG91" s="208"/>
      <c r="AH91" s="208"/>
      <c r="AI91" s="208"/>
      <c r="AJ91" s="208"/>
      <c r="AK91" s="208"/>
      <c r="AL91" t="str">
        <f t="shared" si="9"/>
        <v>N</v>
      </c>
      <c r="AM91" t="s">
        <v>95</v>
      </c>
    </row>
    <row r="92" spans="1:39">
      <c r="A92" s="74" t="str">
        <f t="shared" si="6"/>
        <v>AccountCCS_Reason_Codes__c</v>
      </c>
      <c r="B92" s="87" t="str">
        <f t="shared" si="7"/>
        <v>See picklist options for lengths</v>
      </c>
      <c r="C92" s="79">
        <v>91</v>
      </c>
      <c r="D92" s="76" t="s">
        <v>1584</v>
      </c>
      <c r="E92" s="251" t="s">
        <v>1465</v>
      </c>
      <c r="F92" s="252" t="s">
        <v>1476</v>
      </c>
      <c r="G92" s="136" t="s">
        <v>67</v>
      </c>
      <c r="H92" s="136" t="s">
        <v>66</v>
      </c>
      <c r="I92" s="265" t="s">
        <v>1260</v>
      </c>
      <c r="J92" s="266" t="s">
        <v>1259</v>
      </c>
      <c r="K92" s="76" t="str">
        <f t="shared" si="8"/>
        <v>Account.CCS_Reason_Codes__c</v>
      </c>
      <c r="L92" s="267" t="s">
        <v>1592</v>
      </c>
      <c r="M92" s="268" t="s">
        <v>1480</v>
      </c>
      <c r="N92" s="269" t="s">
        <v>1481</v>
      </c>
      <c r="O92" s="260"/>
      <c r="P92" s="270" t="s">
        <v>96</v>
      </c>
      <c r="Q92" s="270"/>
      <c r="R92" s="270"/>
      <c r="S92" s="270"/>
      <c r="T92" s="260"/>
      <c r="U92" s="271"/>
      <c r="V92" s="271"/>
      <c r="W92" s="272" t="s">
        <v>96</v>
      </c>
      <c r="X92" s="272" t="s">
        <v>96</v>
      </c>
      <c r="Y92" s="260"/>
      <c r="Z92" s="270" t="s">
        <v>95</v>
      </c>
      <c r="AA92" s="260"/>
      <c r="AB92" s="260"/>
      <c r="AC92" s="272" t="s">
        <v>95</v>
      </c>
      <c r="AD92" s="260"/>
      <c r="AE92" s="260"/>
      <c r="AF92" s="260"/>
      <c r="AG92" s="260"/>
      <c r="AH92" s="260"/>
      <c r="AI92" s="260"/>
      <c r="AJ92" s="260"/>
      <c r="AK92" s="260"/>
      <c r="AL92" t="str">
        <f t="shared" si="9"/>
        <v>N</v>
      </c>
      <c r="AM92" t="s">
        <v>95</v>
      </c>
    </row>
    <row r="93" spans="1:39">
      <c r="A93" s="74" t="str">
        <f t="shared" si="6"/>
        <v>AccountCCS_ARI_Flag__c</v>
      </c>
      <c r="B93" s="87" t="str">
        <f t="shared" si="7"/>
        <v>See picklist options for lengths</v>
      </c>
      <c r="C93" s="79">
        <v>92</v>
      </c>
      <c r="D93" s="76" t="s">
        <v>1584</v>
      </c>
      <c r="E93" s="251" t="s">
        <v>1465</v>
      </c>
      <c r="F93" s="252" t="s">
        <v>1476</v>
      </c>
      <c r="G93" s="136" t="s">
        <v>67</v>
      </c>
      <c r="H93" s="136" t="s">
        <v>66</v>
      </c>
      <c r="I93" s="265" t="s">
        <v>1118</v>
      </c>
      <c r="J93" s="266" t="s">
        <v>1117</v>
      </c>
      <c r="K93" s="77" t="str">
        <f t="shared" si="8"/>
        <v>Account.CCS_ARI_Flag__c</v>
      </c>
      <c r="L93" s="76" t="s">
        <v>1593</v>
      </c>
      <c r="M93" s="138" t="s">
        <v>1480</v>
      </c>
      <c r="N93" s="198" t="s">
        <v>1481</v>
      </c>
      <c r="O93" s="260"/>
      <c r="P93" s="270"/>
      <c r="Q93" s="270"/>
      <c r="R93" s="270"/>
      <c r="S93" s="270"/>
      <c r="T93" s="260"/>
      <c r="U93" s="271"/>
      <c r="V93" s="271"/>
      <c r="W93" s="272" t="s">
        <v>96</v>
      </c>
      <c r="X93" s="272" t="s">
        <v>96</v>
      </c>
      <c r="Y93" s="260"/>
      <c r="Z93" s="270" t="s">
        <v>95</v>
      </c>
      <c r="AA93" s="268"/>
      <c r="AB93" s="260"/>
      <c r="AC93" s="272" t="s">
        <v>95</v>
      </c>
      <c r="AD93" s="260"/>
      <c r="AE93" s="260"/>
      <c r="AF93" s="260"/>
      <c r="AG93" s="260"/>
      <c r="AH93" s="260"/>
      <c r="AI93" s="260"/>
      <c r="AJ93" s="260"/>
      <c r="AK93" s="260"/>
      <c r="AL93" t="str">
        <f t="shared" si="9"/>
        <v>N</v>
      </c>
      <c r="AM93" t="s">
        <v>95</v>
      </c>
    </row>
    <row r="94" spans="1:39">
      <c r="A94" s="74" t="str">
        <f t="shared" si="6"/>
        <v>AccountCCS_Average_BDCS_Rating__c</v>
      </c>
      <c r="B94" s="87" t="str">
        <f t="shared" si="7"/>
        <v>2, 2</v>
      </c>
      <c r="C94" s="79">
        <v>93</v>
      </c>
      <c r="D94" s="76" t="s">
        <v>1584</v>
      </c>
      <c r="E94" s="251" t="s">
        <v>1465</v>
      </c>
      <c r="F94" s="252" t="s">
        <v>1476</v>
      </c>
      <c r="G94" s="136" t="s">
        <v>67</v>
      </c>
      <c r="H94" s="136" t="s">
        <v>66</v>
      </c>
      <c r="I94" s="273" t="s">
        <v>1115</v>
      </c>
      <c r="J94" s="274" t="s">
        <v>1181</v>
      </c>
      <c r="K94" s="76" t="str">
        <f t="shared" si="8"/>
        <v>Account.CCS_Average_BDCS_Rating__c</v>
      </c>
      <c r="L94" s="259" t="s">
        <v>1594</v>
      </c>
      <c r="M94" s="260" t="s">
        <v>1317</v>
      </c>
      <c r="N94" s="198">
        <v>2</v>
      </c>
      <c r="O94" s="260">
        <v>2</v>
      </c>
      <c r="P94" s="275"/>
      <c r="Q94" s="275"/>
      <c r="R94" s="275"/>
      <c r="S94" s="275"/>
      <c r="T94" s="260"/>
      <c r="U94" s="276"/>
      <c r="V94" s="276"/>
      <c r="W94" s="272" t="s">
        <v>96</v>
      </c>
      <c r="X94" s="272" t="s">
        <v>96</v>
      </c>
      <c r="Y94" s="260"/>
      <c r="Z94" s="173" t="s">
        <v>95</v>
      </c>
      <c r="AA94" s="84"/>
      <c r="AB94" s="260"/>
      <c r="AC94" s="272" t="s">
        <v>95</v>
      </c>
      <c r="AD94" s="260"/>
      <c r="AE94" s="260"/>
      <c r="AF94" s="260"/>
      <c r="AG94" s="260"/>
      <c r="AH94" s="260"/>
      <c r="AI94" s="260"/>
      <c r="AJ94" s="260"/>
      <c r="AK94" s="260"/>
      <c r="AL94" t="str">
        <f t="shared" si="9"/>
        <v>N</v>
      </c>
      <c r="AM94" t="s">
        <v>95</v>
      </c>
    </row>
    <row r="95" spans="1:39">
      <c r="A95" s="74" t="str">
        <f t="shared" si="6"/>
        <v>AccountCurrencyIsoCode</v>
      </c>
      <c r="B95" s="87" t="str">
        <f t="shared" si="7"/>
        <v>See picklist options for lengths</v>
      </c>
      <c r="C95" s="79">
        <v>94</v>
      </c>
      <c r="D95" s="137" t="s">
        <v>1595</v>
      </c>
      <c r="E95" s="277" t="s">
        <v>1476</v>
      </c>
      <c r="F95" s="278" t="s">
        <v>1596</v>
      </c>
      <c r="G95" s="136" t="s">
        <v>67</v>
      </c>
      <c r="H95" s="136" t="s">
        <v>66</v>
      </c>
      <c r="I95" s="279" t="s">
        <v>1597</v>
      </c>
      <c r="J95" s="136" t="s">
        <v>365</v>
      </c>
      <c r="K95" s="76" t="str">
        <f t="shared" si="8"/>
        <v>Account.CurrencyIsoCode</v>
      </c>
      <c r="L95" s="259" t="s">
        <v>1598</v>
      </c>
      <c r="M95" s="260" t="s">
        <v>1480</v>
      </c>
      <c r="N95" s="261" t="s">
        <v>1481</v>
      </c>
      <c r="O95" s="260"/>
      <c r="P95" s="260"/>
      <c r="Q95" s="260"/>
      <c r="R95" s="260"/>
      <c r="S95" s="260"/>
      <c r="T95" s="260"/>
      <c r="U95" s="260"/>
      <c r="V95" s="260"/>
      <c r="W95" s="272" t="s">
        <v>96</v>
      </c>
      <c r="X95" s="272" t="s">
        <v>96</v>
      </c>
      <c r="Y95" s="280"/>
      <c r="Z95" s="200" t="s">
        <v>96</v>
      </c>
      <c r="AA95" s="76"/>
      <c r="AB95" s="260"/>
      <c r="AC95" s="272" t="s">
        <v>96</v>
      </c>
      <c r="AD95" s="260" t="s">
        <v>1599</v>
      </c>
      <c r="AE95" s="260" t="s">
        <v>1554</v>
      </c>
      <c r="AF95" s="260"/>
      <c r="AG95" s="260"/>
      <c r="AH95" s="260"/>
      <c r="AI95" s="260"/>
      <c r="AJ95" s="260"/>
      <c r="AK95" s="260"/>
      <c r="AL95" t="str">
        <f t="shared" si="9"/>
        <v>Y</v>
      </c>
      <c r="AM95" t="s">
        <v>95</v>
      </c>
    </row>
    <row r="96" spans="1:39">
      <c r="A96" s="74" t="str">
        <f t="shared" si="6"/>
        <v>AccountCCS_Average_BDCS_StringRating__c</v>
      </c>
      <c r="B96" s="87">
        <f t="shared" si="7"/>
        <v>1300</v>
      </c>
      <c r="C96" s="79">
        <v>95</v>
      </c>
      <c r="D96" s="76" t="s">
        <v>1510</v>
      </c>
      <c r="E96" s="277" t="s">
        <v>1476</v>
      </c>
      <c r="F96" s="278" t="s">
        <v>1596</v>
      </c>
      <c r="G96" s="274" t="s">
        <v>67</v>
      </c>
      <c r="H96" s="274" t="s">
        <v>66</v>
      </c>
      <c r="I96" s="273" t="s">
        <v>1249</v>
      </c>
      <c r="J96" s="274" t="s">
        <v>1248</v>
      </c>
      <c r="K96" s="77" t="str">
        <f t="shared" si="8"/>
        <v>Account.CCS_Average_BDCS_StringRating__c</v>
      </c>
      <c r="L96" s="88" t="s">
        <v>1600</v>
      </c>
      <c r="M96" s="147" t="s">
        <v>1522</v>
      </c>
      <c r="N96" s="198">
        <v>1300</v>
      </c>
      <c r="O96" s="281"/>
      <c r="P96" s="281" t="s">
        <v>1601</v>
      </c>
      <c r="Q96" s="281" t="s">
        <v>1601</v>
      </c>
      <c r="R96" s="281" t="s">
        <v>1601</v>
      </c>
      <c r="S96" s="281" t="s">
        <v>1601</v>
      </c>
      <c r="T96" s="281" t="s">
        <v>1601</v>
      </c>
      <c r="U96" s="281" t="s">
        <v>1601</v>
      </c>
      <c r="V96" s="281"/>
      <c r="W96" s="272" t="s">
        <v>96</v>
      </c>
      <c r="X96" s="272" t="s">
        <v>96</v>
      </c>
      <c r="Y96" s="281" t="s">
        <v>1601</v>
      </c>
      <c r="Z96" s="270" t="s">
        <v>95</v>
      </c>
      <c r="AA96" s="281" t="s">
        <v>1601</v>
      </c>
      <c r="AB96" s="281" t="s">
        <v>1601</v>
      </c>
      <c r="AC96" s="272" t="s">
        <v>95</v>
      </c>
      <c r="AD96" s="281" t="s">
        <v>1601</v>
      </c>
      <c r="AE96" s="281" t="s">
        <v>1601</v>
      </c>
      <c r="AF96" s="281" t="s">
        <v>1601</v>
      </c>
      <c r="AG96" s="281" t="s">
        <v>1601</v>
      </c>
      <c r="AH96" s="281" t="s">
        <v>1601</v>
      </c>
      <c r="AI96" s="281" t="s">
        <v>1601</v>
      </c>
      <c r="AJ96" s="281" t="s">
        <v>1601</v>
      </c>
      <c r="AK96" s="281" t="s">
        <v>1601</v>
      </c>
      <c r="AL96" t="str">
        <f t="shared" si="9"/>
        <v>Y</v>
      </c>
      <c r="AM96" t="s">
        <v>95</v>
      </c>
    </row>
    <row r="97" spans="1:39">
      <c r="A97" s="74" t="str">
        <f t="shared" ref="A97:A143" si="10">H97&amp;J97</f>
        <v>AccountCCS_Basel_Default__c</v>
      </c>
      <c r="B97" s="87" t="str">
        <f t="shared" ref="B97:B116" si="11">IF(N97&lt;&gt;"",  IF(O97&lt;&gt;"", N97&amp;", "&amp;O97,N97),"")</f>
        <v>Boolean(True/False)</v>
      </c>
      <c r="C97" s="79">
        <v>96</v>
      </c>
      <c r="D97" s="88" t="s">
        <v>1601</v>
      </c>
      <c r="E97" s="277" t="s">
        <v>1476</v>
      </c>
      <c r="F97" s="278" t="s">
        <v>1596</v>
      </c>
      <c r="G97" s="274" t="s">
        <v>67</v>
      </c>
      <c r="H97" s="274" t="s">
        <v>66</v>
      </c>
      <c r="I97" s="273" t="s">
        <v>1189</v>
      </c>
      <c r="J97" s="274" t="s">
        <v>1188</v>
      </c>
      <c r="K97" s="76" t="str">
        <f t="shared" si="8"/>
        <v>Account.CCS_Basel_Default__c</v>
      </c>
      <c r="L97" s="282" t="s">
        <v>1602</v>
      </c>
      <c r="M97" s="281" t="s">
        <v>1487</v>
      </c>
      <c r="N97" s="261" t="s">
        <v>1488</v>
      </c>
      <c r="O97" s="281"/>
      <c r="P97" s="281" t="s">
        <v>1601</v>
      </c>
      <c r="Q97" s="281" t="s">
        <v>1601</v>
      </c>
      <c r="R97" s="281" t="s">
        <v>1601</v>
      </c>
      <c r="S97" s="281" t="s">
        <v>1601</v>
      </c>
      <c r="T97" s="281" t="s">
        <v>1601</v>
      </c>
      <c r="U97" s="281" t="s">
        <v>1601</v>
      </c>
      <c r="V97" s="281"/>
      <c r="W97" s="272" t="s">
        <v>96</v>
      </c>
      <c r="X97" s="272" t="s">
        <v>96</v>
      </c>
      <c r="Y97" s="281" t="s">
        <v>1601</v>
      </c>
      <c r="Z97" s="270" t="s">
        <v>95</v>
      </c>
      <c r="AA97" s="281" t="s">
        <v>1601</v>
      </c>
      <c r="AB97" s="281" t="s">
        <v>1601</v>
      </c>
      <c r="AC97" s="272" t="s">
        <v>95</v>
      </c>
      <c r="AD97" s="281" t="s">
        <v>1601</v>
      </c>
      <c r="AE97" s="281" t="s">
        <v>1601</v>
      </c>
      <c r="AF97" s="281" t="s">
        <v>1601</v>
      </c>
      <c r="AG97" s="281" t="s">
        <v>1601</v>
      </c>
      <c r="AH97" s="281" t="s">
        <v>1601</v>
      </c>
      <c r="AI97" s="281" t="s">
        <v>1601</v>
      </c>
      <c r="AJ97" s="281" t="s">
        <v>1601</v>
      </c>
      <c r="AK97" s="281" t="s">
        <v>1601</v>
      </c>
      <c r="AL97" t="str">
        <f t="shared" si="9"/>
        <v>Y</v>
      </c>
      <c r="AM97" t="s">
        <v>95</v>
      </c>
    </row>
    <row r="98" spans="1:39">
      <c r="A98" s="74" t="str">
        <f t="shared" si="10"/>
        <v>AccountCCS_BDCS_Default_Flag__c</v>
      </c>
      <c r="B98" s="87" t="str">
        <f t="shared" si="11"/>
        <v>Boolean(True/False)</v>
      </c>
      <c r="C98" s="79">
        <v>97</v>
      </c>
      <c r="D98" s="283" t="s">
        <v>1601</v>
      </c>
      <c r="E98" s="277" t="s">
        <v>1476</v>
      </c>
      <c r="F98" s="278" t="s">
        <v>1596</v>
      </c>
      <c r="G98" s="274" t="s">
        <v>67</v>
      </c>
      <c r="H98" s="274" t="s">
        <v>66</v>
      </c>
      <c r="I98" s="273" t="s">
        <v>1184</v>
      </c>
      <c r="J98" s="274" t="s">
        <v>1183</v>
      </c>
      <c r="K98" s="76" t="str">
        <f t="shared" si="8"/>
        <v>Account.CCS_BDCS_Default_Flag__c</v>
      </c>
      <c r="L98" s="282" t="s">
        <v>1603</v>
      </c>
      <c r="M98" s="281" t="s">
        <v>1487</v>
      </c>
      <c r="N98" s="261" t="s">
        <v>1488</v>
      </c>
      <c r="O98" s="281"/>
      <c r="P98" s="281" t="s">
        <v>1601</v>
      </c>
      <c r="Q98" s="281" t="s">
        <v>1601</v>
      </c>
      <c r="R98" s="281" t="s">
        <v>1601</v>
      </c>
      <c r="S98" s="281" t="s">
        <v>1601</v>
      </c>
      <c r="T98" s="281" t="s">
        <v>1601</v>
      </c>
      <c r="U98" s="281" t="s">
        <v>1601</v>
      </c>
      <c r="V98" s="281"/>
      <c r="W98" s="272" t="s">
        <v>96</v>
      </c>
      <c r="X98" s="272" t="s">
        <v>96</v>
      </c>
      <c r="Y98" s="281" t="s">
        <v>1601</v>
      </c>
      <c r="Z98" s="270" t="s">
        <v>95</v>
      </c>
      <c r="AA98" s="281" t="s">
        <v>1601</v>
      </c>
      <c r="AB98" s="281" t="s">
        <v>1601</v>
      </c>
      <c r="AC98" s="272" t="s">
        <v>95</v>
      </c>
      <c r="AD98" s="281" t="s">
        <v>1601</v>
      </c>
      <c r="AE98" s="281" t="s">
        <v>1601</v>
      </c>
      <c r="AF98" s="281" t="s">
        <v>1601</v>
      </c>
      <c r="AG98" s="281" t="s">
        <v>1601</v>
      </c>
      <c r="AH98" s="281" t="s">
        <v>1601</v>
      </c>
      <c r="AI98" s="281" t="s">
        <v>1601</v>
      </c>
      <c r="AJ98" s="281" t="s">
        <v>1601</v>
      </c>
      <c r="AK98" s="281" t="s">
        <v>1601</v>
      </c>
      <c r="AL98" t="str">
        <f t="shared" si="9"/>
        <v>Y</v>
      </c>
      <c r="AM98" t="s">
        <v>95</v>
      </c>
    </row>
    <row r="99" spans="1:39">
      <c r="A99" s="74" t="str">
        <f t="shared" si="10"/>
        <v>AccountCCS_CogLeid__c</v>
      </c>
      <c r="B99" s="87" t="str">
        <f t="shared" si="11"/>
        <v>18, 0</v>
      </c>
      <c r="C99" s="79">
        <v>98</v>
      </c>
      <c r="D99" s="88" t="s">
        <v>1601</v>
      </c>
      <c r="E99" s="277" t="s">
        <v>1476</v>
      </c>
      <c r="F99" s="278" t="s">
        <v>1596</v>
      </c>
      <c r="G99" s="274" t="s">
        <v>67</v>
      </c>
      <c r="H99" s="274" t="s">
        <v>66</v>
      </c>
      <c r="I99" s="273" t="s">
        <v>1192</v>
      </c>
      <c r="J99" s="274" t="s">
        <v>1191</v>
      </c>
      <c r="K99" s="77" t="str">
        <f t="shared" si="8"/>
        <v>Account.CCS_CogLeid__c</v>
      </c>
      <c r="L99" s="88"/>
      <c r="M99" s="281" t="s">
        <v>1604</v>
      </c>
      <c r="N99" s="281">
        <v>18</v>
      </c>
      <c r="O99" s="281">
        <v>0</v>
      </c>
      <c r="P99" s="281" t="s">
        <v>1601</v>
      </c>
      <c r="Q99" s="281" t="s">
        <v>1601</v>
      </c>
      <c r="R99" s="281" t="s">
        <v>1601</v>
      </c>
      <c r="S99" s="281" t="s">
        <v>1601</v>
      </c>
      <c r="T99" s="281" t="s">
        <v>1601</v>
      </c>
      <c r="U99" s="281" t="s">
        <v>1601</v>
      </c>
      <c r="V99" s="281"/>
      <c r="W99" s="272" t="s">
        <v>96</v>
      </c>
      <c r="X99" s="272" t="s">
        <v>96</v>
      </c>
      <c r="Y99" s="281" t="s">
        <v>1601</v>
      </c>
      <c r="Z99" s="270" t="s">
        <v>95</v>
      </c>
      <c r="AA99" s="281" t="s">
        <v>1601</v>
      </c>
      <c r="AB99" s="281" t="s">
        <v>1601</v>
      </c>
      <c r="AC99" s="272" t="s">
        <v>95</v>
      </c>
      <c r="AD99" s="281" t="s">
        <v>1601</v>
      </c>
      <c r="AE99" s="281" t="s">
        <v>1601</v>
      </c>
      <c r="AF99" s="281" t="s">
        <v>1601</v>
      </c>
      <c r="AG99" s="281" t="s">
        <v>1601</v>
      </c>
      <c r="AH99" s="281" t="s">
        <v>1601</v>
      </c>
      <c r="AI99" s="281" t="s">
        <v>1601</v>
      </c>
      <c r="AJ99" s="281" t="s">
        <v>1601</v>
      </c>
      <c r="AK99" s="281" t="s">
        <v>1601</v>
      </c>
      <c r="AL99" t="str">
        <f t="shared" si="9"/>
        <v>Y</v>
      </c>
      <c r="AM99" t="s">
        <v>95</v>
      </c>
    </row>
    <row r="100" spans="1:39">
      <c r="A100" s="74" t="str">
        <f t="shared" si="10"/>
        <v>AccountCCS_Customer_Generated_To_last_12_months__c</v>
      </c>
      <c r="B100" s="87" t="str">
        <f t="shared" si="11"/>
        <v>16, 0</v>
      </c>
      <c r="C100" s="79">
        <v>99</v>
      </c>
      <c r="D100" s="88" t="s">
        <v>1601</v>
      </c>
      <c r="E100" s="277" t="s">
        <v>1476</v>
      </c>
      <c r="F100" s="278" t="s">
        <v>1596</v>
      </c>
      <c r="G100" s="274" t="s">
        <v>67</v>
      </c>
      <c r="H100" s="274" t="s">
        <v>66</v>
      </c>
      <c r="I100" s="273" t="s">
        <v>1195</v>
      </c>
      <c r="J100" s="274" t="s">
        <v>1194</v>
      </c>
      <c r="K100" s="77" t="str">
        <f t="shared" si="8"/>
        <v>Account.CCS_Customer_Generated_To_last_12_months__c</v>
      </c>
      <c r="L100" s="283" t="s">
        <v>1605</v>
      </c>
      <c r="M100" s="88" t="s">
        <v>1317</v>
      </c>
      <c r="N100" s="88">
        <v>16</v>
      </c>
      <c r="O100" s="88">
        <v>0</v>
      </c>
      <c r="P100" s="88" t="s">
        <v>1601</v>
      </c>
      <c r="Q100" s="88" t="s">
        <v>1601</v>
      </c>
      <c r="R100" s="88" t="s">
        <v>1601</v>
      </c>
      <c r="S100" s="281" t="s">
        <v>1601</v>
      </c>
      <c r="T100" s="281" t="s">
        <v>1601</v>
      </c>
      <c r="U100" s="281" t="s">
        <v>1601</v>
      </c>
      <c r="V100" s="281"/>
      <c r="W100" s="272" t="s">
        <v>96</v>
      </c>
      <c r="X100" s="272" t="s">
        <v>96</v>
      </c>
      <c r="Y100" s="281" t="s">
        <v>1601</v>
      </c>
      <c r="Z100" s="270" t="s">
        <v>95</v>
      </c>
      <c r="AA100" s="281" t="s">
        <v>1601</v>
      </c>
      <c r="AB100" s="281" t="s">
        <v>1601</v>
      </c>
      <c r="AC100" s="272" t="s">
        <v>95</v>
      </c>
      <c r="AD100" s="281" t="s">
        <v>1601</v>
      </c>
      <c r="AE100" s="281" t="s">
        <v>1601</v>
      </c>
      <c r="AF100" s="281" t="s">
        <v>1601</v>
      </c>
      <c r="AG100" s="281" t="s">
        <v>1601</v>
      </c>
      <c r="AH100" s="281" t="s">
        <v>1601</v>
      </c>
      <c r="AI100" s="281" t="s">
        <v>1601</v>
      </c>
      <c r="AJ100" s="281" t="s">
        <v>1601</v>
      </c>
      <c r="AK100" s="281" t="s">
        <v>1601</v>
      </c>
      <c r="AL100" t="str">
        <f t="shared" si="9"/>
        <v>Y</v>
      </c>
      <c r="AM100" t="s">
        <v>95</v>
      </c>
    </row>
    <row r="101" spans="1:39">
      <c r="A101" s="74" t="str">
        <f t="shared" si="10"/>
        <v>AccountCCS_Customer_Status__c</v>
      </c>
      <c r="B101" s="87" t="str">
        <f t="shared" si="11"/>
        <v>See picklist options for lengths</v>
      </c>
      <c r="C101" s="79">
        <v>100</v>
      </c>
      <c r="D101" s="88" t="s">
        <v>1601</v>
      </c>
      <c r="E101" s="277" t="s">
        <v>1476</v>
      </c>
      <c r="F101" s="278" t="s">
        <v>1596</v>
      </c>
      <c r="G101" s="274" t="s">
        <v>67</v>
      </c>
      <c r="H101" s="274" t="s">
        <v>66</v>
      </c>
      <c r="I101" s="273" t="s">
        <v>947</v>
      </c>
      <c r="J101" s="274" t="s">
        <v>946</v>
      </c>
      <c r="K101" s="77" t="str">
        <f t="shared" si="8"/>
        <v>Account.CCS_Customer_Status__c</v>
      </c>
      <c r="L101" s="88" t="s">
        <v>1606</v>
      </c>
      <c r="M101" s="88" t="s">
        <v>1480</v>
      </c>
      <c r="N101" s="198" t="s">
        <v>1481</v>
      </c>
      <c r="O101" s="88"/>
      <c r="P101" s="88" t="s">
        <v>1601</v>
      </c>
      <c r="Q101" s="88" t="s">
        <v>1601</v>
      </c>
      <c r="R101" s="88" t="s">
        <v>1601</v>
      </c>
      <c r="S101" s="281" t="s">
        <v>1601</v>
      </c>
      <c r="T101" s="281" t="s">
        <v>1601</v>
      </c>
      <c r="U101" s="281" t="s">
        <v>1601</v>
      </c>
      <c r="V101" s="281"/>
      <c r="W101" s="272" t="s">
        <v>96</v>
      </c>
      <c r="X101" s="272" t="s">
        <v>96</v>
      </c>
      <c r="Y101" s="281" t="s">
        <v>1601</v>
      </c>
      <c r="Z101" s="270" t="s">
        <v>95</v>
      </c>
      <c r="AA101" s="281" t="s">
        <v>1601</v>
      </c>
      <c r="AB101" s="281" t="s">
        <v>1601</v>
      </c>
      <c r="AC101" s="272" t="s">
        <v>95</v>
      </c>
      <c r="AD101" s="281" t="s">
        <v>1601</v>
      </c>
      <c r="AE101" s="281" t="s">
        <v>1601</v>
      </c>
      <c r="AF101" s="281" t="s">
        <v>1601</v>
      </c>
      <c r="AG101" s="281" t="s">
        <v>1601</v>
      </c>
      <c r="AH101" s="281" t="s">
        <v>1601</v>
      </c>
      <c r="AI101" s="281" t="s">
        <v>1601</v>
      </c>
      <c r="AJ101" s="281" t="s">
        <v>1601</v>
      </c>
      <c r="AK101" s="281" t="s">
        <v>1601</v>
      </c>
      <c r="AL101" t="str">
        <f t="shared" si="9"/>
        <v>Y</v>
      </c>
      <c r="AM101" t="s">
        <v>95</v>
      </c>
    </row>
    <row r="102" spans="1:39">
      <c r="A102" s="74" t="str">
        <f t="shared" si="10"/>
        <v>AccountCCS_Date_of_Cure__c</v>
      </c>
      <c r="B102" s="87" t="str">
        <f t="shared" si="11"/>
        <v/>
      </c>
      <c r="C102" s="79">
        <v>101</v>
      </c>
      <c r="D102" s="88" t="s">
        <v>1601</v>
      </c>
      <c r="E102" s="277" t="s">
        <v>1476</v>
      </c>
      <c r="F102" s="278" t="s">
        <v>1596</v>
      </c>
      <c r="G102" s="274" t="s">
        <v>67</v>
      </c>
      <c r="H102" s="274" t="s">
        <v>66</v>
      </c>
      <c r="I102" s="273" t="s">
        <v>1198</v>
      </c>
      <c r="J102" s="274" t="s">
        <v>1197</v>
      </c>
      <c r="K102" s="77" t="str">
        <f t="shared" si="8"/>
        <v>Account.CCS_Date_of_Cure__c</v>
      </c>
      <c r="L102" s="88" t="s">
        <v>1607</v>
      </c>
      <c r="M102" s="88" t="s">
        <v>28</v>
      </c>
      <c r="N102" s="88"/>
      <c r="O102" s="88"/>
      <c r="P102" s="88" t="s">
        <v>1601</v>
      </c>
      <c r="Q102" s="88" t="s">
        <v>1601</v>
      </c>
      <c r="R102" s="88" t="s">
        <v>1601</v>
      </c>
      <c r="S102" s="281" t="s">
        <v>1601</v>
      </c>
      <c r="T102" s="281" t="s">
        <v>1601</v>
      </c>
      <c r="U102" s="281" t="s">
        <v>1601</v>
      </c>
      <c r="V102" s="281"/>
      <c r="W102" s="272" t="s">
        <v>96</v>
      </c>
      <c r="X102" s="272" t="s">
        <v>96</v>
      </c>
      <c r="Y102" s="281" t="s">
        <v>1601</v>
      </c>
      <c r="Z102" s="270" t="s">
        <v>95</v>
      </c>
      <c r="AA102" s="281" t="s">
        <v>1601</v>
      </c>
      <c r="AB102" s="281" t="s">
        <v>1601</v>
      </c>
      <c r="AC102" s="272" t="s">
        <v>95</v>
      </c>
      <c r="AD102" s="281" t="s">
        <v>1601</v>
      </c>
      <c r="AE102" s="281" t="s">
        <v>1601</v>
      </c>
      <c r="AF102" s="281" t="s">
        <v>1601</v>
      </c>
      <c r="AG102" s="281" t="s">
        <v>1601</v>
      </c>
      <c r="AH102" s="281" t="s">
        <v>1601</v>
      </c>
      <c r="AI102" s="281" t="s">
        <v>1601</v>
      </c>
      <c r="AJ102" s="281" t="s">
        <v>1601</v>
      </c>
      <c r="AK102" s="281" t="s">
        <v>1601</v>
      </c>
      <c r="AL102" t="str">
        <f t="shared" si="9"/>
        <v>Y</v>
      </c>
      <c r="AM102" t="s">
        <v>95</v>
      </c>
    </row>
    <row r="103" spans="1:39">
      <c r="A103" s="74" t="str">
        <f t="shared" si="10"/>
        <v>AccountCCS_Date_of_Default__c</v>
      </c>
      <c r="B103" s="87" t="str">
        <f t="shared" si="11"/>
        <v/>
      </c>
      <c r="C103" s="79">
        <v>102</v>
      </c>
      <c r="D103" s="88" t="s">
        <v>1601</v>
      </c>
      <c r="E103" s="277" t="s">
        <v>1476</v>
      </c>
      <c r="F103" s="278" t="s">
        <v>1596</v>
      </c>
      <c r="G103" s="274" t="s">
        <v>67</v>
      </c>
      <c r="H103" s="274" t="s">
        <v>66</v>
      </c>
      <c r="I103" s="273" t="s">
        <v>1201</v>
      </c>
      <c r="J103" s="274" t="s">
        <v>1200</v>
      </c>
      <c r="K103" s="77" t="str">
        <f t="shared" si="8"/>
        <v>Account.CCS_Date_of_Default__c</v>
      </c>
      <c r="L103" s="284" t="s">
        <v>1607</v>
      </c>
      <c r="M103" s="88" t="s">
        <v>28</v>
      </c>
      <c r="N103" s="88"/>
      <c r="O103" s="88"/>
      <c r="P103" s="88" t="s">
        <v>1601</v>
      </c>
      <c r="Q103" s="88" t="s">
        <v>1601</v>
      </c>
      <c r="R103" s="88" t="s">
        <v>1601</v>
      </c>
      <c r="S103" s="281" t="s">
        <v>1601</v>
      </c>
      <c r="T103" s="281" t="s">
        <v>1601</v>
      </c>
      <c r="U103" s="281" t="s">
        <v>1601</v>
      </c>
      <c r="V103" s="281"/>
      <c r="W103" s="272" t="s">
        <v>96</v>
      </c>
      <c r="X103" s="272" t="s">
        <v>96</v>
      </c>
      <c r="Y103" s="281" t="s">
        <v>1601</v>
      </c>
      <c r="Z103" s="270" t="s">
        <v>95</v>
      </c>
      <c r="AA103" s="281" t="s">
        <v>1601</v>
      </c>
      <c r="AB103" s="281" t="s">
        <v>1601</v>
      </c>
      <c r="AC103" s="272" t="s">
        <v>95</v>
      </c>
      <c r="AD103" s="281" t="s">
        <v>1601</v>
      </c>
      <c r="AE103" s="281" t="s">
        <v>1601</v>
      </c>
      <c r="AF103" s="281" t="s">
        <v>1601</v>
      </c>
      <c r="AG103" s="281" t="s">
        <v>1601</v>
      </c>
      <c r="AH103" s="281" t="s">
        <v>1601</v>
      </c>
      <c r="AI103" s="281" t="s">
        <v>1601</v>
      </c>
      <c r="AJ103" s="281" t="s">
        <v>1601</v>
      </c>
      <c r="AK103" s="281" t="s">
        <v>1601</v>
      </c>
      <c r="AL103" t="str">
        <f t="shared" si="9"/>
        <v>Y</v>
      </c>
      <c r="AM103" t="s">
        <v>95</v>
      </c>
    </row>
    <row r="104" spans="1:39">
      <c r="A104" s="74" t="str">
        <f t="shared" si="10"/>
        <v>AccountCCS_Default_Comment__c</v>
      </c>
      <c r="B104" s="87">
        <f t="shared" si="11"/>
        <v>2000</v>
      </c>
      <c r="C104" s="79">
        <v>103</v>
      </c>
      <c r="D104" s="88" t="s">
        <v>1601</v>
      </c>
      <c r="E104" s="277" t="s">
        <v>1476</v>
      </c>
      <c r="F104" s="278" t="s">
        <v>1596</v>
      </c>
      <c r="G104" s="274" t="s">
        <v>67</v>
      </c>
      <c r="H104" s="274" t="s">
        <v>66</v>
      </c>
      <c r="I104" s="273" t="s">
        <v>1204</v>
      </c>
      <c r="J104" s="274" t="s">
        <v>1203</v>
      </c>
      <c r="K104" s="77" t="str">
        <f t="shared" si="8"/>
        <v>Account.CCS_Default_Comment__c</v>
      </c>
      <c r="L104" s="283" t="s">
        <v>1608</v>
      </c>
      <c r="M104" s="88" t="s">
        <v>1549</v>
      </c>
      <c r="N104" s="88">
        <v>2000</v>
      </c>
      <c r="O104" s="88"/>
      <c r="P104" s="88" t="s">
        <v>1601</v>
      </c>
      <c r="Q104" s="88" t="s">
        <v>1601</v>
      </c>
      <c r="R104" s="88" t="s">
        <v>1601</v>
      </c>
      <c r="S104" s="281" t="s">
        <v>1601</v>
      </c>
      <c r="T104" s="281" t="s">
        <v>1601</v>
      </c>
      <c r="U104" s="281" t="s">
        <v>1601</v>
      </c>
      <c r="V104" s="281"/>
      <c r="W104" s="272" t="s">
        <v>96</v>
      </c>
      <c r="X104" s="272" t="s">
        <v>96</v>
      </c>
      <c r="Y104" s="281" t="s">
        <v>1601</v>
      </c>
      <c r="Z104" s="270" t="s">
        <v>95</v>
      </c>
      <c r="AA104" s="281" t="s">
        <v>1601</v>
      </c>
      <c r="AB104" s="281" t="s">
        <v>1601</v>
      </c>
      <c r="AC104" s="272" t="s">
        <v>95</v>
      </c>
      <c r="AD104" s="281" t="s">
        <v>1601</v>
      </c>
      <c r="AE104" s="281" t="s">
        <v>1601</v>
      </c>
      <c r="AF104" s="281" t="s">
        <v>1601</v>
      </c>
      <c r="AG104" s="281" t="s">
        <v>1601</v>
      </c>
      <c r="AH104" s="281" t="s">
        <v>1601</v>
      </c>
      <c r="AI104" s="281" t="s">
        <v>1601</v>
      </c>
      <c r="AJ104" s="281" t="s">
        <v>1601</v>
      </c>
      <c r="AK104" s="281" t="s">
        <v>1601</v>
      </c>
      <c r="AL104" t="str">
        <f t="shared" si="9"/>
        <v>Y</v>
      </c>
      <c r="AM104" t="s">
        <v>95</v>
      </c>
    </row>
    <row r="105" spans="1:39">
      <c r="A105" s="74" t="str">
        <f t="shared" si="10"/>
        <v>AccountCCS_Default_Grade__c</v>
      </c>
      <c r="B105" s="87" t="str">
        <f t="shared" si="11"/>
        <v>See picklist options for lengths</v>
      </c>
      <c r="C105" s="79">
        <v>104</v>
      </c>
      <c r="D105" s="88" t="s">
        <v>1601</v>
      </c>
      <c r="E105" s="277" t="s">
        <v>1476</v>
      </c>
      <c r="F105" s="278" t="s">
        <v>1596</v>
      </c>
      <c r="G105" s="274" t="s">
        <v>67</v>
      </c>
      <c r="H105" s="274" t="s">
        <v>66</v>
      </c>
      <c r="I105" s="273" t="s">
        <v>1207</v>
      </c>
      <c r="J105" s="274" t="s">
        <v>1206</v>
      </c>
      <c r="K105" s="77" t="str">
        <f t="shared" si="8"/>
        <v>Account.CCS_Default_Grade__c</v>
      </c>
      <c r="L105" s="88" t="s">
        <v>1608</v>
      </c>
      <c r="M105" s="88" t="s">
        <v>1480</v>
      </c>
      <c r="N105" s="198" t="s">
        <v>1481</v>
      </c>
      <c r="O105" s="88"/>
      <c r="P105" s="88" t="s">
        <v>1601</v>
      </c>
      <c r="Q105" s="88" t="s">
        <v>1601</v>
      </c>
      <c r="R105" s="88" t="s">
        <v>1601</v>
      </c>
      <c r="S105" s="281" t="s">
        <v>1601</v>
      </c>
      <c r="T105" s="281" t="s">
        <v>1601</v>
      </c>
      <c r="U105" s="281" t="s">
        <v>1601</v>
      </c>
      <c r="V105" s="281"/>
      <c r="W105" s="272" t="s">
        <v>96</v>
      </c>
      <c r="X105" s="272" t="s">
        <v>96</v>
      </c>
      <c r="Y105" s="281" t="s">
        <v>1601</v>
      </c>
      <c r="Z105" s="270" t="s">
        <v>95</v>
      </c>
      <c r="AA105" s="281" t="s">
        <v>1601</v>
      </c>
      <c r="AB105" s="281" t="s">
        <v>1601</v>
      </c>
      <c r="AC105" s="272" t="s">
        <v>95</v>
      </c>
      <c r="AD105" s="281" t="s">
        <v>1601</v>
      </c>
      <c r="AE105" s="281" t="s">
        <v>1601</v>
      </c>
      <c r="AF105" s="281" t="s">
        <v>1601</v>
      </c>
      <c r="AG105" s="281" t="s">
        <v>1601</v>
      </c>
      <c r="AH105" s="281" t="s">
        <v>1601</v>
      </c>
      <c r="AI105" s="281" t="s">
        <v>1601</v>
      </c>
      <c r="AJ105" s="281" t="s">
        <v>1601</v>
      </c>
      <c r="AK105" s="281" t="s">
        <v>1601</v>
      </c>
      <c r="AL105" t="str">
        <f t="shared" si="9"/>
        <v>Y</v>
      </c>
      <c r="AM105" t="s">
        <v>95</v>
      </c>
    </row>
    <row r="106" spans="1:39" ht="16.5" customHeight="1">
      <c r="A106" s="74" t="str">
        <f t="shared" si="10"/>
        <v>AccountCCS_Default_Grade_Rating_Value__c</v>
      </c>
      <c r="B106" s="87" t="str">
        <f t="shared" si="11"/>
        <v>18, 2</v>
      </c>
      <c r="C106" s="79">
        <v>105</v>
      </c>
      <c r="D106" s="76" t="s">
        <v>1510</v>
      </c>
      <c r="E106" s="277" t="s">
        <v>1476</v>
      </c>
      <c r="F106" s="278" t="s">
        <v>1596</v>
      </c>
      <c r="G106" s="274" t="s">
        <v>67</v>
      </c>
      <c r="H106" s="274" t="s">
        <v>66</v>
      </c>
      <c r="I106" s="273" t="s">
        <v>1253</v>
      </c>
      <c r="J106" s="274" t="s">
        <v>1252</v>
      </c>
      <c r="K106" s="77" t="str">
        <f t="shared" si="8"/>
        <v>Account.CCS_Default_Grade_Rating_Value__c</v>
      </c>
      <c r="L106" s="285" t="s">
        <v>1609</v>
      </c>
      <c r="M106" s="286" t="s">
        <v>1610</v>
      </c>
      <c r="N106" s="287">
        <v>18</v>
      </c>
      <c r="O106" s="287">
        <v>2</v>
      </c>
      <c r="P106" s="287" t="s">
        <v>1601</v>
      </c>
      <c r="Q106" s="287" t="s">
        <v>1601</v>
      </c>
      <c r="R106" s="287" t="s">
        <v>1601</v>
      </c>
      <c r="S106" s="281" t="s">
        <v>1601</v>
      </c>
      <c r="T106" s="281" t="s">
        <v>1601</v>
      </c>
      <c r="U106" s="281" t="s">
        <v>1601</v>
      </c>
      <c r="V106" s="281"/>
      <c r="W106" s="272" t="s">
        <v>96</v>
      </c>
      <c r="X106" s="272" t="s">
        <v>96</v>
      </c>
      <c r="Y106" s="281" t="s">
        <v>1601</v>
      </c>
      <c r="Z106" s="270" t="s">
        <v>95</v>
      </c>
      <c r="AA106" s="281" t="s">
        <v>1601</v>
      </c>
      <c r="AB106" s="281" t="s">
        <v>1601</v>
      </c>
      <c r="AC106" s="272" t="s">
        <v>95</v>
      </c>
      <c r="AD106" s="281" t="s">
        <v>1601</v>
      </c>
      <c r="AE106" s="281" t="s">
        <v>1601</v>
      </c>
      <c r="AF106" s="281" t="s">
        <v>1601</v>
      </c>
      <c r="AG106" s="281" t="s">
        <v>1601</v>
      </c>
      <c r="AH106" s="281" t="s">
        <v>1601</v>
      </c>
      <c r="AI106" s="281" t="s">
        <v>1601</v>
      </c>
      <c r="AJ106" s="281" t="s">
        <v>1601</v>
      </c>
      <c r="AK106" s="281" t="s">
        <v>1601</v>
      </c>
      <c r="AL106" t="str">
        <f t="shared" si="9"/>
        <v>Y</v>
      </c>
      <c r="AM106" t="s">
        <v>95</v>
      </c>
    </row>
    <row r="107" spans="1:39" ht="16.5" customHeight="1">
      <c r="A107" s="74" t="str">
        <f t="shared" si="10"/>
        <v>AccountCCS_Default_Status__c</v>
      </c>
      <c r="B107" s="87" t="str">
        <f t="shared" si="11"/>
        <v>See picklist options for lengths</v>
      </c>
      <c r="C107" s="79">
        <v>106</v>
      </c>
      <c r="D107" s="88" t="s">
        <v>1601</v>
      </c>
      <c r="E107" s="277" t="s">
        <v>1476</v>
      </c>
      <c r="F107" s="278" t="s">
        <v>1596</v>
      </c>
      <c r="G107" s="274" t="s">
        <v>67</v>
      </c>
      <c r="H107" s="274" t="s">
        <v>66</v>
      </c>
      <c r="I107" s="273" t="s">
        <v>1210</v>
      </c>
      <c r="J107" s="274" t="s">
        <v>1209</v>
      </c>
      <c r="K107" s="77" t="str">
        <f t="shared" si="8"/>
        <v>Account.CCS_Default_Status__c</v>
      </c>
      <c r="L107" s="284" t="s">
        <v>1608</v>
      </c>
      <c r="M107" s="88" t="s">
        <v>1480</v>
      </c>
      <c r="N107" s="198" t="s">
        <v>1481</v>
      </c>
      <c r="O107" s="88"/>
      <c r="P107" s="88" t="s">
        <v>1601</v>
      </c>
      <c r="Q107" s="88" t="s">
        <v>1601</v>
      </c>
      <c r="R107" s="88" t="s">
        <v>1601</v>
      </c>
      <c r="S107" s="281" t="s">
        <v>1601</v>
      </c>
      <c r="T107" s="281" t="s">
        <v>1601</v>
      </c>
      <c r="U107" s="281" t="s">
        <v>1601</v>
      </c>
      <c r="V107" s="281"/>
      <c r="W107" s="272" t="s">
        <v>96</v>
      </c>
      <c r="X107" s="272" t="s">
        <v>96</v>
      </c>
      <c r="Y107" s="281" t="s">
        <v>1601</v>
      </c>
      <c r="Z107" s="270" t="s">
        <v>95</v>
      </c>
      <c r="AA107" s="281" t="s">
        <v>1601</v>
      </c>
      <c r="AB107" s="281" t="s">
        <v>1601</v>
      </c>
      <c r="AC107" s="272" t="s">
        <v>95</v>
      </c>
      <c r="AD107" s="281" t="s">
        <v>1601</v>
      </c>
      <c r="AE107" s="281" t="s">
        <v>1601</v>
      </c>
      <c r="AF107" s="281" t="s">
        <v>1601</v>
      </c>
      <c r="AG107" s="281" t="s">
        <v>1601</v>
      </c>
      <c r="AH107" s="281" t="s">
        <v>1601</v>
      </c>
      <c r="AI107" s="281" t="s">
        <v>1601</v>
      </c>
      <c r="AJ107" s="281" t="s">
        <v>1601</v>
      </c>
      <c r="AK107" s="281" t="s">
        <v>1601</v>
      </c>
      <c r="AL107" t="str">
        <f t="shared" si="9"/>
        <v>Y</v>
      </c>
      <c r="AM107" t="s">
        <v>95</v>
      </c>
    </row>
    <row r="108" spans="1:39" ht="16.5" customHeight="1">
      <c r="A108" s="74" t="str">
        <f t="shared" si="10"/>
        <v>AccountCCS_Domicile__c</v>
      </c>
      <c r="B108" s="87" t="str">
        <f t="shared" si="11"/>
        <v>See picklist options for lengths</v>
      </c>
      <c r="C108" s="79">
        <v>107</v>
      </c>
      <c r="D108" s="88" t="s">
        <v>1601</v>
      </c>
      <c r="E108" s="277" t="s">
        <v>1476</v>
      </c>
      <c r="F108" s="278" t="s">
        <v>1596</v>
      </c>
      <c r="G108" s="274" t="s">
        <v>67</v>
      </c>
      <c r="H108" s="274" t="s">
        <v>66</v>
      </c>
      <c r="I108" s="273" t="s">
        <v>1213</v>
      </c>
      <c r="J108" s="274" t="s">
        <v>1212</v>
      </c>
      <c r="K108" s="77" t="str">
        <f t="shared" si="8"/>
        <v>Account.CCS_Domicile__c</v>
      </c>
      <c r="L108" s="284" t="s">
        <v>1608</v>
      </c>
      <c r="M108" s="288" t="s">
        <v>1480</v>
      </c>
      <c r="N108" s="198" t="s">
        <v>1481</v>
      </c>
      <c r="O108" s="281"/>
      <c r="P108" s="281" t="s">
        <v>1601</v>
      </c>
      <c r="Q108" s="281" t="s">
        <v>1601</v>
      </c>
      <c r="R108" s="281" t="s">
        <v>1601</v>
      </c>
      <c r="S108" s="281" t="s">
        <v>1601</v>
      </c>
      <c r="T108" s="281" t="s">
        <v>1601</v>
      </c>
      <c r="U108" s="281" t="s">
        <v>1601</v>
      </c>
      <c r="V108" s="281"/>
      <c r="W108" s="272" t="s">
        <v>96</v>
      </c>
      <c r="X108" s="272" t="s">
        <v>96</v>
      </c>
      <c r="Y108" s="281" t="s">
        <v>1601</v>
      </c>
      <c r="Z108" s="270" t="s">
        <v>95</v>
      </c>
      <c r="AA108" s="281" t="s">
        <v>1601</v>
      </c>
      <c r="AB108" s="281" t="s">
        <v>1601</v>
      </c>
      <c r="AC108" s="272" t="s">
        <v>95</v>
      </c>
      <c r="AD108" s="281" t="s">
        <v>1601</v>
      </c>
      <c r="AE108" s="281" t="s">
        <v>1601</v>
      </c>
      <c r="AF108" s="281" t="s">
        <v>1601</v>
      </c>
      <c r="AG108" s="281" t="s">
        <v>1601</v>
      </c>
      <c r="AH108" s="281" t="s">
        <v>1601</v>
      </c>
      <c r="AI108" s="281" t="s">
        <v>1601</v>
      </c>
      <c r="AJ108" s="281" t="s">
        <v>1601</v>
      </c>
      <c r="AK108" s="281" t="s">
        <v>1601</v>
      </c>
      <c r="AL108" t="str">
        <f t="shared" si="9"/>
        <v>Y</v>
      </c>
      <c r="AM108" t="s">
        <v>95</v>
      </c>
    </row>
    <row r="109" spans="1:39" ht="16.5" customHeight="1">
      <c r="A109" s="74" t="str">
        <f t="shared" si="10"/>
        <v>AccountCCS_Expiry_Date__c</v>
      </c>
      <c r="B109" s="87">
        <f t="shared" si="11"/>
        <v>255</v>
      </c>
      <c r="C109" s="79">
        <v>108</v>
      </c>
      <c r="D109" s="88" t="s">
        <v>1601</v>
      </c>
      <c r="E109" s="277" t="s">
        <v>1476</v>
      </c>
      <c r="F109" s="278" t="s">
        <v>1596</v>
      </c>
      <c r="G109" s="274" t="s">
        <v>67</v>
      </c>
      <c r="H109" s="274" t="s">
        <v>66</v>
      </c>
      <c r="I109" s="273" t="s">
        <v>1216</v>
      </c>
      <c r="J109" s="274" t="s">
        <v>1215</v>
      </c>
      <c r="K109" s="77" t="str">
        <f t="shared" si="8"/>
        <v>Account.CCS_Expiry_Date__c</v>
      </c>
      <c r="L109" s="285" t="s">
        <v>1611</v>
      </c>
      <c r="M109" s="287" t="s">
        <v>1478</v>
      </c>
      <c r="N109" s="287">
        <v>255</v>
      </c>
      <c r="O109" s="287"/>
      <c r="P109" s="281" t="s">
        <v>1601</v>
      </c>
      <c r="Q109" s="281" t="s">
        <v>1601</v>
      </c>
      <c r="R109" s="281" t="s">
        <v>1601</v>
      </c>
      <c r="S109" s="281" t="s">
        <v>1601</v>
      </c>
      <c r="T109" s="281" t="s">
        <v>1601</v>
      </c>
      <c r="U109" s="281" t="s">
        <v>1601</v>
      </c>
      <c r="V109" s="281"/>
      <c r="W109" s="272" t="s">
        <v>96</v>
      </c>
      <c r="X109" s="272" t="s">
        <v>96</v>
      </c>
      <c r="Y109" s="281" t="s">
        <v>1601</v>
      </c>
      <c r="Z109" s="270" t="s">
        <v>95</v>
      </c>
      <c r="AA109" s="281" t="s">
        <v>1601</v>
      </c>
      <c r="AB109" s="281" t="s">
        <v>1601</v>
      </c>
      <c r="AC109" s="272" t="s">
        <v>95</v>
      </c>
      <c r="AD109" s="281" t="s">
        <v>1601</v>
      </c>
      <c r="AE109" s="281" t="s">
        <v>1601</v>
      </c>
      <c r="AF109" s="281" t="s">
        <v>1601</v>
      </c>
      <c r="AG109" s="281" t="s">
        <v>1601</v>
      </c>
      <c r="AH109" s="281" t="s">
        <v>1601</v>
      </c>
      <c r="AI109" s="281" t="s">
        <v>1601</v>
      </c>
      <c r="AJ109" s="281" t="s">
        <v>1601</v>
      </c>
      <c r="AK109" s="281" t="s">
        <v>1601</v>
      </c>
      <c r="AL109" t="str">
        <f t="shared" si="9"/>
        <v>Y</v>
      </c>
      <c r="AM109" t="s">
        <v>95</v>
      </c>
    </row>
    <row r="110" spans="1:39" ht="16.5" customHeight="1">
      <c r="A110" s="74" t="str">
        <f t="shared" si="10"/>
        <v>AccountCCS_Has_Date_of_Default_been_populated__c</v>
      </c>
      <c r="B110" s="87" t="str">
        <f t="shared" si="11"/>
        <v>Boolean(True/False)</v>
      </c>
      <c r="C110" s="79">
        <v>109</v>
      </c>
      <c r="D110" s="88" t="s">
        <v>1601</v>
      </c>
      <c r="E110" s="277" t="s">
        <v>1476</v>
      </c>
      <c r="F110" s="278" t="s">
        <v>1596</v>
      </c>
      <c r="G110" s="274" t="s">
        <v>67</v>
      </c>
      <c r="H110" s="274" t="s">
        <v>66</v>
      </c>
      <c r="I110" s="273" t="s">
        <v>1219</v>
      </c>
      <c r="J110" s="274" t="s">
        <v>1218</v>
      </c>
      <c r="K110" s="76" t="str">
        <f t="shared" si="8"/>
        <v>Account.CCS_Has_Date_of_Default_been_populated__c</v>
      </c>
      <c r="L110" s="282" t="s">
        <v>1612</v>
      </c>
      <c r="M110" s="281" t="s">
        <v>1487</v>
      </c>
      <c r="N110" s="261" t="s">
        <v>1488</v>
      </c>
      <c r="O110" s="281"/>
      <c r="P110" s="281" t="s">
        <v>1601</v>
      </c>
      <c r="Q110" s="281" t="s">
        <v>1601</v>
      </c>
      <c r="R110" s="281" t="s">
        <v>1601</v>
      </c>
      <c r="S110" s="281" t="s">
        <v>1601</v>
      </c>
      <c r="T110" s="281" t="s">
        <v>1601</v>
      </c>
      <c r="U110" s="281" t="s">
        <v>1601</v>
      </c>
      <c r="V110" s="281"/>
      <c r="W110" s="272" t="s">
        <v>96</v>
      </c>
      <c r="X110" s="272" t="s">
        <v>96</v>
      </c>
      <c r="Y110" s="281" t="s">
        <v>1601</v>
      </c>
      <c r="Z110" s="270" t="s">
        <v>95</v>
      </c>
      <c r="AA110" s="281" t="s">
        <v>1601</v>
      </c>
      <c r="AB110" s="281" t="s">
        <v>1601</v>
      </c>
      <c r="AC110" s="272" t="s">
        <v>95</v>
      </c>
      <c r="AD110" s="281" t="s">
        <v>1601</v>
      </c>
      <c r="AE110" s="281" t="s">
        <v>1601</v>
      </c>
      <c r="AF110" s="281" t="s">
        <v>1601</v>
      </c>
      <c r="AG110" s="281" t="s">
        <v>1601</v>
      </c>
      <c r="AH110" s="281" t="s">
        <v>1601</v>
      </c>
      <c r="AI110" s="281" t="s">
        <v>1601</v>
      </c>
      <c r="AJ110" s="281" t="s">
        <v>1601</v>
      </c>
      <c r="AK110" s="281" t="s">
        <v>1601</v>
      </c>
      <c r="AL110" t="str">
        <f t="shared" si="9"/>
        <v>Y</v>
      </c>
      <c r="AM110" t="s">
        <v>95</v>
      </c>
    </row>
    <row r="111" spans="1:39" ht="15" customHeight="1">
      <c r="A111" s="74" t="str">
        <f t="shared" si="10"/>
        <v>AccountCCS_IRDC_Default_Flag__c</v>
      </c>
      <c r="B111" s="87">
        <f t="shared" si="11"/>
        <v>4</v>
      </c>
      <c r="C111" s="79">
        <v>110</v>
      </c>
      <c r="D111" s="137" t="s">
        <v>1510</v>
      </c>
      <c r="E111" s="277" t="s">
        <v>1476</v>
      </c>
      <c r="F111" s="278" t="s">
        <v>1596</v>
      </c>
      <c r="G111" s="274" t="s">
        <v>67</v>
      </c>
      <c r="H111" s="274" t="s">
        <v>66</v>
      </c>
      <c r="I111" s="273" t="s">
        <v>1257</v>
      </c>
      <c r="J111" s="274" t="s">
        <v>1256</v>
      </c>
      <c r="K111" s="77" t="str">
        <f t="shared" si="8"/>
        <v>Account.CCS_IRDC_Default_Flag__c</v>
      </c>
      <c r="L111" s="88" t="s">
        <v>1613</v>
      </c>
      <c r="M111" s="281" t="s">
        <v>1484</v>
      </c>
      <c r="N111" s="198">
        <v>4</v>
      </c>
      <c r="O111" s="281"/>
      <c r="P111" s="281" t="s">
        <v>1601</v>
      </c>
      <c r="Q111" s="281" t="s">
        <v>1601</v>
      </c>
      <c r="R111" s="281" t="s">
        <v>1601</v>
      </c>
      <c r="S111" s="281" t="s">
        <v>1601</v>
      </c>
      <c r="T111" s="281" t="s">
        <v>1601</v>
      </c>
      <c r="U111" s="281" t="s">
        <v>1601</v>
      </c>
      <c r="V111" s="281"/>
      <c r="W111" s="272" t="s">
        <v>96</v>
      </c>
      <c r="X111" s="272" t="s">
        <v>96</v>
      </c>
      <c r="Y111" s="281" t="s">
        <v>1601</v>
      </c>
      <c r="Z111" s="270" t="s">
        <v>95</v>
      </c>
      <c r="AA111" s="281" t="s">
        <v>1601</v>
      </c>
      <c r="AB111" s="281" t="s">
        <v>1601</v>
      </c>
      <c r="AC111" s="272" t="s">
        <v>95</v>
      </c>
      <c r="AD111" s="281" t="s">
        <v>1601</v>
      </c>
      <c r="AE111" s="281" t="s">
        <v>1601</v>
      </c>
      <c r="AF111" s="281" t="s">
        <v>1601</v>
      </c>
      <c r="AG111" s="281" t="s">
        <v>1601</v>
      </c>
      <c r="AH111" s="281" t="s">
        <v>1601</v>
      </c>
      <c r="AI111" s="281" t="s">
        <v>1601</v>
      </c>
      <c r="AJ111" s="281" t="s">
        <v>1601</v>
      </c>
      <c r="AK111" s="281" t="s">
        <v>1601</v>
      </c>
      <c r="AL111" t="str">
        <f t="shared" si="9"/>
        <v>Y</v>
      </c>
      <c r="AM111" t="s">
        <v>95</v>
      </c>
    </row>
    <row r="112" spans="1:39">
      <c r="A112" s="74" t="str">
        <f t="shared" si="10"/>
        <v>AccountCCS_Is_Basel_default_true__c</v>
      </c>
      <c r="B112" s="87" t="str">
        <f t="shared" si="11"/>
        <v>Boolean(True/False)</v>
      </c>
      <c r="C112" s="79">
        <v>111</v>
      </c>
      <c r="D112" s="88" t="s">
        <v>1601</v>
      </c>
      <c r="E112" s="277" t="s">
        <v>1476</v>
      </c>
      <c r="F112" s="278" t="s">
        <v>1596</v>
      </c>
      <c r="G112" s="274" t="s">
        <v>67</v>
      </c>
      <c r="H112" s="274" t="s">
        <v>66</v>
      </c>
      <c r="I112" s="273" t="s">
        <v>1222</v>
      </c>
      <c r="J112" s="274" t="s">
        <v>1221</v>
      </c>
      <c r="K112" s="76" t="str">
        <f t="shared" si="8"/>
        <v>Account.CCS_Is_Basel_default_true__c</v>
      </c>
      <c r="L112" s="282" t="s">
        <v>1614</v>
      </c>
      <c r="M112" s="281" t="s">
        <v>1487</v>
      </c>
      <c r="N112" s="198" t="s">
        <v>1488</v>
      </c>
      <c r="O112" s="281"/>
      <c r="P112" s="281" t="s">
        <v>1601</v>
      </c>
      <c r="Q112" s="281" t="s">
        <v>1601</v>
      </c>
      <c r="R112" s="281" t="s">
        <v>1601</v>
      </c>
      <c r="S112" s="281" t="s">
        <v>1601</v>
      </c>
      <c r="T112" s="281" t="s">
        <v>1601</v>
      </c>
      <c r="U112" s="281" t="s">
        <v>1601</v>
      </c>
      <c r="V112" s="281"/>
      <c r="W112" s="272" t="s">
        <v>96</v>
      </c>
      <c r="X112" s="272" t="s">
        <v>96</v>
      </c>
      <c r="Y112" s="281" t="s">
        <v>1601</v>
      </c>
      <c r="Z112" s="270" t="s">
        <v>95</v>
      </c>
      <c r="AA112" s="281" t="s">
        <v>1601</v>
      </c>
      <c r="AB112" s="281" t="s">
        <v>1601</v>
      </c>
      <c r="AC112" s="272" t="s">
        <v>95</v>
      </c>
      <c r="AD112" s="281" t="s">
        <v>1601</v>
      </c>
      <c r="AE112" s="281" t="s">
        <v>1601</v>
      </c>
      <c r="AF112" s="281" t="s">
        <v>1601</v>
      </c>
      <c r="AG112" s="281" t="s">
        <v>1601</v>
      </c>
      <c r="AH112" s="281" t="s">
        <v>1601</v>
      </c>
      <c r="AI112" s="281" t="s">
        <v>1601</v>
      </c>
      <c r="AJ112" s="281" t="s">
        <v>1601</v>
      </c>
      <c r="AK112" s="281" t="s">
        <v>1601</v>
      </c>
      <c r="AL112" t="str">
        <f t="shared" si="9"/>
        <v>Y</v>
      </c>
      <c r="AM112" t="s">
        <v>95</v>
      </c>
    </row>
    <row r="113" spans="1:39" ht="14.25" customHeight="1">
      <c r="A113" s="74" t="str">
        <f t="shared" si="10"/>
        <v>AccountCCS_Is_Checked__c</v>
      </c>
      <c r="B113" s="87" t="str">
        <f t="shared" si="11"/>
        <v>Boolean(True/False)</v>
      </c>
      <c r="C113" s="79">
        <v>112</v>
      </c>
      <c r="D113" s="88" t="s">
        <v>1601</v>
      </c>
      <c r="E113" s="277" t="s">
        <v>1476</v>
      </c>
      <c r="F113" s="278" t="s">
        <v>1596</v>
      </c>
      <c r="G113" s="274" t="s">
        <v>67</v>
      </c>
      <c r="H113" s="274" t="s">
        <v>66</v>
      </c>
      <c r="I113" s="273" t="s">
        <v>1225</v>
      </c>
      <c r="J113" s="274" t="s">
        <v>1224</v>
      </c>
      <c r="K113" s="76" t="str">
        <f t="shared" si="8"/>
        <v>Account.CCS_Is_Checked__c</v>
      </c>
      <c r="L113" s="282" t="s">
        <v>1615</v>
      </c>
      <c r="M113" s="281" t="s">
        <v>1487</v>
      </c>
      <c r="N113" s="198" t="s">
        <v>1488</v>
      </c>
      <c r="O113" s="281"/>
      <c r="P113" s="281" t="s">
        <v>1601</v>
      </c>
      <c r="Q113" s="281" t="s">
        <v>1601</v>
      </c>
      <c r="R113" s="281" t="s">
        <v>1601</v>
      </c>
      <c r="S113" s="281" t="s">
        <v>1601</v>
      </c>
      <c r="T113" s="281" t="s">
        <v>1601</v>
      </c>
      <c r="U113" s="281" t="s">
        <v>1601</v>
      </c>
      <c r="V113" s="281"/>
      <c r="W113" s="272" t="s">
        <v>96</v>
      </c>
      <c r="X113" s="272" t="s">
        <v>96</v>
      </c>
      <c r="Y113" s="281" t="s">
        <v>1601</v>
      </c>
      <c r="Z113" s="270" t="s">
        <v>95</v>
      </c>
      <c r="AA113" s="281" t="s">
        <v>1601</v>
      </c>
      <c r="AB113" s="281" t="s">
        <v>1601</v>
      </c>
      <c r="AC113" s="272" t="s">
        <v>95</v>
      </c>
      <c r="AD113" s="281" t="s">
        <v>1601</v>
      </c>
      <c r="AE113" s="281" t="s">
        <v>1601</v>
      </c>
      <c r="AF113" s="281" t="s">
        <v>1601</v>
      </c>
      <c r="AG113" s="281" t="s">
        <v>1601</v>
      </c>
      <c r="AH113" s="281" t="s">
        <v>1601</v>
      </c>
      <c r="AI113" s="281" t="s">
        <v>1601</v>
      </c>
      <c r="AJ113" s="281" t="s">
        <v>1601</v>
      </c>
      <c r="AK113" s="281" t="s">
        <v>1601</v>
      </c>
      <c r="AL113" t="str">
        <f t="shared" si="9"/>
        <v>Y</v>
      </c>
      <c r="AM113" t="s">
        <v>95</v>
      </c>
    </row>
    <row r="114" spans="1:39" ht="15" customHeight="1">
      <c r="A114" s="74" t="str">
        <f t="shared" si="10"/>
        <v>AccountLLC_BI__Is_Non_Customer__c</v>
      </c>
      <c r="B114" s="87" t="str">
        <f t="shared" si="11"/>
        <v>Boolean(True/False)</v>
      </c>
      <c r="C114" s="79">
        <v>113</v>
      </c>
      <c r="D114" s="88" t="s">
        <v>1601</v>
      </c>
      <c r="E114" s="277" t="s">
        <v>1476</v>
      </c>
      <c r="F114" s="278" t="s">
        <v>1596</v>
      </c>
      <c r="G114" s="274" t="s">
        <v>67</v>
      </c>
      <c r="H114" s="274" t="s">
        <v>66</v>
      </c>
      <c r="I114" s="273" t="s">
        <v>895</v>
      </c>
      <c r="J114" s="274" t="s">
        <v>894</v>
      </c>
      <c r="K114" s="76" t="str">
        <f t="shared" si="8"/>
        <v>Account.LLC_BI__Is_Non_Customer__c</v>
      </c>
      <c r="L114" s="282" t="s">
        <v>1616</v>
      </c>
      <c r="M114" s="281" t="s">
        <v>1487</v>
      </c>
      <c r="N114" s="198" t="s">
        <v>1488</v>
      </c>
      <c r="O114" s="281"/>
      <c r="P114" s="281" t="s">
        <v>1601</v>
      </c>
      <c r="Q114" s="281" t="s">
        <v>1601</v>
      </c>
      <c r="R114" s="281" t="s">
        <v>1601</v>
      </c>
      <c r="S114" s="281" t="s">
        <v>1601</v>
      </c>
      <c r="T114" s="281" t="s">
        <v>1601</v>
      </c>
      <c r="U114" s="281" t="s">
        <v>1601</v>
      </c>
      <c r="V114" s="281"/>
      <c r="W114" s="272" t="s">
        <v>96</v>
      </c>
      <c r="X114" s="272" t="s">
        <v>96</v>
      </c>
      <c r="Y114" s="281" t="s">
        <v>1601</v>
      </c>
      <c r="Z114" s="270" t="s">
        <v>95</v>
      </c>
      <c r="AA114" s="281" t="s">
        <v>1601</v>
      </c>
      <c r="AB114" s="281" t="s">
        <v>1601</v>
      </c>
      <c r="AC114" s="272" t="s">
        <v>95</v>
      </c>
      <c r="AD114" s="281" t="s">
        <v>1601</v>
      </c>
      <c r="AE114" s="281" t="s">
        <v>1601</v>
      </c>
      <c r="AF114" s="281" t="s">
        <v>1601</v>
      </c>
      <c r="AG114" s="281" t="s">
        <v>1601</v>
      </c>
      <c r="AH114" s="281" t="s">
        <v>1601</v>
      </c>
      <c r="AI114" s="281" t="s">
        <v>1601</v>
      </c>
      <c r="AJ114" s="281" t="s">
        <v>1601</v>
      </c>
      <c r="AK114" s="281" t="s">
        <v>1601</v>
      </c>
      <c r="AL114" t="str">
        <f t="shared" si="9"/>
        <v>Y</v>
      </c>
      <c r="AM114" t="s">
        <v>95</v>
      </c>
    </row>
    <row r="115" spans="1:39" ht="49.5" customHeight="1">
      <c r="A115" s="74" t="str">
        <f t="shared" si="10"/>
        <v>AccountCCS_Is_ORG_Lead__c</v>
      </c>
      <c r="B115" s="87" t="str">
        <f t="shared" si="11"/>
        <v>Boolean(True/False)</v>
      </c>
      <c r="C115" s="79">
        <v>114</v>
      </c>
      <c r="D115" s="88" t="s">
        <v>1601</v>
      </c>
      <c r="E115" s="277" t="s">
        <v>1476</v>
      </c>
      <c r="F115" s="278" t="s">
        <v>1596</v>
      </c>
      <c r="G115" s="274" t="s">
        <v>67</v>
      </c>
      <c r="H115" s="274" t="s">
        <v>66</v>
      </c>
      <c r="I115" s="273" t="s">
        <v>1228</v>
      </c>
      <c r="J115" s="274" t="s">
        <v>1227</v>
      </c>
      <c r="K115" s="76" t="str">
        <f t="shared" si="8"/>
        <v>Account.CCS_Is_ORG_Lead__c</v>
      </c>
      <c r="L115" s="282" t="s">
        <v>1617</v>
      </c>
      <c r="M115" s="281" t="s">
        <v>1487</v>
      </c>
      <c r="N115" s="261" t="s">
        <v>1488</v>
      </c>
      <c r="O115" s="281"/>
      <c r="P115" s="281" t="s">
        <v>1601</v>
      </c>
      <c r="Q115" s="281" t="s">
        <v>1601</v>
      </c>
      <c r="R115" s="281" t="s">
        <v>1601</v>
      </c>
      <c r="S115" s="281" t="s">
        <v>1601</v>
      </c>
      <c r="T115" s="281" t="s">
        <v>1601</v>
      </c>
      <c r="U115" s="281" t="s">
        <v>1601</v>
      </c>
      <c r="V115" s="281"/>
      <c r="W115" s="272" t="s">
        <v>96</v>
      </c>
      <c r="X115" s="272" t="s">
        <v>96</v>
      </c>
      <c r="Y115" s="281" t="s">
        <v>1601</v>
      </c>
      <c r="Z115" s="270" t="s">
        <v>95</v>
      </c>
      <c r="AA115" s="281" t="s">
        <v>1601</v>
      </c>
      <c r="AB115" s="281" t="s">
        <v>1601</v>
      </c>
      <c r="AC115" s="272" t="s">
        <v>95</v>
      </c>
      <c r="AD115" s="281" t="s">
        <v>1601</v>
      </c>
      <c r="AE115" s="281" t="s">
        <v>1601</v>
      </c>
      <c r="AF115" s="281" t="s">
        <v>1601</v>
      </c>
      <c r="AG115" s="281" t="s">
        <v>1601</v>
      </c>
      <c r="AH115" s="281" t="s">
        <v>1601</v>
      </c>
      <c r="AI115" s="281" t="s">
        <v>1601</v>
      </c>
      <c r="AJ115" s="281" t="s">
        <v>1601</v>
      </c>
      <c r="AK115" s="281" t="s">
        <v>1601</v>
      </c>
      <c r="AL115" t="str">
        <f t="shared" si="9"/>
        <v>Y</v>
      </c>
      <c r="AM115" t="s">
        <v>95</v>
      </c>
    </row>
    <row r="116" spans="1:39" ht="15" customHeight="1">
      <c r="A116" s="74" t="str">
        <f t="shared" si="10"/>
        <v>AccountCCS_Legal_Jurisdiction__c</v>
      </c>
      <c r="B116" s="87" t="str">
        <f t="shared" si="11"/>
        <v>See picklist options for lengths</v>
      </c>
      <c r="C116" s="79">
        <v>115</v>
      </c>
      <c r="D116" s="88" t="s">
        <v>1601</v>
      </c>
      <c r="E116" s="277" t="s">
        <v>1476</v>
      </c>
      <c r="F116" s="278" t="s">
        <v>1596</v>
      </c>
      <c r="G116" s="274" t="s">
        <v>67</v>
      </c>
      <c r="H116" s="274" t="s">
        <v>66</v>
      </c>
      <c r="I116" s="273" t="s">
        <v>1231</v>
      </c>
      <c r="J116" s="274" t="s">
        <v>1230</v>
      </c>
      <c r="K116" s="76" t="str">
        <f t="shared" si="8"/>
        <v>Account.CCS_Legal_Jurisdiction__c</v>
      </c>
      <c r="L116" s="282" t="s">
        <v>1618</v>
      </c>
      <c r="M116" s="281" t="s">
        <v>1480</v>
      </c>
      <c r="N116" s="261" t="s">
        <v>1481</v>
      </c>
      <c r="O116" s="281"/>
      <c r="P116" s="281" t="s">
        <v>1601</v>
      </c>
      <c r="Q116" s="281" t="s">
        <v>1601</v>
      </c>
      <c r="R116" s="281" t="s">
        <v>1601</v>
      </c>
      <c r="S116" s="281" t="s">
        <v>1601</v>
      </c>
      <c r="T116" s="281" t="s">
        <v>1601</v>
      </c>
      <c r="U116" s="281" t="s">
        <v>1601</v>
      </c>
      <c r="V116" s="281"/>
      <c r="W116" s="272" t="s">
        <v>96</v>
      </c>
      <c r="X116" s="272" t="s">
        <v>96</v>
      </c>
      <c r="Y116" s="281" t="s">
        <v>1601</v>
      </c>
      <c r="Z116" s="270" t="s">
        <v>95</v>
      </c>
      <c r="AA116" s="281" t="s">
        <v>1601</v>
      </c>
      <c r="AB116" s="281" t="s">
        <v>1601</v>
      </c>
      <c r="AC116" s="272" t="s">
        <v>95</v>
      </c>
      <c r="AD116" s="281" t="s">
        <v>1601</v>
      </c>
      <c r="AE116" s="281" t="s">
        <v>1601</v>
      </c>
      <c r="AF116" s="281" t="s">
        <v>1601</v>
      </c>
      <c r="AG116" s="281" t="s">
        <v>1601</v>
      </c>
      <c r="AH116" s="281" t="s">
        <v>1601</v>
      </c>
      <c r="AI116" s="281" t="s">
        <v>1601</v>
      </c>
      <c r="AJ116" s="281" t="s">
        <v>1601</v>
      </c>
      <c r="AK116" s="281" t="s">
        <v>1601</v>
      </c>
      <c r="AL116" t="str">
        <f t="shared" si="9"/>
        <v>Y</v>
      </c>
      <c r="AM116" t="s">
        <v>95</v>
      </c>
    </row>
    <row r="117" spans="1:39" ht="15" customHeight="1">
      <c r="A117" s="74" t="str">
        <f t="shared" si="10"/>
        <v>AccountMigration_ID__c</v>
      </c>
      <c r="B117" s="87">
        <f t="shared" ref="B117:B143" si="12">IF(N117&lt;&gt;"",  IF(O117&lt;&gt;"", N117&amp;", "&amp;O117,N117),"")</f>
        <v>18</v>
      </c>
      <c r="C117" s="79">
        <v>116</v>
      </c>
      <c r="D117" s="88" t="s">
        <v>1601</v>
      </c>
      <c r="E117" s="277" t="s">
        <v>1476</v>
      </c>
      <c r="F117" s="278" t="s">
        <v>1596</v>
      </c>
      <c r="G117" s="274" t="s">
        <v>67</v>
      </c>
      <c r="H117" s="274" t="s">
        <v>66</v>
      </c>
      <c r="I117" s="273" t="s">
        <v>844</v>
      </c>
      <c r="J117" s="274" t="s">
        <v>843</v>
      </c>
      <c r="K117" s="76" t="str">
        <f t="shared" si="8"/>
        <v>Account.Migration_ID__c</v>
      </c>
      <c r="L117" s="282" t="s">
        <v>1619</v>
      </c>
      <c r="M117" s="281" t="s">
        <v>1620</v>
      </c>
      <c r="N117" s="281">
        <v>18</v>
      </c>
      <c r="O117" s="281"/>
      <c r="P117" s="281" t="s">
        <v>1601</v>
      </c>
      <c r="Q117" s="281" t="s">
        <v>1601</v>
      </c>
      <c r="R117" s="281" t="s">
        <v>1601</v>
      </c>
      <c r="S117" s="281" t="s">
        <v>1601</v>
      </c>
      <c r="T117" s="281" t="s">
        <v>1601</v>
      </c>
      <c r="U117" s="281" t="s">
        <v>1601</v>
      </c>
      <c r="V117" s="281"/>
      <c r="W117" s="272" t="s">
        <v>96</v>
      </c>
      <c r="X117" s="272" t="s">
        <v>96</v>
      </c>
      <c r="Y117" s="281" t="s">
        <v>1601</v>
      </c>
      <c r="Z117" s="270" t="s">
        <v>95</v>
      </c>
      <c r="AA117" s="281" t="s">
        <v>1601</v>
      </c>
      <c r="AB117" s="281" t="s">
        <v>1601</v>
      </c>
      <c r="AC117" s="272" t="s">
        <v>95</v>
      </c>
      <c r="AD117" s="281" t="s">
        <v>1601</v>
      </c>
      <c r="AE117" s="281" t="s">
        <v>1601</v>
      </c>
      <c r="AF117" s="281" t="s">
        <v>1601</v>
      </c>
      <c r="AG117" s="281" t="s">
        <v>1601</v>
      </c>
      <c r="AH117" s="281" t="s">
        <v>1601</v>
      </c>
      <c r="AI117" s="281" t="s">
        <v>1601</v>
      </c>
      <c r="AJ117" s="281" t="s">
        <v>1601</v>
      </c>
      <c r="AK117" s="281" t="s">
        <v>1601</v>
      </c>
      <c r="AL117" t="str">
        <f t="shared" si="9"/>
        <v>Y</v>
      </c>
      <c r="AM117" t="s">
        <v>95</v>
      </c>
    </row>
    <row r="118" spans="1:39">
      <c r="A118" s="74" t="str">
        <f t="shared" si="10"/>
        <v>AccountLLC_BI__Next_Review_Date__c</v>
      </c>
      <c r="B118" s="87" t="str">
        <f t="shared" si="12"/>
        <v/>
      </c>
      <c r="C118" s="79">
        <v>117</v>
      </c>
      <c r="D118" s="88" t="s">
        <v>1601</v>
      </c>
      <c r="E118" s="277" t="s">
        <v>1476</v>
      </c>
      <c r="F118" s="278" t="s">
        <v>1596</v>
      </c>
      <c r="G118" s="274" t="s">
        <v>67</v>
      </c>
      <c r="H118" s="274" t="s">
        <v>66</v>
      </c>
      <c r="I118" s="273" t="s">
        <v>666</v>
      </c>
      <c r="J118" s="274" t="s">
        <v>665</v>
      </c>
      <c r="K118" s="76" t="str">
        <f t="shared" si="8"/>
        <v>Account.LLC_BI__Next_Review_Date__c</v>
      </c>
      <c r="L118" s="282" t="s">
        <v>1621</v>
      </c>
      <c r="M118" s="281" t="s">
        <v>28</v>
      </c>
      <c r="N118" s="88"/>
      <c r="O118" s="281"/>
      <c r="P118" s="281" t="s">
        <v>1601</v>
      </c>
      <c r="Q118" s="281" t="s">
        <v>1601</v>
      </c>
      <c r="R118" s="281" t="s">
        <v>1601</v>
      </c>
      <c r="S118" s="281" t="s">
        <v>1601</v>
      </c>
      <c r="T118" s="281" t="s">
        <v>1601</v>
      </c>
      <c r="U118" s="281" t="s">
        <v>1601</v>
      </c>
      <c r="V118" s="281"/>
      <c r="W118" s="272" t="s">
        <v>96</v>
      </c>
      <c r="X118" s="272" t="s">
        <v>96</v>
      </c>
      <c r="Y118" s="281" t="s">
        <v>1601</v>
      </c>
      <c r="Z118" s="270" t="s">
        <v>95</v>
      </c>
      <c r="AA118" s="281" t="s">
        <v>1601</v>
      </c>
      <c r="AB118" s="281" t="s">
        <v>1601</v>
      </c>
      <c r="AC118" s="272" t="s">
        <v>95</v>
      </c>
      <c r="AD118" s="281" t="s">
        <v>1601</v>
      </c>
      <c r="AE118" s="281" t="s">
        <v>1601</v>
      </c>
      <c r="AF118" s="281" t="s">
        <v>1601</v>
      </c>
      <c r="AG118" s="281" t="s">
        <v>1601</v>
      </c>
      <c r="AH118" s="281" t="s">
        <v>1601</v>
      </c>
      <c r="AI118" s="281" t="s">
        <v>1601</v>
      </c>
      <c r="AJ118" s="281" t="s">
        <v>1601</v>
      </c>
      <c r="AK118" s="281" t="s">
        <v>1601</v>
      </c>
      <c r="AL118" t="str">
        <f t="shared" si="9"/>
        <v>Y</v>
      </c>
      <c r="AM118" t="s">
        <v>95</v>
      </c>
    </row>
    <row r="119" spans="1:39">
      <c r="A119" s="74" t="str">
        <f t="shared" si="10"/>
        <v>AccountOwnership</v>
      </c>
      <c r="B119" s="87" t="str">
        <f t="shared" si="12"/>
        <v>See picklist options for lengths</v>
      </c>
      <c r="C119" s="79">
        <v>118</v>
      </c>
      <c r="D119" s="88" t="s">
        <v>1601</v>
      </c>
      <c r="E119" s="277" t="s">
        <v>1476</v>
      </c>
      <c r="F119" s="278" t="s">
        <v>1596</v>
      </c>
      <c r="G119" s="274" t="s">
        <v>67</v>
      </c>
      <c r="H119" s="274" t="s">
        <v>66</v>
      </c>
      <c r="I119" s="273" t="s">
        <v>352</v>
      </c>
      <c r="J119" s="274" t="s">
        <v>352</v>
      </c>
      <c r="K119" s="76" t="str">
        <f t="shared" si="8"/>
        <v>Account.Ownership</v>
      </c>
      <c r="L119" s="282"/>
      <c r="M119" s="281" t="s">
        <v>1480</v>
      </c>
      <c r="N119" s="261" t="s">
        <v>1481</v>
      </c>
      <c r="O119" s="281"/>
      <c r="P119" s="281" t="s">
        <v>1601</v>
      </c>
      <c r="Q119" s="281" t="s">
        <v>1601</v>
      </c>
      <c r="R119" s="281" t="s">
        <v>1601</v>
      </c>
      <c r="S119" s="281" t="s">
        <v>1601</v>
      </c>
      <c r="T119" s="281" t="s">
        <v>1601</v>
      </c>
      <c r="U119" s="281" t="s">
        <v>1601</v>
      </c>
      <c r="V119" s="281"/>
      <c r="W119" s="272" t="s">
        <v>96</v>
      </c>
      <c r="X119" s="272" t="s">
        <v>96</v>
      </c>
      <c r="Y119" s="281" t="s">
        <v>1601</v>
      </c>
      <c r="Z119" s="270" t="s">
        <v>95</v>
      </c>
      <c r="AA119" s="281" t="s">
        <v>1601</v>
      </c>
      <c r="AB119" s="281" t="s">
        <v>1601</v>
      </c>
      <c r="AC119" s="272" t="s">
        <v>95</v>
      </c>
      <c r="AD119" s="281" t="s">
        <v>1601</v>
      </c>
      <c r="AE119" s="281" t="s">
        <v>1601</v>
      </c>
      <c r="AF119" s="281" t="s">
        <v>1601</v>
      </c>
      <c r="AG119" s="281" t="s">
        <v>1601</v>
      </c>
      <c r="AH119" s="281" t="s">
        <v>1601</v>
      </c>
      <c r="AI119" s="281" t="s">
        <v>1601</v>
      </c>
      <c r="AJ119" s="281" t="s">
        <v>1601</v>
      </c>
      <c r="AK119" s="281" t="s">
        <v>1601</v>
      </c>
      <c r="AL119" t="str">
        <f t="shared" si="9"/>
        <v>Y</v>
      </c>
      <c r="AM119" t="s">
        <v>95</v>
      </c>
    </row>
    <row r="120" spans="1:39">
      <c r="A120" s="74" t="str">
        <f t="shared" si="10"/>
        <v>AccountCCS_Reason_for_Default__c</v>
      </c>
      <c r="B120" s="87" t="str">
        <f t="shared" si="12"/>
        <v>See picklist options for lengths</v>
      </c>
      <c r="C120" s="79">
        <v>119</v>
      </c>
      <c r="D120" s="88" t="s">
        <v>1601</v>
      </c>
      <c r="E120" s="277" t="s">
        <v>1476</v>
      </c>
      <c r="F120" s="278" t="s">
        <v>1596</v>
      </c>
      <c r="G120" s="274" t="s">
        <v>67</v>
      </c>
      <c r="H120" s="274" t="s">
        <v>66</v>
      </c>
      <c r="I120" s="273" t="s">
        <v>1234</v>
      </c>
      <c r="J120" s="274" t="s">
        <v>1233</v>
      </c>
      <c r="K120" s="76" t="str">
        <f t="shared" si="8"/>
        <v>Account.CCS_Reason_for_Default__c</v>
      </c>
      <c r="L120" s="282" t="s">
        <v>1622</v>
      </c>
      <c r="M120" s="281" t="s">
        <v>1480</v>
      </c>
      <c r="N120" s="261" t="s">
        <v>1481</v>
      </c>
      <c r="O120" s="281"/>
      <c r="P120" s="281" t="s">
        <v>1601</v>
      </c>
      <c r="Q120" s="281" t="s">
        <v>1601</v>
      </c>
      <c r="R120" s="281" t="s">
        <v>1601</v>
      </c>
      <c r="S120" s="281" t="s">
        <v>1601</v>
      </c>
      <c r="T120" s="281" t="s">
        <v>1601</v>
      </c>
      <c r="U120" s="281" t="s">
        <v>1601</v>
      </c>
      <c r="V120" s="281"/>
      <c r="W120" s="272" t="s">
        <v>96</v>
      </c>
      <c r="X120" s="272" t="s">
        <v>96</v>
      </c>
      <c r="Y120" s="281" t="s">
        <v>1601</v>
      </c>
      <c r="Z120" s="270" t="s">
        <v>95</v>
      </c>
      <c r="AA120" s="281" t="s">
        <v>1601</v>
      </c>
      <c r="AB120" s="281" t="s">
        <v>1601</v>
      </c>
      <c r="AC120" s="272" t="s">
        <v>95</v>
      </c>
      <c r="AD120" s="281" t="s">
        <v>1601</v>
      </c>
      <c r="AE120" s="281" t="s">
        <v>1601</v>
      </c>
      <c r="AF120" s="281" t="s">
        <v>1601</v>
      </c>
      <c r="AG120" s="281" t="s">
        <v>1601</v>
      </c>
      <c r="AH120" s="281" t="s">
        <v>1601</v>
      </c>
      <c r="AI120" s="281" t="s">
        <v>1601</v>
      </c>
      <c r="AJ120" s="281" t="s">
        <v>1601</v>
      </c>
      <c r="AK120" s="281" t="s">
        <v>1601</v>
      </c>
      <c r="AL120" t="str">
        <f t="shared" si="9"/>
        <v>Y</v>
      </c>
      <c r="AM120" t="s">
        <v>95</v>
      </c>
    </row>
    <row r="121" spans="1:39">
      <c r="A121" s="74" t="str">
        <f t="shared" si="10"/>
        <v>AccountBillingAddress</v>
      </c>
      <c r="B121" s="87" t="str">
        <f t="shared" si="12"/>
        <v/>
      </c>
      <c r="C121" s="79">
        <v>120</v>
      </c>
      <c r="D121" s="88" t="s">
        <v>1601</v>
      </c>
      <c r="E121" s="277" t="s">
        <v>1476</v>
      </c>
      <c r="F121" s="278" t="s">
        <v>1596</v>
      </c>
      <c r="G121" s="274" t="s">
        <v>67</v>
      </c>
      <c r="H121" s="274" t="s">
        <v>66</v>
      </c>
      <c r="I121" s="273" t="s">
        <v>1623</v>
      </c>
      <c r="J121" s="274" t="s">
        <v>292</v>
      </c>
      <c r="K121" s="76" t="str">
        <f t="shared" si="8"/>
        <v>Account.BillingAddress</v>
      </c>
      <c r="L121" s="282"/>
      <c r="M121" s="281" t="s">
        <v>735</v>
      </c>
      <c r="N121" s="88"/>
      <c r="O121" s="281"/>
      <c r="P121" s="281" t="s">
        <v>1601</v>
      </c>
      <c r="Q121" s="281" t="s">
        <v>1601</v>
      </c>
      <c r="R121" s="281" t="s">
        <v>1601</v>
      </c>
      <c r="S121" s="281" t="s">
        <v>1601</v>
      </c>
      <c r="T121" s="281" t="s">
        <v>1601</v>
      </c>
      <c r="U121" s="281" t="s">
        <v>1601</v>
      </c>
      <c r="V121" s="281"/>
      <c r="W121" s="272" t="s">
        <v>96</v>
      </c>
      <c r="X121" s="272" t="s">
        <v>96</v>
      </c>
      <c r="Y121" s="281" t="s">
        <v>1601</v>
      </c>
      <c r="Z121" s="270" t="s">
        <v>95</v>
      </c>
      <c r="AA121" s="281" t="s">
        <v>1601</v>
      </c>
      <c r="AB121" s="281" t="s">
        <v>1601</v>
      </c>
      <c r="AC121" s="272" t="s">
        <v>95</v>
      </c>
      <c r="AD121" s="281" t="s">
        <v>1601</v>
      </c>
      <c r="AE121" s="281" t="s">
        <v>1601</v>
      </c>
      <c r="AF121" s="281" t="s">
        <v>1601</v>
      </c>
      <c r="AG121" s="281" t="s">
        <v>1601</v>
      </c>
      <c r="AH121" s="281" t="s">
        <v>1601</v>
      </c>
      <c r="AI121" s="281" t="s">
        <v>1601</v>
      </c>
      <c r="AJ121" s="281" t="s">
        <v>1601</v>
      </c>
      <c r="AK121" s="281" t="s">
        <v>1601</v>
      </c>
      <c r="AL121" t="str">
        <f t="shared" si="9"/>
        <v>Y</v>
      </c>
      <c r="AM121" t="s">
        <v>95</v>
      </c>
    </row>
    <row r="122" spans="1:39">
      <c r="A122" s="74" t="str">
        <f t="shared" si="10"/>
        <v>AccountShippingAddress</v>
      </c>
      <c r="B122" s="87" t="str">
        <f t="shared" si="12"/>
        <v/>
      </c>
      <c r="C122" s="79">
        <v>121</v>
      </c>
      <c r="D122" s="88" t="s">
        <v>1601</v>
      </c>
      <c r="E122" s="277" t="s">
        <v>1476</v>
      </c>
      <c r="F122" s="278" t="s">
        <v>1596</v>
      </c>
      <c r="G122" s="274" t="s">
        <v>67</v>
      </c>
      <c r="H122" s="274" t="s">
        <v>66</v>
      </c>
      <c r="I122" s="273" t="s">
        <v>321</v>
      </c>
      <c r="J122" s="274" t="s">
        <v>320</v>
      </c>
      <c r="K122" s="76" t="str">
        <f t="shared" si="8"/>
        <v>Account.ShippingAddress</v>
      </c>
      <c r="L122" s="282"/>
      <c r="M122" s="281" t="s">
        <v>735</v>
      </c>
      <c r="N122" s="88"/>
      <c r="O122" s="281"/>
      <c r="P122" s="281" t="s">
        <v>1601</v>
      </c>
      <c r="Q122" s="281" t="s">
        <v>1601</v>
      </c>
      <c r="R122" s="281" t="s">
        <v>1601</v>
      </c>
      <c r="S122" s="281" t="s">
        <v>1601</v>
      </c>
      <c r="T122" s="281" t="s">
        <v>1601</v>
      </c>
      <c r="U122" s="281" t="s">
        <v>1601</v>
      </c>
      <c r="V122" s="281"/>
      <c r="W122" s="272" t="s">
        <v>96</v>
      </c>
      <c r="X122" s="272" t="s">
        <v>96</v>
      </c>
      <c r="Y122" s="281" t="s">
        <v>1601</v>
      </c>
      <c r="Z122" s="270" t="s">
        <v>95</v>
      </c>
      <c r="AA122" s="281" t="s">
        <v>1601</v>
      </c>
      <c r="AB122" s="281" t="s">
        <v>1601</v>
      </c>
      <c r="AC122" s="272" t="s">
        <v>95</v>
      </c>
      <c r="AD122" s="281" t="s">
        <v>1601</v>
      </c>
      <c r="AE122" s="281" t="s">
        <v>1601</v>
      </c>
      <c r="AF122" s="281" t="s">
        <v>1601</v>
      </c>
      <c r="AG122" s="281" t="s">
        <v>1601</v>
      </c>
      <c r="AH122" s="281" t="s">
        <v>1601</v>
      </c>
      <c r="AI122" s="281" t="s">
        <v>1601</v>
      </c>
      <c r="AJ122" s="281" t="s">
        <v>1601</v>
      </c>
      <c r="AK122" s="281" t="s">
        <v>1601</v>
      </c>
      <c r="AL122" t="str">
        <f t="shared" si="9"/>
        <v>Y</v>
      </c>
      <c r="AM122" t="s">
        <v>95</v>
      </c>
    </row>
    <row r="123" spans="1:39">
      <c r="A123" s="74" t="str">
        <f t="shared" si="10"/>
        <v>AccountLLC_BI__Third_Party__c</v>
      </c>
      <c r="B123" s="87" t="str">
        <f t="shared" si="12"/>
        <v>See picklist options for lengths</v>
      </c>
      <c r="C123" s="79">
        <v>122</v>
      </c>
      <c r="D123" s="88" t="s">
        <v>1601</v>
      </c>
      <c r="E123" s="277" t="s">
        <v>1476</v>
      </c>
      <c r="F123" s="278" t="s">
        <v>1596</v>
      </c>
      <c r="G123" s="274" t="s">
        <v>67</v>
      </c>
      <c r="H123" s="274" t="s">
        <v>66</v>
      </c>
      <c r="I123" s="273" t="s">
        <v>903</v>
      </c>
      <c r="J123" s="274" t="s">
        <v>902</v>
      </c>
      <c r="K123" s="76" t="str">
        <f t="shared" si="8"/>
        <v>Account.LLC_BI__Third_Party__c</v>
      </c>
      <c r="L123" s="282" t="s">
        <v>1624</v>
      </c>
      <c r="M123" s="281" t="s">
        <v>1625</v>
      </c>
      <c r="N123" s="261" t="s">
        <v>1481</v>
      </c>
      <c r="O123" s="281"/>
      <c r="P123" s="281" t="s">
        <v>1601</v>
      </c>
      <c r="Q123" s="281" t="s">
        <v>1601</v>
      </c>
      <c r="R123" s="281" t="s">
        <v>1601</v>
      </c>
      <c r="S123" s="281" t="s">
        <v>1601</v>
      </c>
      <c r="T123" s="281" t="s">
        <v>1601</v>
      </c>
      <c r="U123" s="281" t="s">
        <v>1601</v>
      </c>
      <c r="V123" s="281"/>
      <c r="W123" s="272" t="s">
        <v>96</v>
      </c>
      <c r="X123" s="272" t="s">
        <v>96</v>
      </c>
      <c r="Y123" s="281" t="s">
        <v>1601</v>
      </c>
      <c r="Z123" s="270" t="s">
        <v>95</v>
      </c>
      <c r="AA123" s="281" t="s">
        <v>1601</v>
      </c>
      <c r="AB123" s="281" t="s">
        <v>1601</v>
      </c>
      <c r="AC123" s="272" t="s">
        <v>95</v>
      </c>
      <c r="AD123" s="281" t="s">
        <v>1601</v>
      </c>
      <c r="AE123" s="281" t="s">
        <v>1601</v>
      </c>
      <c r="AF123" s="281" t="s">
        <v>1601</v>
      </c>
      <c r="AG123" s="281" t="s">
        <v>1601</v>
      </c>
      <c r="AH123" s="281" t="s">
        <v>1601</v>
      </c>
      <c r="AI123" s="281" t="s">
        <v>1601</v>
      </c>
      <c r="AJ123" s="281" t="s">
        <v>1601</v>
      </c>
      <c r="AK123" s="281" t="s">
        <v>1601</v>
      </c>
      <c r="AL123" t="str">
        <f t="shared" si="9"/>
        <v>Y</v>
      </c>
      <c r="AM123" t="s">
        <v>95</v>
      </c>
    </row>
    <row r="124" spans="1:39">
      <c r="A124" s="74" t="str">
        <f t="shared" si="10"/>
        <v>AccountCCS_Chat_with_RM__c</v>
      </c>
      <c r="B124" s="87">
        <f t="shared" si="12"/>
        <v>1300</v>
      </c>
      <c r="C124" s="79">
        <v>123</v>
      </c>
      <c r="D124" s="76" t="s">
        <v>1510</v>
      </c>
      <c r="E124" s="277" t="s">
        <v>1476</v>
      </c>
      <c r="F124" s="278" t="s">
        <v>1596</v>
      </c>
      <c r="G124" s="274" t="s">
        <v>67</v>
      </c>
      <c r="H124" s="274" t="s">
        <v>66</v>
      </c>
      <c r="I124" s="289" t="s">
        <v>1172</v>
      </c>
      <c r="J124" s="77" t="s">
        <v>1171</v>
      </c>
      <c r="K124" s="76" t="str">
        <f>_xlfn.CONCAT(H124,".",J124)</f>
        <v>Account.CCS_Chat_with_RM__c</v>
      </c>
      <c r="L124" s="75" t="s">
        <v>1626</v>
      </c>
      <c r="M124" s="76" t="s">
        <v>1522</v>
      </c>
      <c r="N124" s="76">
        <v>1300</v>
      </c>
      <c r="O124" s="76"/>
      <c r="P124" s="76"/>
      <c r="Q124" s="76"/>
      <c r="R124" s="76"/>
      <c r="S124" s="76"/>
      <c r="T124" s="76"/>
      <c r="U124" s="76"/>
      <c r="W124" s="272" t="s">
        <v>96</v>
      </c>
      <c r="X124" s="272" t="s">
        <v>96</v>
      </c>
      <c r="Y124" s="77"/>
      <c r="Z124" s="200" t="s">
        <v>95</v>
      </c>
      <c r="AA124" s="75"/>
      <c r="AB124" s="76"/>
      <c r="AC124" s="272" t="s">
        <v>95</v>
      </c>
      <c r="AD124" s="76"/>
      <c r="AE124" s="76"/>
      <c r="AF124" s="76"/>
      <c r="AG124" s="76"/>
      <c r="AH124" s="76"/>
      <c r="AI124" s="76"/>
      <c r="AJ124" s="76"/>
      <c r="AK124" s="76"/>
      <c r="AL124" t="str">
        <f t="shared" si="9"/>
        <v>Y</v>
      </c>
      <c r="AM124" t="s">
        <v>95</v>
      </c>
    </row>
    <row r="125" spans="1:39">
      <c r="A125" s="74" t="str">
        <f t="shared" si="10"/>
        <v>AccountSource_of_Customer_Comments__c</v>
      </c>
      <c r="B125" s="87">
        <f t="shared" si="12"/>
        <v>32768</v>
      </c>
      <c r="C125" s="79">
        <v>124</v>
      </c>
      <c r="D125" s="76"/>
      <c r="E125" s="277" t="s">
        <v>1476</v>
      </c>
      <c r="F125" s="278" t="s">
        <v>1596</v>
      </c>
      <c r="G125" s="274" t="s">
        <v>67</v>
      </c>
      <c r="H125" s="274" t="s">
        <v>66</v>
      </c>
      <c r="I125" s="289" t="s">
        <v>1246</v>
      </c>
      <c r="J125" s="77" t="s">
        <v>1245</v>
      </c>
      <c r="K125" s="76" t="str">
        <f>_xlfn.CONCAT(H125,".",J125)</f>
        <v>Account.Source_of_Customer_Comments__c</v>
      </c>
      <c r="L125" s="75" t="s">
        <v>1627</v>
      </c>
      <c r="M125" s="76" t="s">
        <v>1628</v>
      </c>
      <c r="N125" s="76">
        <v>32768</v>
      </c>
      <c r="O125" s="76"/>
      <c r="P125" s="76"/>
      <c r="Q125" s="76"/>
      <c r="R125" s="76"/>
      <c r="S125" s="76"/>
      <c r="T125" s="76"/>
      <c r="U125" s="76"/>
      <c r="W125" s="272" t="s">
        <v>96</v>
      </c>
      <c r="X125" s="272" t="s">
        <v>96</v>
      </c>
      <c r="Y125" s="77"/>
      <c r="Z125" s="200" t="s">
        <v>95</v>
      </c>
      <c r="AA125" s="75"/>
      <c r="AB125" s="76"/>
      <c r="AC125" s="272" t="s">
        <v>95</v>
      </c>
      <c r="AD125" s="76"/>
      <c r="AE125" s="76"/>
      <c r="AF125" s="76"/>
      <c r="AG125" s="76"/>
      <c r="AH125" s="76"/>
      <c r="AI125" s="76"/>
      <c r="AJ125" s="76"/>
      <c r="AK125" s="76"/>
      <c r="AL125" t="str">
        <f t="shared" si="9"/>
        <v>Y</v>
      </c>
      <c r="AM125" t="s">
        <v>95</v>
      </c>
    </row>
    <row r="126" spans="1:39">
      <c r="A126" s="74" t="str">
        <f t="shared" si="10"/>
        <v>AccountEnvironmental_Social_Comments__c</v>
      </c>
      <c r="B126" s="87">
        <f t="shared" si="12"/>
        <v>32768</v>
      </c>
      <c r="C126" s="79">
        <v>125</v>
      </c>
      <c r="D126" s="76"/>
      <c r="E126" s="277" t="s">
        <v>1476</v>
      </c>
      <c r="F126" s="278" t="s">
        <v>1596</v>
      </c>
      <c r="G126" s="274" t="s">
        <v>67</v>
      </c>
      <c r="H126" s="274" t="s">
        <v>66</v>
      </c>
      <c r="I126" s="289" t="s">
        <v>1243</v>
      </c>
      <c r="J126" s="77" t="s">
        <v>1242</v>
      </c>
      <c r="K126" s="76" t="str">
        <f>_xlfn.CONCAT(H126,".",J126)</f>
        <v>Account.Environmental_Social_Comments__c</v>
      </c>
      <c r="L126" s="75" t="s">
        <v>1627</v>
      </c>
      <c r="M126" s="76" t="s">
        <v>1628</v>
      </c>
      <c r="N126" s="76">
        <v>32768</v>
      </c>
      <c r="O126" s="76"/>
      <c r="P126" s="76"/>
      <c r="Q126" s="76"/>
      <c r="R126" s="76"/>
      <c r="S126" s="76"/>
      <c r="T126" s="76"/>
      <c r="U126" s="76"/>
      <c r="W126" s="272" t="s">
        <v>96</v>
      </c>
      <c r="X126" s="272" t="s">
        <v>96</v>
      </c>
      <c r="Y126" s="77"/>
      <c r="Z126" s="200" t="s">
        <v>95</v>
      </c>
      <c r="AA126" s="75"/>
      <c r="AB126" s="76"/>
      <c r="AC126" s="272" t="s">
        <v>95</v>
      </c>
      <c r="AD126" s="76"/>
      <c r="AE126" s="76"/>
      <c r="AF126" s="76"/>
      <c r="AG126" s="76"/>
      <c r="AH126" s="76"/>
      <c r="AI126" s="76"/>
      <c r="AJ126" s="76"/>
      <c r="AK126" s="76"/>
      <c r="AL126" t="str">
        <f t="shared" si="9"/>
        <v>Y</v>
      </c>
      <c r="AM126" t="s">
        <v>95</v>
      </c>
    </row>
    <row r="127" spans="1:39">
      <c r="A127" s="74" t="str">
        <f t="shared" si="10"/>
        <v>AccountCCS_Total_Lending_Value_Amount__c</v>
      </c>
      <c r="B127" s="87" t="str">
        <f t="shared" si="12"/>
        <v>18, 0</v>
      </c>
      <c r="C127" s="79">
        <v>126</v>
      </c>
      <c r="D127" s="76"/>
      <c r="E127" s="277" t="s">
        <v>1476</v>
      </c>
      <c r="F127" s="278" t="s">
        <v>1596</v>
      </c>
      <c r="G127" s="274" t="s">
        <v>67</v>
      </c>
      <c r="H127" s="274" t="s">
        <v>66</v>
      </c>
      <c r="I127" s="289" t="s">
        <v>1240</v>
      </c>
      <c r="J127" s="77" t="s">
        <v>1239</v>
      </c>
      <c r="K127" s="76" t="str">
        <f>_xlfn.CONCAT(H127,".",J127)</f>
        <v>Account.CCS_Total_Lending_Value_Amount__c</v>
      </c>
      <c r="L127" s="75" t="s">
        <v>1629</v>
      </c>
      <c r="M127" s="76" t="s">
        <v>1496</v>
      </c>
      <c r="N127" s="76">
        <v>18</v>
      </c>
      <c r="O127" s="76">
        <v>0</v>
      </c>
      <c r="P127" s="76"/>
      <c r="Q127" s="76"/>
      <c r="R127" s="76"/>
      <c r="S127" s="76"/>
      <c r="T127" s="76"/>
      <c r="U127" s="76"/>
      <c r="W127" s="272" t="s">
        <v>96</v>
      </c>
      <c r="X127" s="272" t="s">
        <v>96</v>
      </c>
      <c r="Y127" s="77"/>
      <c r="Z127" s="200" t="s">
        <v>95</v>
      </c>
      <c r="AA127" s="75"/>
      <c r="AB127" s="76"/>
      <c r="AC127" s="272" t="s">
        <v>95</v>
      </c>
      <c r="AD127" s="76"/>
      <c r="AE127" s="76"/>
      <c r="AF127" s="76"/>
      <c r="AG127" s="76"/>
      <c r="AH127" s="76"/>
      <c r="AI127" s="76"/>
      <c r="AJ127" s="76"/>
      <c r="AK127" s="76"/>
      <c r="AL127" t="str">
        <f t="shared" si="9"/>
        <v>Y</v>
      </c>
      <c r="AM127" t="s">
        <v>95</v>
      </c>
    </row>
    <row r="128" spans="1:39">
      <c r="A128" s="74" t="str">
        <f t="shared" si="10"/>
        <v>AccountCCS_Total_Gross_Value_Amount__c</v>
      </c>
      <c r="B128" s="87" t="str">
        <f t="shared" si="12"/>
        <v>18, 0</v>
      </c>
      <c r="C128" s="79">
        <v>127</v>
      </c>
      <c r="D128" s="76"/>
      <c r="E128" s="277" t="s">
        <v>1476</v>
      </c>
      <c r="F128" s="278" t="s">
        <v>1596</v>
      </c>
      <c r="G128" s="274" t="s">
        <v>67</v>
      </c>
      <c r="H128" s="274" t="s">
        <v>66</v>
      </c>
      <c r="I128" s="289" t="s">
        <v>1237</v>
      </c>
      <c r="J128" s="77" t="s">
        <v>1236</v>
      </c>
      <c r="K128" s="76" t="str">
        <f>_xlfn.CONCAT(H128,".",J128)</f>
        <v>Account.CCS_Total_Gross_Value_Amount__c</v>
      </c>
      <c r="L128" s="75" t="s">
        <v>1629</v>
      </c>
      <c r="M128" s="76" t="s">
        <v>1496</v>
      </c>
      <c r="N128" s="76">
        <v>18</v>
      </c>
      <c r="O128" s="76">
        <v>0</v>
      </c>
      <c r="P128" s="76"/>
      <c r="Q128" s="76"/>
      <c r="R128" s="76"/>
      <c r="S128" s="76"/>
      <c r="T128" s="76"/>
      <c r="U128" s="76"/>
      <c r="W128" s="272" t="s">
        <v>96</v>
      </c>
      <c r="X128" s="272" t="s">
        <v>96</v>
      </c>
      <c r="Y128" s="77"/>
      <c r="Z128" s="200" t="s">
        <v>95</v>
      </c>
      <c r="AA128" s="75"/>
      <c r="AB128" s="76"/>
      <c r="AC128" s="272" t="s">
        <v>95</v>
      </c>
      <c r="AD128" s="76"/>
      <c r="AE128" s="76"/>
      <c r="AF128" s="76"/>
      <c r="AG128" s="76"/>
      <c r="AH128" s="76"/>
      <c r="AI128" s="76"/>
      <c r="AJ128" s="76"/>
      <c r="AK128" s="76"/>
      <c r="AL128" t="str">
        <f t="shared" si="9"/>
        <v>Y</v>
      </c>
      <c r="AM128" t="s">
        <v>95</v>
      </c>
    </row>
    <row r="129" spans="1:41">
      <c r="A129" s="74" t="str">
        <f t="shared" si="10"/>
        <v>LLC_BI__Connection__cId</v>
      </c>
      <c r="B129" s="87">
        <f t="shared" si="12"/>
        <v>18</v>
      </c>
      <c r="C129" s="79">
        <v>1</v>
      </c>
      <c r="D129" s="75" t="s">
        <v>1464</v>
      </c>
      <c r="E129" s="80" t="s">
        <v>1465</v>
      </c>
      <c r="F129" s="80" t="s">
        <v>1465</v>
      </c>
      <c r="G129" s="148" t="s">
        <v>70</v>
      </c>
      <c r="H129" s="149" t="s">
        <v>69</v>
      </c>
      <c r="I129" s="81" t="s">
        <v>238</v>
      </c>
      <c r="J129" s="76" t="s">
        <v>238</v>
      </c>
      <c r="K129" s="76" t="str">
        <f t="shared" ref="K129:K168" si="13">_xlfn.CONCAT(H129,".",J129)</f>
        <v>LLC_BI__Connection__c.Id</v>
      </c>
      <c r="L129" s="76" t="s">
        <v>238</v>
      </c>
      <c r="M129" s="77" t="s">
        <v>238</v>
      </c>
      <c r="N129" s="290">
        <v>18</v>
      </c>
      <c r="O129" s="137"/>
      <c r="P129" s="136"/>
      <c r="Q129" s="136"/>
      <c r="R129" s="136"/>
      <c r="S129" s="136"/>
      <c r="T129" s="75" t="s">
        <v>1466</v>
      </c>
      <c r="U129" s="76" t="s">
        <v>1466</v>
      </c>
      <c r="V129" s="76" t="s">
        <v>1630</v>
      </c>
      <c r="W129" s="75" t="s">
        <v>1466</v>
      </c>
      <c r="X129" s="79" t="s">
        <v>96</v>
      </c>
      <c r="Y129" s="76"/>
      <c r="Z129" s="82" t="s">
        <v>95</v>
      </c>
      <c r="AA129" s="76"/>
      <c r="AB129" s="77"/>
      <c r="AC129" s="82" t="s">
        <v>95</v>
      </c>
      <c r="AD129" s="75"/>
      <c r="AE129" s="76"/>
      <c r="AF129" s="76"/>
      <c r="AG129" s="76"/>
      <c r="AH129" s="76"/>
      <c r="AI129" s="76"/>
      <c r="AJ129" s="76"/>
      <c r="AK129" s="76"/>
      <c r="AL129" t="str">
        <f t="shared" si="9"/>
        <v>N</v>
      </c>
      <c r="AM129" t="s">
        <v>95</v>
      </c>
      <c r="AN129" s="76"/>
      <c r="AO129" s="76"/>
    </row>
    <row r="130" spans="1:41">
      <c r="A130" s="74" t="str">
        <f t="shared" si="10"/>
        <v>LLC_BI__Connection__cCreatedDate</v>
      </c>
      <c r="B130" s="87" t="str">
        <f t="shared" si="12"/>
        <v/>
      </c>
      <c r="C130" s="79">
        <v>2</v>
      </c>
      <c r="D130" s="75" t="s">
        <v>1464</v>
      </c>
      <c r="E130" s="80" t="s">
        <v>1465</v>
      </c>
      <c r="F130" s="80" t="s">
        <v>1465</v>
      </c>
      <c r="G130" s="148" t="s">
        <v>70</v>
      </c>
      <c r="H130" s="149" t="s">
        <v>69</v>
      </c>
      <c r="I130" s="81" t="s">
        <v>373</v>
      </c>
      <c r="J130" s="77" t="s">
        <v>372</v>
      </c>
      <c r="K130" s="76" t="str">
        <f t="shared" si="13"/>
        <v>LLC_BI__Connection__c.CreatedDate</v>
      </c>
      <c r="L130" s="76" t="s">
        <v>1467</v>
      </c>
      <c r="M130" s="76" t="s">
        <v>1468</v>
      </c>
      <c r="N130" s="290"/>
      <c r="O130" s="137"/>
      <c r="P130" s="136"/>
      <c r="Q130" s="136"/>
      <c r="R130" s="136"/>
      <c r="S130" s="136"/>
      <c r="T130" s="75"/>
      <c r="U130" s="75"/>
      <c r="V130" s="75"/>
      <c r="W130" s="75"/>
      <c r="X130" s="79" t="s">
        <v>96</v>
      </c>
      <c r="Y130" s="75"/>
      <c r="Z130" s="82" t="s">
        <v>95</v>
      </c>
      <c r="AA130" s="76"/>
      <c r="AB130" s="77"/>
      <c r="AC130" s="82" t="s">
        <v>95</v>
      </c>
      <c r="AD130" s="75"/>
      <c r="AE130" s="76"/>
      <c r="AF130" s="76"/>
      <c r="AG130" s="76"/>
      <c r="AH130" s="76"/>
      <c r="AI130" s="76"/>
      <c r="AJ130" s="76"/>
      <c r="AK130" s="76"/>
      <c r="AL130" t="str">
        <f t="shared" si="9"/>
        <v>N</v>
      </c>
      <c r="AM130" t="s">
        <v>95</v>
      </c>
      <c r="AN130" s="76"/>
      <c r="AO130" s="76"/>
    </row>
    <row r="131" spans="1:41">
      <c r="A131" s="74" t="str">
        <f t="shared" si="10"/>
        <v>LLC_BI__Connection__cCreatedById</v>
      </c>
      <c r="B131" s="87">
        <f t="shared" si="12"/>
        <v>18</v>
      </c>
      <c r="C131" s="79">
        <v>3</v>
      </c>
      <c r="D131" s="75" t="s">
        <v>1464</v>
      </c>
      <c r="E131" s="80" t="s">
        <v>1465</v>
      </c>
      <c r="F131" s="80" t="s">
        <v>1465</v>
      </c>
      <c r="G131" s="148" t="s">
        <v>70</v>
      </c>
      <c r="H131" s="149" t="s">
        <v>69</v>
      </c>
      <c r="I131" s="151" t="s">
        <v>1469</v>
      </c>
      <c r="J131" s="77" t="s">
        <v>376</v>
      </c>
      <c r="K131" s="76" t="str">
        <f t="shared" si="13"/>
        <v>LLC_BI__Connection__c.CreatedById</v>
      </c>
      <c r="L131" s="76" t="s">
        <v>1470</v>
      </c>
      <c r="M131" s="152" t="s">
        <v>1471</v>
      </c>
      <c r="N131" s="291">
        <v>18</v>
      </c>
      <c r="O131" s="137"/>
      <c r="P131" s="136"/>
      <c r="Q131" s="136"/>
      <c r="R131" s="136"/>
      <c r="S131" s="136"/>
      <c r="T131" s="75"/>
      <c r="U131" s="75"/>
      <c r="V131" s="75"/>
      <c r="W131" s="75"/>
      <c r="X131" s="79" t="s">
        <v>96</v>
      </c>
      <c r="Y131" s="75"/>
      <c r="Z131" s="82" t="s">
        <v>95</v>
      </c>
      <c r="AA131" s="76"/>
      <c r="AB131" s="77"/>
      <c r="AC131" s="82" t="s">
        <v>95</v>
      </c>
      <c r="AD131" s="75"/>
      <c r="AE131" s="76"/>
      <c r="AF131" s="76"/>
      <c r="AG131" s="76"/>
      <c r="AH131" s="76"/>
      <c r="AI131" s="76"/>
      <c r="AJ131" s="76"/>
      <c r="AK131" s="76"/>
      <c r="AL131" t="str">
        <f t="shared" ref="AL131:AL187" si="14">IF(F131="PI4", "Y", "N")</f>
        <v>N</v>
      </c>
      <c r="AM131" t="s">
        <v>95</v>
      </c>
      <c r="AN131" s="76"/>
      <c r="AO131" s="76"/>
    </row>
    <row r="132" spans="1:41">
      <c r="A132" s="74" t="str">
        <f t="shared" si="10"/>
        <v>LLC_BI__Connection__cLastModifiedDate</v>
      </c>
      <c r="B132" s="87" t="str">
        <f t="shared" si="12"/>
        <v/>
      </c>
      <c r="C132" s="79">
        <v>4</v>
      </c>
      <c r="D132" s="75" t="s">
        <v>1464</v>
      </c>
      <c r="E132" s="80" t="s">
        <v>1465</v>
      </c>
      <c r="F132" s="80" t="s">
        <v>1465</v>
      </c>
      <c r="G132" s="148" t="s">
        <v>70</v>
      </c>
      <c r="H132" s="150" t="s">
        <v>69</v>
      </c>
      <c r="I132" s="81" t="s">
        <v>380</v>
      </c>
      <c r="J132" s="76" t="s">
        <v>379</v>
      </c>
      <c r="K132" s="75" t="str">
        <f t="shared" si="13"/>
        <v>LLC_BI__Connection__c.LastModifiedDate</v>
      </c>
      <c r="L132" s="76" t="s">
        <v>1472</v>
      </c>
      <c r="M132" s="137" t="s">
        <v>1468</v>
      </c>
      <c r="N132" s="290"/>
      <c r="O132" s="137"/>
      <c r="P132" s="136"/>
      <c r="Q132" s="136"/>
      <c r="R132" s="136"/>
      <c r="S132" s="136"/>
      <c r="T132" s="75"/>
      <c r="U132" s="75"/>
      <c r="V132" s="75"/>
      <c r="W132" s="75"/>
      <c r="X132" s="79" t="s">
        <v>96</v>
      </c>
      <c r="Y132" s="75"/>
      <c r="Z132" s="82" t="s">
        <v>95</v>
      </c>
      <c r="AA132" s="76"/>
      <c r="AB132" s="77"/>
      <c r="AC132" s="82" t="s">
        <v>95</v>
      </c>
      <c r="AD132" s="75"/>
      <c r="AE132" s="76"/>
      <c r="AF132" s="76"/>
      <c r="AG132" s="76"/>
      <c r="AH132" s="76"/>
      <c r="AI132" s="76"/>
      <c r="AJ132" s="76"/>
      <c r="AK132" s="76"/>
      <c r="AL132" t="str">
        <f t="shared" si="14"/>
        <v>N</v>
      </c>
      <c r="AM132" t="s">
        <v>95</v>
      </c>
      <c r="AN132" s="76"/>
      <c r="AO132" s="76"/>
    </row>
    <row r="133" spans="1:41">
      <c r="A133" s="74" t="str">
        <f t="shared" si="10"/>
        <v>LLC_BI__Connection__cLastModifiedById</v>
      </c>
      <c r="B133" s="87">
        <f t="shared" si="12"/>
        <v>18</v>
      </c>
      <c r="C133" s="79">
        <v>5</v>
      </c>
      <c r="D133" s="75" t="s">
        <v>1464</v>
      </c>
      <c r="E133" s="80" t="s">
        <v>1465</v>
      </c>
      <c r="F133" s="80" t="s">
        <v>1465</v>
      </c>
      <c r="G133" s="148" t="s">
        <v>70</v>
      </c>
      <c r="H133" s="150" t="s">
        <v>69</v>
      </c>
      <c r="I133" s="151" t="s">
        <v>1473</v>
      </c>
      <c r="J133" s="76" t="s">
        <v>382</v>
      </c>
      <c r="K133" s="75" t="str">
        <f t="shared" si="13"/>
        <v>LLC_BI__Connection__c.LastModifiedById</v>
      </c>
      <c r="L133" s="76" t="s">
        <v>1474</v>
      </c>
      <c r="M133" s="152" t="s">
        <v>1471</v>
      </c>
      <c r="N133" s="291">
        <v>18</v>
      </c>
      <c r="O133" s="137"/>
      <c r="P133" s="136"/>
      <c r="Q133" s="136"/>
      <c r="R133" s="136"/>
      <c r="S133" s="136"/>
      <c r="T133" s="75"/>
      <c r="U133" s="75"/>
      <c r="V133" s="75"/>
      <c r="W133" s="75"/>
      <c r="X133" s="79" t="s">
        <v>96</v>
      </c>
      <c r="Y133" s="75"/>
      <c r="Z133" s="82" t="s">
        <v>95</v>
      </c>
      <c r="AA133" s="76"/>
      <c r="AB133" s="77"/>
      <c r="AC133" s="82" t="s">
        <v>95</v>
      </c>
      <c r="AD133" s="75"/>
      <c r="AE133" s="76"/>
      <c r="AF133" s="76"/>
      <c r="AG133" s="76"/>
      <c r="AH133" s="76"/>
      <c r="AI133" s="76"/>
      <c r="AJ133" s="76"/>
      <c r="AK133" s="76"/>
      <c r="AL133" t="str">
        <f t="shared" si="14"/>
        <v>N</v>
      </c>
      <c r="AM133" t="s">
        <v>95</v>
      </c>
      <c r="AN133" s="76"/>
      <c r="AO133" s="76"/>
    </row>
    <row r="134" spans="1:41">
      <c r="A134" s="74" t="str">
        <f t="shared" si="10"/>
        <v>LLC_BI__Connection__cCurrencyIsoCode</v>
      </c>
      <c r="B134" s="87" t="str">
        <f t="shared" si="12"/>
        <v>See picklist options for lengths</v>
      </c>
      <c r="C134" s="79">
        <v>6</v>
      </c>
      <c r="D134" s="75" t="s">
        <v>1464</v>
      </c>
      <c r="E134" s="80" t="s">
        <v>1465</v>
      </c>
      <c r="F134" s="80" t="s">
        <v>1465</v>
      </c>
      <c r="G134" s="148" t="s">
        <v>70</v>
      </c>
      <c r="H134" s="150" t="s">
        <v>69</v>
      </c>
      <c r="I134" s="81" t="s">
        <v>1496</v>
      </c>
      <c r="J134" s="76" t="s">
        <v>365</v>
      </c>
      <c r="K134" s="75" t="str">
        <f t="shared" si="13"/>
        <v>LLC_BI__Connection__c.CurrencyIsoCode</v>
      </c>
      <c r="L134" s="76" t="s">
        <v>1598</v>
      </c>
      <c r="M134" t="s">
        <v>1480</v>
      </c>
      <c r="N134" s="291" t="s">
        <v>1481</v>
      </c>
      <c r="O134" s="137"/>
      <c r="P134" s="136"/>
      <c r="Q134" s="136"/>
      <c r="R134" s="136"/>
      <c r="S134" s="136"/>
      <c r="T134" s="75"/>
      <c r="U134" s="75"/>
      <c r="V134" s="75"/>
      <c r="W134" s="75"/>
      <c r="X134" s="79" t="s">
        <v>96</v>
      </c>
      <c r="Y134" s="75"/>
      <c r="Z134" s="82" t="s">
        <v>95</v>
      </c>
      <c r="AA134" s="76"/>
      <c r="AB134" s="77"/>
      <c r="AC134" s="82" t="s">
        <v>95</v>
      </c>
      <c r="AD134" s="75"/>
      <c r="AE134" s="76"/>
      <c r="AF134" s="76"/>
      <c r="AG134" s="76"/>
      <c r="AH134" s="76"/>
      <c r="AI134" s="76"/>
      <c r="AJ134" s="76"/>
      <c r="AK134" s="76"/>
      <c r="AL134" t="str">
        <f t="shared" si="14"/>
        <v>N</v>
      </c>
      <c r="AM134" t="s">
        <v>95</v>
      </c>
      <c r="AN134" s="76"/>
      <c r="AO134" s="76"/>
    </row>
    <row r="135" spans="1:41">
      <c r="A135" s="74" t="str">
        <f t="shared" si="10"/>
        <v>LLC_BI__Connection__cCCS_Relationship_Name__c</v>
      </c>
      <c r="B135" s="87">
        <f t="shared" si="12"/>
        <v>1300</v>
      </c>
      <c r="C135" s="79">
        <v>7</v>
      </c>
      <c r="D135" s="75" t="s">
        <v>1464</v>
      </c>
      <c r="E135" s="80" t="s">
        <v>1465</v>
      </c>
      <c r="F135" s="80" t="s">
        <v>1465</v>
      </c>
      <c r="G135" s="148" t="s">
        <v>70</v>
      </c>
      <c r="H135" s="150" t="s">
        <v>69</v>
      </c>
      <c r="I135" s="151" t="s">
        <v>252</v>
      </c>
      <c r="J135" s="152" t="s">
        <v>1379</v>
      </c>
      <c r="K135" s="75" t="str">
        <f t="shared" si="13"/>
        <v>LLC_BI__Connection__c.CCS_Relationship_Name__c</v>
      </c>
      <c r="L135" s="152" t="s">
        <v>1631</v>
      </c>
      <c r="M135" s="150" t="s">
        <v>1632</v>
      </c>
      <c r="N135" s="291">
        <v>1300</v>
      </c>
      <c r="O135" s="152"/>
      <c r="P135" s="153"/>
      <c r="Q135" s="153"/>
      <c r="R135" s="153"/>
      <c r="S135" s="153"/>
      <c r="T135" s="75"/>
      <c r="U135" s="75"/>
      <c r="V135" s="75"/>
      <c r="W135" s="75" t="s">
        <v>1633</v>
      </c>
      <c r="X135" s="79" t="s">
        <v>96</v>
      </c>
      <c r="Y135" s="76"/>
      <c r="Z135" s="82" t="s">
        <v>95</v>
      </c>
      <c r="AA135" s="76"/>
      <c r="AB135" s="77"/>
      <c r="AC135" s="82" t="s">
        <v>95</v>
      </c>
      <c r="AD135" s="75"/>
      <c r="AE135" s="76"/>
      <c r="AF135" s="76"/>
      <c r="AG135" s="76"/>
      <c r="AH135" s="76"/>
      <c r="AI135" s="76"/>
      <c r="AJ135" s="76"/>
      <c r="AK135" s="76"/>
      <c r="AL135" t="str">
        <f t="shared" si="14"/>
        <v>N</v>
      </c>
      <c r="AM135" t="s">
        <v>95</v>
      </c>
      <c r="AN135" s="76"/>
      <c r="AO135" s="76"/>
    </row>
    <row r="136" spans="1:41">
      <c r="A136" s="74" t="str">
        <f t="shared" si="10"/>
        <v>LLC_BI__Connection__cLLC_BI__Connected_To__c</v>
      </c>
      <c r="B136" s="87">
        <f t="shared" si="12"/>
        <v>18</v>
      </c>
      <c r="C136" s="79">
        <v>8</v>
      </c>
      <c r="D136" s="75"/>
      <c r="E136" s="80" t="s">
        <v>1465</v>
      </c>
      <c r="F136" s="80" t="s">
        <v>1465</v>
      </c>
      <c r="G136" s="148" t="s">
        <v>70</v>
      </c>
      <c r="H136" s="150" t="s">
        <v>69</v>
      </c>
      <c r="I136" s="151" t="s">
        <v>252</v>
      </c>
      <c r="J136" s="152" t="s">
        <v>1329</v>
      </c>
      <c r="K136" s="75" t="str">
        <f t="shared" si="13"/>
        <v>LLC_BI__Connection__c.LLC_BI__Connected_To__c</v>
      </c>
      <c r="L136" s="152" t="s">
        <v>1634</v>
      </c>
      <c r="M136" s="150" t="s">
        <v>1635</v>
      </c>
      <c r="N136" s="291">
        <v>18</v>
      </c>
      <c r="O136" s="152"/>
      <c r="P136" s="153"/>
      <c r="Q136" s="153"/>
      <c r="R136" s="153"/>
      <c r="S136" s="153"/>
      <c r="T136" s="75"/>
      <c r="U136" s="75"/>
      <c r="V136" s="75"/>
      <c r="W136" s="75" t="s">
        <v>1633</v>
      </c>
      <c r="X136" s="79" t="s">
        <v>96</v>
      </c>
      <c r="Y136" s="76"/>
      <c r="Z136" s="82" t="s">
        <v>96</v>
      </c>
      <c r="AA136" s="76"/>
      <c r="AB136" s="77"/>
      <c r="AC136" s="82" t="s">
        <v>95</v>
      </c>
      <c r="AD136" s="75"/>
      <c r="AE136" s="76"/>
      <c r="AF136" s="76"/>
      <c r="AG136" s="76"/>
      <c r="AH136" s="76"/>
      <c r="AI136" s="76"/>
      <c r="AJ136" s="76"/>
      <c r="AK136" s="76"/>
      <c r="AL136" t="str">
        <f t="shared" si="14"/>
        <v>N</v>
      </c>
      <c r="AM136" t="s">
        <v>95</v>
      </c>
      <c r="AN136" s="76"/>
      <c r="AO136" s="76"/>
    </row>
    <row r="137" spans="1:41">
      <c r="A137" s="74" t="str">
        <f t="shared" si="10"/>
        <v>LLC_BI__Connection__cLLC_BI__Ownership_Percent__c</v>
      </c>
      <c r="B137" s="87" t="str">
        <f t="shared" si="12"/>
        <v>3, 3</v>
      </c>
      <c r="C137" s="79">
        <v>9</v>
      </c>
      <c r="D137" s="138"/>
      <c r="E137" s="80" t="s">
        <v>1465</v>
      </c>
      <c r="F137" s="80" t="s">
        <v>1465</v>
      </c>
      <c r="G137" s="148" t="s">
        <v>70</v>
      </c>
      <c r="H137" s="150" t="s">
        <v>69</v>
      </c>
      <c r="I137" s="154" t="s">
        <v>1636</v>
      </c>
      <c r="J137" s="155" t="s">
        <v>1352</v>
      </c>
      <c r="K137" s="75" t="str">
        <f t="shared" si="13"/>
        <v>LLC_BI__Connection__c.LLC_BI__Ownership_Percent__c</v>
      </c>
      <c r="L137" s="155" t="s">
        <v>1637</v>
      </c>
      <c r="M137" s="292" t="s">
        <v>1535</v>
      </c>
      <c r="N137" s="293">
        <v>3</v>
      </c>
      <c r="O137" s="155">
        <v>3</v>
      </c>
      <c r="P137" s="156"/>
      <c r="Q137" s="156"/>
      <c r="R137" s="156"/>
      <c r="S137" s="156"/>
      <c r="T137" s="75"/>
      <c r="U137" s="75"/>
      <c r="V137" s="75"/>
      <c r="W137" s="75" t="s">
        <v>1633</v>
      </c>
      <c r="X137" s="79" t="s">
        <v>96</v>
      </c>
      <c r="Y137" s="76"/>
      <c r="Z137" s="82" t="s">
        <v>95</v>
      </c>
      <c r="AA137" s="76"/>
      <c r="AB137" s="77"/>
      <c r="AC137" s="82" t="s">
        <v>95</v>
      </c>
      <c r="AD137" s="75"/>
      <c r="AE137" s="76"/>
      <c r="AF137" s="76"/>
      <c r="AG137" s="76"/>
      <c r="AH137" s="76"/>
      <c r="AI137" s="76"/>
      <c r="AJ137" s="76"/>
      <c r="AK137" s="76"/>
      <c r="AL137" t="str">
        <f t="shared" si="14"/>
        <v>N</v>
      </c>
      <c r="AM137" t="s">
        <v>95</v>
      </c>
      <c r="AN137" s="76"/>
      <c r="AO137" s="76"/>
    </row>
    <row r="138" spans="1:41">
      <c r="A138" s="74" t="str">
        <f t="shared" si="10"/>
        <v>LLC_BI__Connection__cCCS_Roles__c</v>
      </c>
      <c r="B138" s="87">
        <f t="shared" si="12"/>
        <v>255</v>
      </c>
      <c r="C138" s="79">
        <v>10</v>
      </c>
      <c r="D138" s="138"/>
      <c r="E138" s="80" t="s">
        <v>1465</v>
      </c>
      <c r="F138" s="80" t="s">
        <v>1465</v>
      </c>
      <c r="G138" s="148" t="s">
        <v>70</v>
      </c>
      <c r="H138" s="150" t="s">
        <v>69</v>
      </c>
      <c r="I138" s="154" t="s">
        <v>1383</v>
      </c>
      <c r="J138" s="155" t="s">
        <v>1382</v>
      </c>
      <c r="K138" s="75" t="str">
        <f t="shared" si="13"/>
        <v>LLC_BI__Connection__c.CCS_Roles__c</v>
      </c>
      <c r="L138" s="155" t="s">
        <v>1638</v>
      </c>
      <c r="M138" s="292" t="s">
        <v>1558</v>
      </c>
      <c r="N138" s="293">
        <v>255</v>
      </c>
      <c r="O138" s="155"/>
      <c r="P138" s="156"/>
      <c r="Q138" s="156"/>
      <c r="R138" s="156"/>
      <c r="S138" s="156"/>
      <c r="T138" s="75"/>
      <c r="U138" s="75"/>
      <c r="V138" s="75"/>
      <c r="W138" s="75" t="s">
        <v>1633</v>
      </c>
      <c r="X138" s="79" t="s">
        <v>96</v>
      </c>
      <c r="Y138" s="76"/>
      <c r="Z138" s="82" t="s">
        <v>95</v>
      </c>
      <c r="AA138" s="76"/>
      <c r="AB138" s="77"/>
      <c r="AC138" s="82" t="s">
        <v>95</v>
      </c>
      <c r="AD138" s="75"/>
      <c r="AE138" s="76"/>
      <c r="AF138" s="76"/>
      <c r="AG138" s="76"/>
      <c r="AH138" s="76"/>
      <c r="AI138" s="76"/>
      <c r="AJ138" s="76"/>
      <c r="AK138" s="76"/>
      <c r="AL138" t="str">
        <f t="shared" si="14"/>
        <v>N</v>
      </c>
      <c r="AM138" t="s">
        <v>95</v>
      </c>
      <c r="AN138" s="76"/>
      <c r="AO138" s="76"/>
    </row>
    <row r="139" spans="1:41">
      <c r="A139" s="74" t="str">
        <f t="shared" si="10"/>
        <v>LLC_BI__Connection__cCCS_is_Key_Account_Party__c</v>
      </c>
      <c r="B139" s="87" t="str">
        <f t="shared" si="12"/>
        <v>Boolean (True/False)</v>
      </c>
      <c r="C139" s="79">
        <v>11</v>
      </c>
      <c r="D139" s="138"/>
      <c r="E139" s="80" t="s">
        <v>1465</v>
      </c>
      <c r="F139" s="80" t="s">
        <v>1465</v>
      </c>
      <c r="G139" s="148" t="s">
        <v>70</v>
      </c>
      <c r="H139" s="149" t="s">
        <v>69</v>
      </c>
      <c r="I139" s="157" t="s">
        <v>1386</v>
      </c>
      <c r="J139" s="158" t="s">
        <v>1385</v>
      </c>
      <c r="K139" s="76" t="str">
        <f t="shared" si="13"/>
        <v>LLC_BI__Connection__c.CCS_is_Key_Account_Party__c</v>
      </c>
      <c r="L139" s="155" t="s">
        <v>1639</v>
      </c>
      <c r="M139" s="292" t="s">
        <v>1487</v>
      </c>
      <c r="N139" s="291" t="s">
        <v>1640</v>
      </c>
      <c r="O139" s="155"/>
      <c r="P139" s="156"/>
      <c r="Q139" s="156"/>
      <c r="R139" s="156"/>
      <c r="S139" s="156"/>
      <c r="T139" s="75"/>
      <c r="U139" s="75"/>
      <c r="V139" s="75"/>
      <c r="W139" s="75" t="s">
        <v>1633</v>
      </c>
      <c r="X139" s="79" t="s">
        <v>96</v>
      </c>
      <c r="Y139" s="84"/>
      <c r="Z139" s="82" t="s">
        <v>95</v>
      </c>
      <c r="AA139" s="84"/>
      <c r="AB139" s="140"/>
      <c r="AC139" s="82" t="s">
        <v>95</v>
      </c>
      <c r="AD139" s="86"/>
      <c r="AE139" s="84"/>
      <c r="AF139" s="84"/>
      <c r="AG139" s="84"/>
      <c r="AH139" s="84"/>
      <c r="AI139" s="84"/>
      <c r="AJ139" s="76"/>
      <c r="AK139" s="76"/>
      <c r="AL139" t="str">
        <f t="shared" si="14"/>
        <v>N</v>
      </c>
      <c r="AM139" t="s">
        <v>95</v>
      </c>
      <c r="AN139" s="76"/>
      <c r="AO139" s="76"/>
    </row>
    <row r="140" spans="1:41">
      <c r="A140" s="74" t="str">
        <f t="shared" si="10"/>
        <v>LLC_BI__Connection__cCCS_is_Signatory__c</v>
      </c>
      <c r="B140" s="87" t="str">
        <f t="shared" si="12"/>
        <v>Boolean (True/False)</v>
      </c>
      <c r="C140" s="79">
        <v>12</v>
      </c>
      <c r="D140" s="138"/>
      <c r="E140" s="80" t="s">
        <v>1465</v>
      </c>
      <c r="F140" s="80" t="s">
        <v>1465</v>
      </c>
      <c r="G140" s="148" t="s">
        <v>70</v>
      </c>
      <c r="H140" s="150" t="s">
        <v>69</v>
      </c>
      <c r="I140" s="157" t="s">
        <v>1389</v>
      </c>
      <c r="J140" s="155" t="s">
        <v>1388</v>
      </c>
      <c r="K140" s="76" t="str">
        <f t="shared" si="13"/>
        <v>LLC_BI__Connection__c.CCS_is_Signatory__c</v>
      </c>
      <c r="L140" s="155" t="s">
        <v>1641</v>
      </c>
      <c r="M140" s="292" t="s">
        <v>1487</v>
      </c>
      <c r="N140" s="291" t="s">
        <v>1640</v>
      </c>
      <c r="O140" s="155"/>
      <c r="P140" s="156"/>
      <c r="Q140" s="156"/>
      <c r="R140" s="156"/>
      <c r="S140" s="156"/>
      <c r="T140" s="75"/>
      <c r="U140" s="75"/>
      <c r="V140" s="75"/>
      <c r="W140" s="75" t="s">
        <v>1633</v>
      </c>
      <c r="X140" s="79" t="s">
        <v>96</v>
      </c>
      <c r="Y140" s="76"/>
      <c r="Z140" s="82" t="s">
        <v>95</v>
      </c>
      <c r="AA140" s="76"/>
      <c r="AB140" s="77"/>
      <c r="AC140" s="82" t="s">
        <v>95</v>
      </c>
      <c r="AD140" s="75"/>
      <c r="AE140" s="76"/>
      <c r="AF140" s="76"/>
      <c r="AG140" s="76"/>
      <c r="AH140" s="76"/>
      <c r="AI140" s="76"/>
      <c r="AJ140" s="76"/>
      <c r="AK140" s="76"/>
      <c r="AL140" t="str">
        <f t="shared" si="14"/>
        <v>N</v>
      </c>
      <c r="AM140" t="s">
        <v>95</v>
      </c>
      <c r="AN140" s="76"/>
      <c r="AO140" s="76"/>
    </row>
    <row r="141" spans="1:41">
      <c r="A141" s="74" t="str">
        <f t="shared" si="10"/>
        <v>LLC_BI__Connection__cCCS_KYC_Status__c</v>
      </c>
      <c r="B141" s="87">
        <f t="shared" si="12"/>
        <v>1300</v>
      </c>
      <c r="C141" s="79">
        <v>13</v>
      </c>
      <c r="D141" s="138" t="s">
        <v>1510</v>
      </c>
      <c r="E141" s="80" t="s">
        <v>1465</v>
      </c>
      <c r="F141" s="80" t="s">
        <v>1465</v>
      </c>
      <c r="G141" s="148" t="s">
        <v>70</v>
      </c>
      <c r="H141" s="150" t="s">
        <v>69</v>
      </c>
      <c r="I141" s="159" t="s">
        <v>1006</v>
      </c>
      <c r="J141" s="152" t="s">
        <v>1005</v>
      </c>
      <c r="K141" s="76" t="str">
        <f t="shared" si="13"/>
        <v>LLC_BI__Connection__c.CCS_KYC_Status__c</v>
      </c>
      <c r="L141" s="152" t="s">
        <v>1642</v>
      </c>
      <c r="M141" s="150" t="s">
        <v>1632</v>
      </c>
      <c r="N141" s="291">
        <v>1300</v>
      </c>
      <c r="O141" s="152"/>
      <c r="P141" s="153"/>
      <c r="Q141" s="153"/>
      <c r="R141" s="153"/>
      <c r="S141" s="153"/>
      <c r="T141" s="75"/>
      <c r="U141" s="75"/>
      <c r="V141" s="75"/>
      <c r="W141" s="75" t="s">
        <v>1633</v>
      </c>
      <c r="X141" s="79" t="s">
        <v>96</v>
      </c>
      <c r="Y141" s="76"/>
      <c r="Z141" s="82" t="s">
        <v>95</v>
      </c>
      <c r="AA141" s="76"/>
      <c r="AB141" s="77"/>
      <c r="AC141" s="82" t="s">
        <v>95</v>
      </c>
      <c r="AD141" s="75"/>
      <c r="AE141" s="76"/>
      <c r="AF141" s="76"/>
      <c r="AG141" s="76"/>
      <c r="AH141" s="76"/>
      <c r="AI141" s="76"/>
      <c r="AJ141" s="76"/>
      <c r="AK141" s="76"/>
      <c r="AL141" t="str">
        <f t="shared" si="14"/>
        <v>N</v>
      </c>
      <c r="AM141" t="s">
        <v>95</v>
      </c>
      <c r="AN141" s="76"/>
      <c r="AO141" s="76"/>
    </row>
    <row r="142" spans="1:41">
      <c r="A142" s="74" t="str">
        <f t="shared" si="10"/>
        <v>LLC_BI__Connection__cCCS_Support_Needed__c</v>
      </c>
      <c r="B142" s="87" t="str">
        <f t="shared" si="12"/>
        <v>Boolean (True/False)</v>
      </c>
      <c r="C142" s="79">
        <v>14</v>
      </c>
      <c r="D142" s="138" t="s">
        <v>1510</v>
      </c>
      <c r="E142" s="80" t="s">
        <v>1465</v>
      </c>
      <c r="F142" s="80" t="s">
        <v>1465</v>
      </c>
      <c r="G142" s="148" t="s">
        <v>70</v>
      </c>
      <c r="H142" s="150" t="s">
        <v>69</v>
      </c>
      <c r="I142" s="157" t="s">
        <v>1409</v>
      </c>
      <c r="J142" s="160" t="s">
        <v>1061</v>
      </c>
      <c r="K142" s="84" t="str">
        <f t="shared" si="13"/>
        <v>LLC_BI__Connection__c.CCS_Support_Needed__c</v>
      </c>
      <c r="L142" s="152" t="s">
        <v>1643</v>
      </c>
      <c r="M142" s="165" t="s">
        <v>1644</v>
      </c>
      <c r="N142" s="291" t="s">
        <v>1640</v>
      </c>
      <c r="O142" s="160"/>
      <c r="P142" s="161"/>
      <c r="Q142" s="161"/>
      <c r="R142" s="161"/>
      <c r="S142" s="161"/>
      <c r="T142" s="86"/>
      <c r="U142" s="86"/>
      <c r="V142" s="86"/>
      <c r="W142" s="86" t="s">
        <v>1633</v>
      </c>
      <c r="X142" s="79" t="s">
        <v>96</v>
      </c>
      <c r="Y142" s="84"/>
      <c r="Z142" s="82" t="s">
        <v>95</v>
      </c>
      <c r="AA142" s="84"/>
      <c r="AB142" s="140"/>
      <c r="AC142" s="82" t="s">
        <v>95</v>
      </c>
      <c r="AD142" s="86"/>
      <c r="AE142" s="84"/>
      <c r="AF142" s="84"/>
      <c r="AG142" s="84"/>
      <c r="AH142" s="84"/>
      <c r="AI142" s="84"/>
      <c r="AJ142" s="84"/>
      <c r="AK142" s="84"/>
      <c r="AL142" t="str">
        <f t="shared" si="14"/>
        <v>N</v>
      </c>
      <c r="AM142" t="s">
        <v>95</v>
      </c>
      <c r="AN142" s="76"/>
      <c r="AO142" s="76"/>
    </row>
    <row r="143" spans="1:41">
      <c r="A143" s="74" t="str">
        <f t="shared" si="10"/>
        <v>LLC_BI__Connection__cCCS_Current_Hard_Bank_Limits__c</v>
      </c>
      <c r="B143" s="87" t="str">
        <f t="shared" si="12"/>
        <v>16, 2</v>
      </c>
      <c r="C143" s="79">
        <v>15</v>
      </c>
      <c r="D143" s="138" t="s">
        <v>1510</v>
      </c>
      <c r="E143" s="80" t="s">
        <v>1465</v>
      </c>
      <c r="F143" s="83" t="s">
        <v>1476</v>
      </c>
      <c r="G143" s="148" t="s">
        <v>70</v>
      </c>
      <c r="H143" s="150" t="s">
        <v>69</v>
      </c>
      <c r="I143" s="162" t="s">
        <v>1394</v>
      </c>
      <c r="J143" s="163" t="s">
        <v>1393</v>
      </c>
      <c r="K143" s="76" t="str">
        <f t="shared" si="13"/>
        <v>LLC_BI__Connection__c.CCS_Current_Hard_Bank_Limits__c</v>
      </c>
      <c r="L143" s="146" t="s">
        <v>1645</v>
      </c>
      <c r="M143" s="76" t="s">
        <v>1646</v>
      </c>
      <c r="N143" s="291">
        <v>16</v>
      </c>
      <c r="O143" s="76">
        <v>2</v>
      </c>
      <c r="P143" s="76"/>
      <c r="Q143" s="76"/>
      <c r="R143" s="76"/>
      <c r="S143" s="76"/>
      <c r="T143" s="76"/>
      <c r="U143" s="76"/>
      <c r="V143" s="76"/>
      <c r="W143" s="76"/>
      <c r="X143" s="79" t="s">
        <v>96</v>
      </c>
      <c r="Y143" s="76"/>
      <c r="Z143" s="82" t="s">
        <v>95</v>
      </c>
      <c r="AA143" s="76"/>
      <c r="AB143" s="77"/>
      <c r="AC143" s="82" t="s">
        <v>95</v>
      </c>
      <c r="AD143" s="75"/>
      <c r="AE143" s="76"/>
      <c r="AF143" s="76"/>
      <c r="AG143" s="76"/>
      <c r="AH143" s="76"/>
      <c r="AI143" s="76"/>
      <c r="AJ143" s="76"/>
      <c r="AK143" s="76"/>
      <c r="AL143" t="str">
        <f t="shared" si="14"/>
        <v>N</v>
      </c>
      <c r="AM143" t="s">
        <v>95</v>
      </c>
      <c r="AN143" s="76"/>
      <c r="AO143" s="76"/>
    </row>
    <row r="144" spans="1:41">
      <c r="A144" s="74" t="str">
        <f t="shared" ref="A144:A169" si="15">H144&amp;J144</f>
        <v>LLC_BI__Connection__cCCS_Current_Soft_Bank_Limits__c</v>
      </c>
      <c r="B144" s="87" t="str">
        <f t="shared" ref="B144:B169" si="16">IF(N144&lt;&gt;"",  IF(O144&lt;&gt;"", N144&amp;", "&amp;O144,N144),"")</f>
        <v>16, 2</v>
      </c>
      <c r="C144" s="79">
        <v>16</v>
      </c>
      <c r="D144" s="138" t="s">
        <v>1510</v>
      </c>
      <c r="E144" s="80" t="s">
        <v>1465</v>
      </c>
      <c r="F144" s="83" t="s">
        <v>1476</v>
      </c>
      <c r="G144" s="148" t="s">
        <v>70</v>
      </c>
      <c r="H144" s="150" t="s">
        <v>69</v>
      </c>
      <c r="I144" s="162" t="s">
        <v>1398</v>
      </c>
      <c r="J144" s="163" t="s">
        <v>1397</v>
      </c>
      <c r="K144" s="76" t="str">
        <f t="shared" si="13"/>
        <v>LLC_BI__Connection__c.CCS_Current_Soft_Bank_Limits__c</v>
      </c>
      <c r="L144" s="146" t="s">
        <v>1647</v>
      </c>
      <c r="M144" s="76" t="s">
        <v>1646</v>
      </c>
      <c r="N144" s="291">
        <v>16</v>
      </c>
      <c r="O144" s="76">
        <v>2</v>
      </c>
      <c r="P144" s="76"/>
      <c r="Q144" s="76"/>
      <c r="R144" s="76"/>
      <c r="S144" s="76"/>
      <c r="T144" s="76"/>
      <c r="U144" s="76"/>
      <c r="V144" s="76"/>
      <c r="W144" s="76"/>
      <c r="X144" s="79" t="s">
        <v>96</v>
      </c>
      <c r="Y144" s="76"/>
      <c r="Z144" s="82" t="s">
        <v>95</v>
      </c>
      <c r="AA144" s="76"/>
      <c r="AB144" s="77"/>
      <c r="AC144" s="82" t="s">
        <v>95</v>
      </c>
      <c r="AD144" s="75"/>
      <c r="AE144" s="76"/>
      <c r="AF144" s="76"/>
      <c r="AG144" s="76"/>
      <c r="AH144" s="76"/>
      <c r="AI144" s="76"/>
      <c r="AJ144" s="76"/>
      <c r="AK144" s="76"/>
      <c r="AL144" t="str">
        <f t="shared" si="14"/>
        <v>N</v>
      </c>
      <c r="AM144" t="s">
        <v>95</v>
      </c>
      <c r="AN144" s="76"/>
      <c r="AO144" s="76"/>
    </row>
    <row r="145" spans="1:41">
      <c r="A145" s="74" t="str">
        <f t="shared" si="15"/>
        <v>LLC_BI__Connection__cCCS_Is_ORG_Lead__c</v>
      </c>
      <c r="B145" s="87" t="str">
        <f t="shared" si="16"/>
        <v>Boolean (True/False)</v>
      </c>
      <c r="C145" s="79">
        <v>17</v>
      </c>
      <c r="D145" s="138"/>
      <c r="E145" s="80" t="s">
        <v>1465</v>
      </c>
      <c r="F145" s="83" t="s">
        <v>1476</v>
      </c>
      <c r="G145" s="148" t="s">
        <v>70</v>
      </c>
      <c r="H145" s="165" t="s">
        <v>69</v>
      </c>
      <c r="I145" s="166" t="s">
        <v>1228</v>
      </c>
      <c r="J145" s="294" t="s">
        <v>1227</v>
      </c>
      <c r="K145" s="84" t="str">
        <f t="shared" si="13"/>
        <v>LLC_BI__Connection__c.CCS_Is_ORG_Lead__c</v>
      </c>
      <c r="L145" s="167" t="s">
        <v>1648</v>
      </c>
      <c r="M145" s="84" t="s">
        <v>1487</v>
      </c>
      <c r="N145" s="295" t="s">
        <v>1640</v>
      </c>
      <c r="O145" s="84"/>
      <c r="P145" s="84"/>
      <c r="Q145" s="84"/>
      <c r="R145" s="84"/>
      <c r="S145" s="84"/>
      <c r="T145" s="84"/>
      <c r="U145" s="84"/>
      <c r="V145" s="84"/>
      <c r="W145" s="84"/>
      <c r="X145" s="248" t="s">
        <v>96</v>
      </c>
      <c r="Y145" s="84"/>
      <c r="Z145" s="246" t="s">
        <v>95</v>
      </c>
      <c r="AA145" s="84"/>
      <c r="AB145" s="140"/>
      <c r="AC145" s="246" t="s">
        <v>95</v>
      </c>
      <c r="AD145" s="86"/>
      <c r="AE145" s="84"/>
      <c r="AF145" s="84"/>
      <c r="AG145" s="84"/>
      <c r="AH145" s="84"/>
      <c r="AI145" s="84"/>
      <c r="AJ145" s="84"/>
      <c r="AK145" s="84"/>
      <c r="AL145" t="str">
        <f t="shared" si="14"/>
        <v>N</v>
      </c>
      <c r="AM145" t="s">
        <v>95</v>
      </c>
      <c r="AN145" s="76"/>
      <c r="AO145" s="76"/>
    </row>
    <row r="146" spans="1:41">
      <c r="A146" s="74" t="str">
        <f t="shared" si="15"/>
        <v>LLC_BI__Connection__cCCS_Is_part_of_ORG__c</v>
      </c>
      <c r="B146" s="87">
        <f t="shared" si="16"/>
        <v>4</v>
      </c>
      <c r="C146" s="79">
        <v>18</v>
      </c>
      <c r="D146" s="138" t="s">
        <v>1510</v>
      </c>
      <c r="E146" s="80" t="s">
        <v>1465</v>
      </c>
      <c r="F146" s="83" t="s">
        <v>1476</v>
      </c>
      <c r="G146" s="296" t="s">
        <v>70</v>
      </c>
      <c r="H146" s="152" t="s">
        <v>69</v>
      </c>
      <c r="I146" s="151" t="s">
        <v>1145</v>
      </c>
      <c r="J146" s="163" t="s">
        <v>1144</v>
      </c>
      <c r="K146" s="76" t="str">
        <f t="shared" si="13"/>
        <v>LLC_BI__Connection__c.CCS_Is_part_of_ORG__c</v>
      </c>
      <c r="L146" s="145" t="s">
        <v>1649</v>
      </c>
      <c r="M146" s="76" t="s">
        <v>1644</v>
      </c>
      <c r="N146" s="291">
        <v>4</v>
      </c>
      <c r="O146" s="76"/>
      <c r="P146" s="76"/>
      <c r="Q146" s="76"/>
      <c r="R146" s="76"/>
      <c r="S146" s="76"/>
      <c r="T146" s="76"/>
      <c r="U146" s="76"/>
      <c r="V146" s="76"/>
      <c r="W146" s="76"/>
      <c r="X146" s="79" t="s">
        <v>96</v>
      </c>
      <c r="Y146" s="76"/>
      <c r="Z146" s="82" t="s">
        <v>95</v>
      </c>
      <c r="AA146" s="76"/>
      <c r="AB146" s="76"/>
      <c r="AC146" s="82" t="s">
        <v>95</v>
      </c>
      <c r="AD146" s="76"/>
      <c r="AE146" s="76"/>
      <c r="AF146" s="76"/>
      <c r="AG146" s="76"/>
      <c r="AH146" s="76"/>
      <c r="AI146" s="76"/>
      <c r="AJ146" s="76"/>
      <c r="AK146" s="76"/>
      <c r="AL146" t="str">
        <f t="shared" si="14"/>
        <v>N</v>
      </c>
      <c r="AM146" t="s">
        <v>95</v>
      </c>
      <c r="AN146" s="76"/>
      <c r="AO146" s="76"/>
    </row>
    <row r="147" spans="1:41">
      <c r="A147" s="74" t="str">
        <f t="shared" si="15"/>
        <v>LLC_BI__Connection__cCCS_ORG_Lead__c</v>
      </c>
      <c r="B147" s="87">
        <f t="shared" si="16"/>
        <v>18</v>
      </c>
      <c r="C147" s="79">
        <v>19</v>
      </c>
      <c r="D147" s="138" t="s">
        <v>1510</v>
      </c>
      <c r="E147" s="80" t="s">
        <v>1465</v>
      </c>
      <c r="F147" s="83" t="s">
        <v>1476</v>
      </c>
      <c r="G147" s="296" t="s">
        <v>70</v>
      </c>
      <c r="H147" s="152" t="s">
        <v>69</v>
      </c>
      <c r="I147" s="151" t="s">
        <v>1297</v>
      </c>
      <c r="J147" s="163" t="s">
        <v>1296</v>
      </c>
      <c r="K147" s="76" t="str">
        <f t="shared" si="13"/>
        <v>LLC_BI__Connection__c.CCS_ORG_Lead__c</v>
      </c>
      <c r="L147" s="145" t="s">
        <v>1649</v>
      </c>
      <c r="M147" s="152" t="s">
        <v>1650</v>
      </c>
      <c r="N147" s="291">
        <v>18</v>
      </c>
      <c r="O147" s="76"/>
      <c r="P147" s="76"/>
      <c r="Q147" s="76"/>
      <c r="R147" s="76"/>
      <c r="S147" s="76"/>
      <c r="T147" s="76"/>
      <c r="U147" s="76"/>
      <c r="V147" s="76"/>
      <c r="W147" s="76"/>
      <c r="X147" s="79" t="s">
        <v>96</v>
      </c>
      <c r="Y147" s="76"/>
      <c r="Z147" s="82" t="s">
        <v>95</v>
      </c>
      <c r="AA147" s="76"/>
      <c r="AB147" s="76"/>
      <c r="AC147" s="82" t="s">
        <v>95</v>
      </c>
      <c r="AD147" s="76"/>
      <c r="AE147" s="76"/>
      <c r="AF147" s="76"/>
      <c r="AG147" s="76"/>
      <c r="AH147" s="76"/>
      <c r="AI147" s="76"/>
      <c r="AJ147" s="76"/>
      <c r="AK147" s="76"/>
      <c r="AL147" t="str">
        <f t="shared" si="14"/>
        <v>N</v>
      </c>
      <c r="AM147" t="s">
        <v>95</v>
      </c>
      <c r="AN147" s="76"/>
      <c r="AO147" s="76"/>
    </row>
    <row r="148" spans="1:41">
      <c r="A148" s="74" t="str">
        <f t="shared" si="15"/>
        <v>LLC_BI__Connection__cCCS_ORG_Lead_Name__c</v>
      </c>
      <c r="B148" s="87">
        <f t="shared" si="16"/>
        <v>1300</v>
      </c>
      <c r="C148" s="79">
        <v>20</v>
      </c>
      <c r="D148" s="138" t="s">
        <v>1510</v>
      </c>
      <c r="E148" s="80" t="s">
        <v>1465</v>
      </c>
      <c r="F148" s="83" t="s">
        <v>1476</v>
      </c>
      <c r="G148" s="296" t="s">
        <v>70</v>
      </c>
      <c r="H148" s="152" t="s">
        <v>69</v>
      </c>
      <c r="I148" s="151" t="s">
        <v>1423</v>
      </c>
      <c r="J148" s="163" t="s">
        <v>1422</v>
      </c>
      <c r="K148" s="76" t="str">
        <f t="shared" si="13"/>
        <v>LLC_BI__Connection__c.CCS_ORG_Lead_Name__c</v>
      </c>
      <c r="L148" s="145" t="s">
        <v>1651</v>
      </c>
      <c r="M148" s="76" t="s">
        <v>1632</v>
      </c>
      <c r="N148" s="291">
        <v>1300</v>
      </c>
      <c r="O148" s="76"/>
      <c r="P148" s="76"/>
      <c r="Q148" s="76"/>
      <c r="R148" s="76"/>
      <c r="S148" s="76"/>
      <c r="T148" s="76"/>
      <c r="U148" s="76"/>
      <c r="V148" s="76"/>
      <c r="W148" s="76"/>
      <c r="X148" s="79" t="s">
        <v>96</v>
      </c>
      <c r="Y148" s="76"/>
      <c r="Z148" s="82" t="s">
        <v>95</v>
      </c>
      <c r="AA148" s="76"/>
      <c r="AB148" s="76"/>
      <c r="AC148" s="82" t="s">
        <v>95</v>
      </c>
      <c r="AD148" s="76"/>
      <c r="AE148" s="76"/>
      <c r="AF148" s="76"/>
      <c r="AG148" s="76"/>
      <c r="AH148" s="76"/>
      <c r="AI148" s="76"/>
      <c r="AJ148" s="76"/>
      <c r="AK148" s="76"/>
      <c r="AL148" t="str">
        <f t="shared" si="14"/>
        <v>N</v>
      </c>
      <c r="AM148" t="s">
        <v>95</v>
      </c>
      <c r="AN148" s="76"/>
      <c r="AO148" s="76"/>
    </row>
    <row r="149" spans="1:41">
      <c r="A149" s="74" t="str">
        <f t="shared" si="15"/>
        <v>LLC_BI__Connection__cCCS_Record_Type__c</v>
      </c>
      <c r="B149" s="87">
        <f t="shared" si="16"/>
        <v>1300</v>
      </c>
      <c r="C149" s="79">
        <v>21</v>
      </c>
      <c r="D149" s="138" t="s">
        <v>1510</v>
      </c>
      <c r="E149" s="80" t="s">
        <v>1465</v>
      </c>
      <c r="F149" s="83" t="s">
        <v>1476</v>
      </c>
      <c r="G149" s="296" t="s">
        <v>70</v>
      </c>
      <c r="H149" s="152" t="s">
        <v>69</v>
      </c>
      <c r="I149" s="151" t="s">
        <v>1376</v>
      </c>
      <c r="J149" s="164" t="s">
        <v>1375</v>
      </c>
      <c r="K149" s="76" t="str">
        <f t="shared" si="13"/>
        <v>LLC_BI__Connection__c.CCS_Record_Type__c</v>
      </c>
      <c r="L149" s="145" t="s">
        <v>1652</v>
      </c>
      <c r="M149" s="76" t="s">
        <v>1632</v>
      </c>
      <c r="N149" s="291">
        <v>1300</v>
      </c>
      <c r="O149" s="76"/>
      <c r="P149" s="76"/>
      <c r="Q149" s="76"/>
      <c r="R149" s="76"/>
      <c r="S149" s="76"/>
      <c r="T149" s="76"/>
      <c r="U149" s="76"/>
      <c r="V149" s="76"/>
      <c r="W149" s="76"/>
      <c r="X149" s="79" t="s">
        <v>96</v>
      </c>
      <c r="Y149" s="76"/>
      <c r="Z149" s="82" t="s">
        <v>95</v>
      </c>
      <c r="AA149" s="76"/>
      <c r="AB149" s="76"/>
      <c r="AC149" s="82" t="s">
        <v>95</v>
      </c>
      <c r="AD149" s="76"/>
      <c r="AE149" s="76"/>
      <c r="AF149" s="76"/>
      <c r="AG149" s="76"/>
      <c r="AH149" s="76"/>
      <c r="AI149" s="76"/>
      <c r="AJ149" s="76"/>
      <c r="AK149" s="76"/>
      <c r="AL149" t="str">
        <f t="shared" si="14"/>
        <v>N</v>
      </c>
      <c r="AM149" t="s">
        <v>95</v>
      </c>
      <c r="AN149" s="76"/>
      <c r="AO149" s="76"/>
    </row>
    <row r="150" spans="1:41">
      <c r="A150" s="74" t="str">
        <f t="shared" si="15"/>
        <v>LLC_BI__Connection__cCCS_Relationship_in_an_OGSA__c</v>
      </c>
      <c r="B150" s="87">
        <f t="shared" si="16"/>
        <v>4</v>
      </c>
      <c r="C150" s="79">
        <v>22</v>
      </c>
      <c r="D150" s="138" t="s">
        <v>1510</v>
      </c>
      <c r="E150" s="80" t="s">
        <v>1465</v>
      </c>
      <c r="F150" s="83" t="s">
        <v>1476</v>
      </c>
      <c r="G150" s="296" t="s">
        <v>70</v>
      </c>
      <c r="H150" s="152" t="s">
        <v>69</v>
      </c>
      <c r="I150" s="151" t="s">
        <v>1427</v>
      </c>
      <c r="J150" s="163" t="s">
        <v>1426</v>
      </c>
      <c r="K150" s="76" t="str">
        <f t="shared" si="13"/>
        <v>LLC_BI__Connection__c.CCS_Relationship_in_an_OGSA__c</v>
      </c>
      <c r="L150" s="145" t="s">
        <v>1653</v>
      </c>
      <c r="M150" s="76" t="s">
        <v>1644</v>
      </c>
      <c r="N150" s="291">
        <v>4</v>
      </c>
      <c r="O150" s="76"/>
      <c r="P150" s="76"/>
      <c r="Q150" s="76"/>
      <c r="R150" s="76"/>
      <c r="S150" s="76"/>
      <c r="T150" s="76"/>
      <c r="U150" s="76"/>
      <c r="V150" s="76"/>
      <c r="W150" s="76"/>
      <c r="X150" s="79" t="s">
        <v>96</v>
      </c>
      <c r="Y150" s="76"/>
      <c r="Z150" s="82" t="s">
        <v>95</v>
      </c>
      <c r="AA150" s="76"/>
      <c r="AB150" s="76"/>
      <c r="AC150" s="82" t="s">
        <v>95</v>
      </c>
      <c r="AD150" s="76"/>
      <c r="AE150" s="76"/>
      <c r="AF150" s="76"/>
      <c r="AG150" s="76"/>
      <c r="AH150" s="76"/>
      <c r="AI150" s="76"/>
      <c r="AJ150" s="76"/>
      <c r="AK150" s="76"/>
      <c r="AL150" t="str">
        <f t="shared" si="14"/>
        <v>N</v>
      </c>
      <c r="AM150" t="s">
        <v>95</v>
      </c>
      <c r="AN150" s="76"/>
      <c r="AO150" s="76"/>
    </row>
    <row r="151" spans="1:41">
      <c r="A151" s="74" t="str">
        <f t="shared" si="15"/>
        <v>LLC_BI__Connection__cCCS_RFI_Flag__c</v>
      </c>
      <c r="B151" s="87">
        <f t="shared" si="16"/>
        <v>4</v>
      </c>
      <c r="C151" s="79">
        <v>23</v>
      </c>
      <c r="D151" s="138" t="s">
        <v>1510</v>
      </c>
      <c r="E151" s="80" t="s">
        <v>1465</v>
      </c>
      <c r="F151" s="83" t="s">
        <v>1476</v>
      </c>
      <c r="G151" s="296" t="s">
        <v>70</v>
      </c>
      <c r="H151" s="152" t="s">
        <v>69</v>
      </c>
      <c r="I151" s="151" t="s">
        <v>1021</v>
      </c>
      <c r="J151" s="163" t="s">
        <v>1020</v>
      </c>
      <c r="K151" s="76" t="str">
        <f t="shared" si="13"/>
        <v>LLC_BI__Connection__c.CCS_RFI_Flag__c</v>
      </c>
      <c r="L151" s="145" t="s">
        <v>1654</v>
      </c>
      <c r="M151" s="76" t="s">
        <v>1644</v>
      </c>
      <c r="N151" s="291">
        <v>4</v>
      </c>
      <c r="O151" s="76"/>
      <c r="P151" s="76"/>
      <c r="Q151" s="76"/>
      <c r="R151" s="76"/>
      <c r="S151" s="76"/>
      <c r="T151" s="76"/>
      <c r="U151" s="76"/>
      <c r="V151" s="76"/>
      <c r="W151" s="76"/>
      <c r="X151" s="79" t="s">
        <v>96</v>
      </c>
      <c r="Y151" s="76"/>
      <c r="Z151" s="82" t="s">
        <v>95</v>
      </c>
      <c r="AA151" s="76"/>
      <c r="AB151" s="76"/>
      <c r="AC151" s="82" t="s">
        <v>95</v>
      </c>
      <c r="AD151" s="76"/>
      <c r="AE151" s="76"/>
      <c r="AF151" s="76"/>
      <c r="AG151" s="76"/>
      <c r="AH151" s="76"/>
      <c r="AI151" s="76"/>
      <c r="AJ151" s="76"/>
      <c r="AK151" s="76"/>
      <c r="AL151" t="str">
        <f t="shared" si="14"/>
        <v>N</v>
      </c>
      <c r="AM151" t="s">
        <v>95</v>
      </c>
      <c r="AN151" s="76"/>
      <c r="AO151" s="76"/>
    </row>
    <row r="152" spans="1:41" ht="29.1">
      <c r="A152" s="74" t="str">
        <f t="shared" si="15"/>
        <v>LLC_BI__Connection__cCCS_RelationshipToFormula__c</v>
      </c>
      <c r="B152" s="87">
        <f t="shared" si="16"/>
        <v>1300</v>
      </c>
      <c r="C152" s="79">
        <v>24</v>
      </c>
      <c r="D152" s="138" t="s">
        <v>1510</v>
      </c>
      <c r="E152" s="80" t="s">
        <v>1465</v>
      </c>
      <c r="F152" s="83" t="s">
        <v>1476</v>
      </c>
      <c r="G152" s="296" t="s">
        <v>70</v>
      </c>
      <c r="H152" s="152" t="s">
        <v>69</v>
      </c>
      <c r="I152" s="151" t="s">
        <v>1415</v>
      </c>
      <c r="J152" s="164" t="s">
        <v>1414</v>
      </c>
      <c r="K152" s="76" t="str">
        <f t="shared" si="13"/>
        <v>LLC_BI__Connection__c.CCS_RelationshipToFormula__c</v>
      </c>
      <c r="L152" s="145" t="s">
        <v>1655</v>
      </c>
      <c r="M152" s="76" t="s">
        <v>1632</v>
      </c>
      <c r="N152" s="291">
        <v>1300</v>
      </c>
      <c r="O152" s="76"/>
      <c r="P152" s="76"/>
      <c r="Q152" s="76"/>
      <c r="R152" s="76"/>
      <c r="S152" s="76"/>
      <c r="T152" s="76"/>
      <c r="U152" s="76"/>
      <c r="V152" s="76"/>
      <c r="W152" s="76"/>
      <c r="X152" s="79" t="s">
        <v>96</v>
      </c>
      <c r="Y152" s="76"/>
      <c r="Z152" s="82" t="s">
        <v>95</v>
      </c>
      <c r="AA152" s="76"/>
      <c r="AB152" s="76"/>
      <c r="AC152" s="82" t="s">
        <v>95</v>
      </c>
      <c r="AD152" s="76"/>
      <c r="AE152" s="76"/>
      <c r="AF152" s="76"/>
      <c r="AG152" s="76"/>
      <c r="AH152" s="76"/>
      <c r="AI152" s="76"/>
      <c r="AJ152" s="76"/>
      <c r="AK152" s="76"/>
      <c r="AL152" t="str">
        <f t="shared" si="14"/>
        <v>N</v>
      </c>
      <c r="AM152" t="s">
        <v>95</v>
      </c>
      <c r="AN152" s="76"/>
      <c r="AO152" s="76"/>
    </row>
    <row r="153" spans="1:41">
      <c r="A153" s="74" t="str">
        <f t="shared" si="15"/>
        <v>LLC_BI__Connection__cCCS_Risk_Rating__c</v>
      </c>
      <c r="B153" s="87">
        <f t="shared" si="16"/>
        <v>1300</v>
      </c>
      <c r="C153" s="79">
        <v>25</v>
      </c>
      <c r="D153" s="138" t="s">
        <v>1510</v>
      </c>
      <c r="E153" s="139" t="s">
        <v>1465</v>
      </c>
      <c r="F153" s="85" t="s">
        <v>1476</v>
      </c>
      <c r="G153" s="297" t="s">
        <v>70</v>
      </c>
      <c r="H153" s="152" t="s">
        <v>69</v>
      </c>
      <c r="I153" s="151" t="s">
        <v>1040</v>
      </c>
      <c r="J153" s="163" t="s">
        <v>1039</v>
      </c>
      <c r="K153" s="76" t="str">
        <f t="shared" si="13"/>
        <v>LLC_BI__Connection__c.CCS_Risk_Rating__c</v>
      </c>
      <c r="L153" s="145" t="s">
        <v>1656</v>
      </c>
      <c r="M153" s="76" t="s">
        <v>1632</v>
      </c>
      <c r="N153" s="291">
        <v>1300</v>
      </c>
      <c r="O153" s="76"/>
      <c r="P153" s="76"/>
      <c r="Q153" s="76"/>
      <c r="R153" s="76"/>
      <c r="S153" s="76"/>
      <c r="T153" s="76"/>
      <c r="U153" s="76"/>
      <c r="V153" s="76"/>
      <c r="W153" s="76"/>
      <c r="X153" s="79" t="s">
        <v>96</v>
      </c>
      <c r="Y153" s="76"/>
      <c r="Z153" s="82" t="s">
        <v>95</v>
      </c>
      <c r="AA153" s="76"/>
      <c r="AB153" s="76"/>
      <c r="AC153" s="82" t="s">
        <v>95</v>
      </c>
      <c r="AD153" s="76"/>
      <c r="AE153" s="76"/>
      <c r="AF153" s="76"/>
      <c r="AG153" s="76"/>
      <c r="AH153" s="76"/>
      <c r="AI153" s="76"/>
      <c r="AJ153" s="76"/>
      <c r="AK153" s="76"/>
      <c r="AL153" t="str">
        <f t="shared" si="14"/>
        <v>N</v>
      </c>
      <c r="AM153" t="s">
        <v>95</v>
      </c>
      <c r="AN153" s="76"/>
      <c r="AO153" s="76"/>
    </row>
    <row r="154" spans="1:41">
      <c r="A154" s="74" t="str">
        <f t="shared" si="15"/>
        <v>LLC_BI__Connection__cCCS_Support_Indicator__c</v>
      </c>
      <c r="B154" s="87">
        <f t="shared" si="16"/>
        <v>1300</v>
      </c>
      <c r="C154" s="79">
        <v>26</v>
      </c>
      <c r="D154" s="138" t="s">
        <v>1510</v>
      </c>
      <c r="E154" s="80" t="s">
        <v>1465</v>
      </c>
      <c r="F154" s="83" t="s">
        <v>1476</v>
      </c>
      <c r="G154" s="298" t="s">
        <v>70</v>
      </c>
      <c r="H154" s="152" t="s">
        <v>69</v>
      </c>
      <c r="I154" s="151" t="s">
        <v>1059</v>
      </c>
      <c r="J154" s="164" t="s">
        <v>1058</v>
      </c>
      <c r="K154" s="76" t="str">
        <f t="shared" si="13"/>
        <v>LLC_BI__Connection__c.CCS_Support_Indicator__c</v>
      </c>
      <c r="L154" s="145" t="s">
        <v>1657</v>
      </c>
      <c r="M154" s="76" t="s">
        <v>1632</v>
      </c>
      <c r="N154" s="291">
        <v>1300</v>
      </c>
      <c r="O154" s="76"/>
      <c r="P154" s="76"/>
      <c r="Q154" s="76"/>
      <c r="R154" s="76"/>
      <c r="S154" s="76"/>
      <c r="T154" s="76"/>
      <c r="U154" s="76"/>
      <c r="V154" s="76"/>
      <c r="W154" s="76"/>
      <c r="X154" s="79" t="s">
        <v>96</v>
      </c>
      <c r="Y154" s="76"/>
      <c r="Z154" s="82" t="s">
        <v>95</v>
      </c>
      <c r="AA154" s="76"/>
      <c r="AB154" s="76"/>
      <c r="AC154" s="82" t="s">
        <v>95</v>
      </c>
      <c r="AD154" s="76"/>
      <c r="AE154" s="76"/>
      <c r="AF154" s="76"/>
      <c r="AG154" s="76"/>
      <c r="AH154" s="76"/>
      <c r="AI154" s="76"/>
      <c r="AJ154" s="76"/>
      <c r="AK154" s="76"/>
      <c r="AL154" t="str">
        <f t="shared" si="14"/>
        <v>N</v>
      </c>
      <c r="AM154" t="s">
        <v>95</v>
      </c>
      <c r="AN154" s="76"/>
      <c r="AO154" s="76"/>
    </row>
    <row r="155" spans="1:41">
      <c r="A155" s="74" t="str">
        <f t="shared" si="15"/>
        <v>LLC_BI__Connection__cCCS_Total_Current_Bank_Limits__c</v>
      </c>
      <c r="B155" s="87" t="str">
        <f t="shared" si="16"/>
        <v>16, 2</v>
      </c>
      <c r="C155" s="79">
        <v>27</v>
      </c>
      <c r="D155" s="169" t="s">
        <v>1510</v>
      </c>
      <c r="E155" s="80" t="s">
        <v>1465</v>
      </c>
      <c r="F155" s="83" t="s">
        <v>1476</v>
      </c>
      <c r="G155" s="299" t="s">
        <v>70</v>
      </c>
      <c r="H155" s="152" t="s">
        <v>69</v>
      </c>
      <c r="I155" s="151" t="s">
        <v>1544</v>
      </c>
      <c r="J155" s="163" t="s">
        <v>1098</v>
      </c>
      <c r="K155" s="76" t="str">
        <f t="shared" si="13"/>
        <v>LLC_BI__Connection__c.CCS_Total_Current_Bank_Limits__c</v>
      </c>
      <c r="L155" s="145" t="s">
        <v>1658</v>
      </c>
      <c r="M155" s="76" t="s">
        <v>1646</v>
      </c>
      <c r="N155" s="291">
        <v>16</v>
      </c>
      <c r="O155" s="76">
        <v>2</v>
      </c>
      <c r="P155" s="76"/>
      <c r="Q155" s="76"/>
      <c r="R155" s="76"/>
      <c r="S155" s="76"/>
      <c r="T155" s="76"/>
      <c r="U155" s="76"/>
      <c r="V155" s="76"/>
      <c r="W155" s="76"/>
      <c r="X155" s="79" t="s">
        <v>96</v>
      </c>
      <c r="Y155" s="76"/>
      <c r="Z155" s="82" t="s">
        <v>95</v>
      </c>
      <c r="AA155" s="76"/>
      <c r="AB155" s="76"/>
      <c r="AC155" s="82" t="s">
        <v>95</v>
      </c>
      <c r="AD155" s="76"/>
      <c r="AE155" s="76"/>
      <c r="AF155" s="76"/>
      <c r="AG155" s="76"/>
      <c r="AH155" s="76"/>
      <c r="AI155" s="76"/>
      <c r="AJ155" s="76"/>
      <c r="AK155" s="76"/>
      <c r="AL155" t="str">
        <f t="shared" si="14"/>
        <v>N</v>
      </c>
      <c r="AM155" t="s">
        <v>95</v>
      </c>
      <c r="AN155" s="76"/>
      <c r="AO155" s="76"/>
    </row>
    <row r="156" spans="1:41">
      <c r="A156" s="74" t="str">
        <f t="shared" si="15"/>
        <v>LLC_BI__Connection__cLLC_BI__Certifying_Individual__c</v>
      </c>
      <c r="B156" s="87" t="str">
        <f t="shared" si="16"/>
        <v>Boolean (True/False)</v>
      </c>
      <c r="C156" s="79">
        <v>28</v>
      </c>
      <c r="D156" s="77"/>
      <c r="E156" s="300" t="s">
        <v>1476</v>
      </c>
      <c r="F156" s="301" t="s">
        <v>1596</v>
      </c>
      <c r="G156" s="298" t="s">
        <v>70</v>
      </c>
      <c r="H156" s="152" t="s">
        <v>69</v>
      </c>
      <c r="I156" s="151" t="s">
        <v>1659</v>
      </c>
      <c r="J156" s="76" t="s">
        <v>1355</v>
      </c>
      <c r="K156" s="76" t="str">
        <f t="shared" si="13"/>
        <v>LLC_BI__Connection__c.LLC_BI__Certifying_Individual__c</v>
      </c>
      <c r="L156" s="145" t="s">
        <v>1660</v>
      </c>
      <c r="M156" s="76" t="s">
        <v>1487</v>
      </c>
      <c r="N156" s="291" t="s">
        <v>1640</v>
      </c>
      <c r="O156" s="76"/>
      <c r="P156" s="76"/>
      <c r="Q156" s="76"/>
      <c r="R156" s="76"/>
      <c r="S156" s="76"/>
      <c r="T156" s="76"/>
      <c r="U156" s="76"/>
      <c r="V156" s="76"/>
      <c r="W156" s="76"/>
      <c r="X156" s="79" t="s">
        <v>96</v>
      </c>
      <c r="Y156" s="76"/>
      <c r="Z156" s="82" t="s">
        <v>95</v>
      </c>
      <c r="AA156" s="76"/>
      <c r="AB156" s="76"/>
      <c r="AC156" s="82" t="s">
        <v>95</v>
      </c>
      <c r="AD156" s="76"/>
      <c r="AE156" s="76"/>
      <c r="AF156" s="76"/>
      <c r="AG156" s="76"/>
      <c r="AH156" s="76"/>
      <c r="AI156" s="76"/>
      <c r="AJ156" s="76"/>
      <c r="AK156" s="76"/>
      <c r="AL156" t="str">
        <f t="shared" si="14"/>
        <v>Y</v>
      </c>
      <c r="AM156" t="s">
        <v>95</v>
      </c>
      <c r="AN156" s="76"/>
      <c r="AO156" s="76"/>
    </row>
    <row r="157" spans="1:41">
      <c r="A157" s="74" t="str">
        <f t="shared" si="15"/>
        <v>LLC_BI__Connection__cLLC_BI__Connected_From__c</v>
      </c>
      <c r="B157" s="87">
        <f t="shared" si="16"/>
        <v>18</v>
      </c>
      <c r="C157" s="79">
        <v>29</v>
      </c>
      <c r="D157" s="75" t="s">
        <v>1464</v>
      </c>
      <c r="E157" s="302" t="s">
        <v>1476</v>
      </c>
      <c r="F157" s="303" t="s">
        <v>1596</v>
      </c>
      <c r="G157" s="298" t="s">
        <v>70</v>
      </c>
      <c r="H157" s="152" t="s">
        <v>69</v>
      </c>
      <c r="I157" s="151" t="s">
        <v>1661</v>
      </c>
      <c r="J157" s="76" t="s">
        <v>1327</v>
      </c>
      <c r="K157" s="76" t="str">
        <f t="shared" si="13"/>
        <v>LLC_BI__Connection__c.LLC_BI__Connected_From__c</v>
      </c>
      <c r="L157" s="145" t="s">
        <v>1662</v>
      </c>
      <c r="M157" s="76" t="s">
        <v>1663</v>
      </c>
      <c r="N157" s="291">
        <v>18</v>
      </c>
      <c r="O157" s="76"/>
      <c r="P157" s="76"/>
      <c r="Q157" s="76"/>
      <c r="R157" s="76"/>
      <c r="S157" s="76"/>
      <c r="T157" s="76"/>
      <c r="U157" s="76"/>
      <c r="V157" s="76"/>
      <c r="W157" s="76"/>
      <c r="X157" s="79" t="s">
        <v>96</v>
      </c>
      <c r="Y157" s="76"/>
      <c r="Z157" s="82" t="s">
        <v>96</v>
      </c>
      <c r="AA157" s="76"/>
      <c r="AB157" s="76"/>
      <c r="AC157" s="82" t="s">
        <v>95</v>
      </c>
      <c r="AD157" s="76"/>
      <c r="AE157" s="76"/>
      <c r="AF157" s="76"/>
      <c r="AG157" s="76"/>
      <c r="AH157" s="76"/>
      <c r="AI157" s="76"/>
      <c r="AJ157" s="76"/>
      <c r="AK157" s="76"/>
      <c r="AL157" t="str">
        <f t="shared" si="14"/>
        <v>Y</v>
      </c>
      <c r="AM157" t="s">
        <v>95</v>
      </c>
      <c r="AN157" s="84"/>
      <c r="AO157" s="84"/>
    </row>
    <row r="158" spans="1:41">
      <c r="A158" s="74" t="str">
        <f t="shared" si="15"/>
        <v>LLC_BI__Connection__cLLC_BI__Connection_Role__c</v>
      </c>
      <c r="B158" s="87">
        <f t="shared" si="16"/>
        <v>18</v>
      </c>
      <c r="C158" s="79">
        <v>30</v>
      </c>
      <c r="D158" s="75" t="s">
        <v>1464</v>
      </c>
      <c r="E158" s="302" t="s">
        <v>1476</v>
      </c>
      <c r="F158" s="303" t="s">
        <v>1596</v>
      </c>
      <c r="G158" s="298" t="s">
        <v>70</v>
      </c>
      <c r="H158" s="152" t="s">
        <v>69</v>
      </c>
      <c r="I158" s="212" t="s">
        <v>30</v>
      </c>
      <c r="J158" s="304" t="s">
        <v>1344</v>
      </c>
      <c r="K158" s="76" t="str">
        <f t="shared" si="13"/>
        <v>LLC_BI__Connection__c.LLC_BI__Connection_Role__c</v>
      </c>
      <c r="L158" s="145" t="s">
        <v>1664</v>
      </c>
      <c r="M158" s="76" t="s">
        <v>1665</v>
      </c>
      <c r="N158" s="291">
        <v>18</v>
      </c>
      <c r="O158" s="76"/>
      <c r="P158" s="76"/>
      <c r="Q158" s="76"/>
      <c r="R158" s="76"/>
      <c r="S158" s="76"/>
      <c r="T158" s="76"/>
      <c r="U158" s="76"/>
      <c r="V158" s="76"/>
      <c r="W158" s="76"/>
      <c r="X158" s="79" t="s">
        <v>96</v>
      </c>
      <c r="Y158" s="76"/>
      <c r="Z158" s="82" t="s">
        <v>96</v>
      </c>
      <c r="AA158" s="76"/>
      <c r="AB158" s="76"/>
      <c r="AC158" s="82" t="s">
        <v>95</v>
      </c>
      <c r="AD158" s="76"/>
      <c r="AE158" s="76"/>
      <c r="AF158" s="76"/>
      <c r="AG158" s="76"/>
      <c r="AH158" s="76"/>
      <c r="AI158" s="76"/>
      <c r="AJ158" s="76"/>
      <c r="AK158" s="76"/>
      <c r="AL158" t="str">
        <f t="shared" si="14"/>
        <v>Y</v>
      </c>
      <c r="AM158" t="s">
        <v>95</v>
      </c>
      <c r="AN158" s="76"/>
      <c r="AO158" s="76"/>
    </row>
    <row r="159" spans="1:41">
      <c r="A159" s="74" t="str">
        <f t="shared" si="15"/>
        <v>LLC_BI__Connection__cLLC_BI__Controlling_Individual__c</v>
      </c>
      <c r="B159" s="87" t="str">
        <f t="shared" si="16"/>
        <v>See picklist options for lengths</v>
      </c>
      <c r="C159" s="79">
        <v>31</v>
      </c>
      <c r="D159" s="76"/>
      <c r="E159" s="302" t="s">
        <v>1476</v>
      </c>
      <c r="F159" s="303" t="s">
        <v>1596</v>
      </c>
      <c r="G159" s="298" t="s">
        <v>70</v>
      </c>
      <c r="H159" s="152" t="s">
        <v>69</v>
      </c>
      <c r="I159" s="151" t="s">
        <v>1359</v>
      </c>
      <c r="J159" s="76" t="s">
        <v>1358</v>
      </c>
      <c r="K159" s="76" t="str">
        <f t="shared" si="13"/>
        <v>LLC_BI__Connection__c.LLC_BI__Controlling_Individual__c</v>
      </c>
      <c r="L159" s="145" t="s">
        <v>1666</v>
      </c>
      <c r="M159" s="76" t="s">
        <v>1480</v>
      </c>
      <c r="N159" s="291" t="s">
        <v>1481</v>
      </c>
      <c r="O159" s="76"/>
      <c r="P159" s="76"/>
      <c r="Q159" s="76"/>
      <c r="R159" s="76"/>
      <c r="S159" s="76"/>
      <c r="T159" s="76"/>
      <c r="U159" s="76"/>
      <c r="V159" s="76"/>
      <c r="W159" s="76"/>
      <c r="X159" s="79" t="s">
        <v>96</v>
      </c>
      <c r="Y159" s="76"/>
      <c r="Z159" s="82" t="s">
        <v>95</v>
      </c>
      <c r="AA159" s="76"/>
      <c r="AB159" s="76"/>
      <c r="AC159" s="82" t="s">
        <v>95</v>
      </c>
      <c r="AD159" s="76"/>
      <c r="AE159" s="76"/>
      <c r="AF159" s="76"/>
      <c r="AG159" s="76"/>
      <c r="AH159" s="76"/>
      <c r="AI159" s="76"/>
      <c r="AJ159" s="76"/>
      <c r="AK159" s="76"/>
      <c r="AL159" t="str">
        <f t="shared" si="14"/>
        <v>Y</v>
      </c>
      <c r="AM159" t="s">
        <v>95</v>
      </c>
      <c r="AN159" s="76"/>
      <c r="AO159" s="76"/>
    </row>
    <row r="160" spans="1:41">
      <c r="A160" s="74" t="str">
        <f t="shared" si="15"/>
        <v>LLC_BI__Connection__cLLC_BI__Description__c</v>
      </c>
      <c r="B160" s="87">
        <f t="shared" si="16"/>
        <v>255</v>
      </c>
      <c r="C160" s="79">
        <v>32</v>
      </c>
      <c r="D160" s="76"/>
      <c r="E160" s="302" t="s">
        <v>1476</v>
      </c>
      <c r="F160" s="303" t="s">
        <v>1596</v>
      </c>
      <c r="G160" s="298" t="s">
        <v>70</v>
      </c>
      <c r="H160" s="152" t="s">
        <v>69</v>
      </c>
      <c r="I160" s="151" t="s">
        <v>1</v>
      </c>
      <c r="J160" s="76" t="s">
        <v>1331</v>
      </c>
      <c r="K160" s="76" t="str">
        <f t="shared" si="13"/>
        <v>LLC_BI__Connection__c.LLC_BI__Description__c</v>
      </c>
      <c r="L160" s="145" t="s">
        <v>1667</v>
      </c>
      <c r="M160" s="76" t="s">
        <v>1558</v>
      </c>
      <c r="N160" s="291">
        <v>255</v>
      </c>
      <c r="O160" s="76"/>
      <c r="P160" s="76"/>
      <c r="Q160" s="76"/>
      <c r="R160" s="76"/>
      <c r="S160" s="76"/>
      <c r="T160" s="76"/>
      <c r="U160" s="76"/>
      <c r="V160" s="76"/>
      <c r="W160" s="76"/>
      <c r="X160" s="79" t="s">
        <v>96</v>
      </c>
      <c r="Y160" s="76"/>
      <c r="Z160" s="82" t="s">
        <v>95</v>
      </c>
      <c r="AA160" s="76"/>
      <c r="AB160" s="76"/>
      <c r="AC160" s="82" t="s">
        <v>95</v>
      </c>
      <c r="AD160" s="76"/>
      <c r="AE160" s="76"/>
      <c r="AF160" s="76"/>
      <c r="AG160" s="76"/>
      <c r="AH160" s="76"/>
      <c r="AI160" s="76"/>
      <c r="AJ160" s="76"/>
      <c r="AK160" s="76"/>
      <c r="AL160" t="str">
        <f t="shared" si="14"/>
        <v>Y</v>
      </c>
      <c r="AM160" t="s">
        <v>95</v>
      </c>
      <c r="AN160" s="76"/>
      <c r="AO160" s="76"/>
    </row>
    <row r="161" spans="1:41">
      <c r="A161" s="74" t="str">
        <f t="shared" si="15"/>
        <v>LLC_BI__Connection__cLLC_BI__Indirect_Ownership_Percent__c</v>
      </c>
      <c r="B161" s="87" t="str">
        <f t="shared" si="16"/>
        <v>3, 3</v>
      </c>
      <c r="C161" s="79">
        <v>33</v>
      </c>
      <c r="D161" s="76"/>
      <c r="E161" s="302" t="s">
        <v>1476</v>
      </c>
      <c r="F161" s="303" t="s">
        <v>1596</v>
      </c>
      <c r="G161" s="298" t="s">
        <v>70</v>
      </c>
      <c r="H161" s="152" t="s">
        <v>69</v>
      </c>
      <c r="I161" s="151" t="s">
        <v>1362</v>
      </c>
      <c r="J161" s="76" t="s">
        <v>1361</v>
      </c>
      <c r="K161" s="76" t="str">
        <f t="shared" si="13"/>
        <v>LLC_BI__Connection__c.LLC_BI__Indirect_Ownership_Percent__c</v>
      </c>
      <c r="L161" s="145" t="s">
        <v>1668</v>
      </c>
      <c r="M161" s="76" t="s">
        <v>1535</v>
      </c>
      <c r="N161" s="291">
        <v>3</v>
      </c>
      <c r="O161" s="76">
        <v>3</v>
      </c>
      <c r="P161" s="76"/>
      <c r="Q161" s="76"/>
      <c r="R161" s="76"/>
      <c r="S161" s="76"/>
      <c r="T161" s="76"/>
      <c r="U161" s="76"/>
      <c r="V161" s="76"/>
      <c r="W161" s="76"/>
      <c r="X161" s="79" t="s">
        <v>96</v>
      </c>
      <c r="Y161" s="76"/>
      <c r="Z161" s="82" t="s">
        <v>95</v>
      </c>
      <c r="AA161" s="76"/>
      <c r="AB161" s="76"/>
      <c r="AC161" s="82" t="s">
        <v>95</v>
      </c>
      <c r="AD161" s="76"/>
      <c r="AE161" s="76"/>
      <c r="AF161" s="76"/>
      <c r="AG161" s="76"/>
      <c r="AH161" s="76"/>
      <c r="AI161" s="76"/>
      <c r="AJ161" s="76"/>
      <c r="AK161" s="76"/>
      <c r="AL161" t="str">
        <f t="shared" si="14"/>
        <v>Y</v>
      </c>
      <c r="AM161" t="s">
        <v>95</v>
      </c>
      <c r="AN161" s="76"/>
      <c r="AO161" s="76"/>
    </row>
    <row r="162" spans="1:41">
      <c r="A162" s="74" t="str">
        <f t="shared" si="15"/>
        <v>LLC_BI__Connection__cLLC_BI__Is_Active__c</v>
      </c>
      <c r="B162" s="87" t="str">
        <f t="shared" si="16"/>
        <v>Boolean (True/False)</v>
      </c>
      <c r="C162" s="79">
        <v>34</v>
      </c>
      <c r="D162" s="75" t="s">
        <v>1464</v>
      </c>
      <c r="E162" s="302" t="s">
        <v>1476</v>
      </c>
      <c r="F162" s="303" t="s">
        <v>1596</v>
      </c>
      <c r="G162" s="298" t="s">
        <v>70</v>
      </c>
      <c r="H162" s="152" t="s">
        <v>69</v>
      </c>
      <c r="I162" s="151" t="s">
        <v>1372</v>
      </c>
      <c r="J162" s="76" t="s">
        <v>1371</v>
      </c>
      <c r="K162" s="76" t="str">
        <f t="shared" si="13"/>
        <v>LLC_BI__Connection__c.LLC_BI__Is_Active__c</v>
      </c>
      <c r="L162" s="145" t="s">
        <v>1669</v>
      </c>
      <c r="M162" s="76" t="s">
        <v>1487</v>
      </c>
      <c r="N162" s="291" t="s">
        <v>1640</v>
      </c>
      <c r="O162" s="76"/>
      <c r="P162" s="76"/>
      <c r="Q162" s="76"/>
      <c r="R162" s="76"/>
      <c r="S162" s="76"/>
      <c r="T162" s="76"/>
      <c r="U162" s="76"/>
      <c r="V162" s="76"/>
      <c r="W162" s="76"/>
      <c r="X162" s="79" t="s">
        <v>96</v>
      </c>
      <c r="Y162" s="76"/>
      <c r="Z162" s="82" t="s">
        <v>95</v>
      </c>
      <c r="AA162" s="76"/>
      <c r="AB162" s="76"/>
      <c r="AC162" s="82" t="s">
        <v>95</v>
      </c>
      <c r="AD162" s="76"/>
      <c r="AE162" s="76"/>
      <c r="AF162" s="76"/>
      <c r="AG162" s="76"/>
      <c r="AH162" s="76"/>
      <c r="AI162" s="76"/>
      <c r="AJ162" s="76"/>
      <c r="AK162" s="76"/>
      <c r="AL162" t="str">
        <f t="shared" si="14"/>
        <v>Y</v>
      </c>
      <c r="AM162" t="s">
        <v>95</v>
      </c>
      <c r="AN162" s="76"/>
      <c r="AO162" s="76"/>
    </row>
    <row r="163" spans="1:41">
      <c r="A163" s="74" t="str">
        <f t="shared" si="15"/>
        <v>LLC_BI__Connection__cLLC_BI__Official_Title__c</v>
      </c>
      <c r="B163" s="87">
        <f t="shared" si="16"/>
        <v>80</v>
      </c>
      <c r="C163" s="79">
        <v>35</v>
      </c>
      <c r="D163" s="76"/>
      <c r="E163" s="302" t="s">
        <v>1476</v>
      </c>
      <c r="F163" s="303" t="s">
        <v>1596</v>
      </c>
      <c r="G163" s="298" t="s">
        <v>70</v>
      </c>
      <c r="H163" s="152" t="s">
        <v>69</v>
      </c>
      <c r="I163" s="151" t="s">
        <v>1365</v>
      </c>
      <c r="J163" s="76" t="s">
        <v>1364</v>
      </c>
      <c r="K163" s="76" t="str">
        <f t="shared" si="13"/>
        <v>LLC_BI__Connection__c.LLC_BI__Official_Title__c</v>
      </c>
      <c r="L163" s="145" t="s">
        <v>1670</v>
      </c>
      <c r="M163" s="76" t="s">
        <v>1478</v>
      </c>
      <c r="N163" s="291">
        <v>80</v>
      </c>
      <c r="O163" s="76"/>
      <c r="P163" s="76"/>
      <c r="Q163" s="76"/>
      <c r="R163" s="76"/>
      <c r="S163" s="76"/>
      <c r="T163" s="76"/>
      <c r="U163" s="76"/>
      <c r="V163" s="76"/>
      <c r="W163" s="76"/>
      <c r="X163" s="79" t="s">
        <v>96</v>
      </c>
      <c r="Y163" s="76"/>
      <c r="Z163" s="82" t="s">
        <v>95</v>
      </c>
      <c r="AA163" s="76"/>
      <c r="AB163" s="76"/>
      <c r="AC163" s="82" t="s">
        <v>95</v>
      </c>
      <c r="AD163" s="76"/>
      <c r="AE163" s="76"/>
      <c r="AF163" s="76"/>
      <c r="AG163" s="76"/>
      <c r="AH163" s="76"/>
      <c r="AI163" s="76"/>
      <c r="AJ163" s="76"/>
      <c r="AK163" s="76"/>
      <c r="AL163" t="str">
        <f t="shared" si="14"/>
        <v>Y</v>
      </c>
      <c r="AM163" t="s">
        <v>95</v>
      </c>
      <c r="AN163" s="76"/>
      <c r="AO163" s="76"/>
    </row>
    <row r="164" spans="1:41">
      <c r="A164" s="74" t="str">
        <f t="shared" si="15"/>
        <v>LLC_BI__Connection__cLLC_BI__Status__c</v>
      </c>
      <c r="B164" s="87">
        <f t="shared" si="16"/>
        <v>1300</v>
      </c>
      <c r="C164" s="79">
        <v>36</v>
      </c>
      <c r="D164" s="76" t="s">
        <v>1510</v>
      </c>
      <c r="E164" s="302" t="s">
        <v>1476</v>
      </c>
      <c r="F164" s="303" t="s">
        <v>1596</v>
      </c>
      <c r="G164" s="298" t="s">
        <v>70</v>
      </c>
      <c r="H164" s="152" t="s">
        <v>69</v>
      </c>
      <c r="I164" s="151" t="s">
        <v>581</v>
      </c>
      <c r="J164" s="76" t="s">
        <v>580</v>
      </c>
      <c r="K164" s="76" t="str">
        <f t="shared" si="13"/>
        <v>LLC_BI__Connection__c.LLC_BI__Status__c</v>
      </c>
      <c r="L164" s="145" t="s">
        <v>1671</v>
      </c>
      <c r="M164" s="76" t="s">
        <v>1632</v>
      </c>
      <c r="N164" s="291">
        <v>1300</v>
      </c>
      <c r="O164" s="76"/>
      <c r="P164" s="76"/>
      <c r="Q164" s="76"/>
      <c r="R164" s="76"/>
      <c r="S164" s="76"/>
      <c r="T164" s="76"/>
      <c r="U164" s="76"/>
      <c r="V164" s="76"/>
      <c r="W164" s="76"/>
      <c r="X164" s="79" t="s">
        <v>96</v>
      </c>
      <c r="Y164" s="76"/>
      <c r="Z164" s="82" t="s">
        <v>95</v>
      </c>
      <c r="AA164" s="76"/>
      <c r="AB164" s="76"/>
      <c r="AC164" s="82" t="s">
        <v>95</v>
      </c>
      <c r="AD164" s="76"/>
      <c r="AE164" s="76"/>
      <c r="AF164" s="76"/>
      <c r="AG164" s="76"/>
      <c r="AH164" s="76"/>
      <c r="AI164" s="76"/>
      <c r="AJ164" s="76"/>
      <c r="AK164" s="76"/>
      <c r="AL164" t="str">
        <f t="shared" si="14"/>
        <v>Y</v>
      </c>
      <c r="AM164" t="s">
        <v>95</v>
      </c>
      <c r="AN164" s="76"/>
      <c r="AO164" s="76"/>
    </row>
    <row r="165" spans="1:41">
      <c r="A165" s="74" t="str">
        <f t="shared" si="15"/>
        <v>LLC_BI__Connection__cLLC_BI__Total_Direct_Indirect_Ownership_Percent__c</v>
      </c>
      <c r="B165" s="87" t="str">
        <f t="shared" si="16"/>
        <v>15, 3</v>
      </c>
      <c r="C165" s="79">
        <v>37</v>
      </c>
      <c r="D165" s="76" t="s">
        <v>1510</v>
      </c>
      <c r="E165" s="302" t="s">
        <v>1476</v>
      </c>
      <c r="F165" s="303" t="s">
        <v>1596</v>
      </c>
      <c r="G165" s="298" t="s">
        <v>70</v>
      </c>
      <c r="H165" s="152" t="s">
        <v>69</v>
      </c>
      <c r="I165" s="151" t="s">
        <v>1368</v>
      </c>
      <c r="J165" s="76" t="s">
        <v>1367</v>
      </c>
      <c r="K165" s="76" t="str">
        <f t="shared" si="13"/>
        <v>LLC_BI__Connection__c.LLC_BI__Total_Direct_Indirect_Ownership_Percent__c</v>
      </c>
      <c r="L165" s="145" t="s">
        <v>1672</v>
      </c>
      <c r="M165" s="76" t="s">
        <v>1673</v>
      </c>
      <c r="N165" s="291">
        <v>15</v>
      </c>
      <c r="O165" s="76">
        <v>3</v>
      </c>
      <c r="P165" s="76"/>
      <c r="Q165" s="76"/>
      <c r="R165" s="76"/>
      <c r="S165" s="76"/>
      <c r="T165" s="76"/>
      <c r="U165" s="76"/>
      <c r="V165" s="76"/>
      <c r="W165" s="76"/>
      <c r="X165" s="79" t="s">
        <v>96</v>
      </c>
      <c r="Y165" s="76"/>
      <c r="Z165" s="82" t="s">
        <v>95</v>
      </c>
      <c r="AA165" s="76"/>
      <c r="AB165" s="76"/>
      <c r="AC165" s="82" t="s">
        <v>95</v>
      </c>
      <c r="AD165" s="76"/>
      <c r="AE165" s="76"/>
      <c r="AF165" s="76"/>
      <c r="AG165" s="76"/>
      <c r="AH165" s="76"/>
      <c r="AI165" s="76"/>
      <c r="AJ165" s="76"/>
      <c r="AK165" s="76"/>
      <c r="AL165" t="str">
        <f t="shared" si="14"/>
        <v>Y</v>
      </c>
      <c r="AM165" t="s">
        <v>95</v>
      </c>
      <c r="AN165" s="76"/>
      <c r="AO165" s="76"/>
    </row>
    <row r="166" spans="1:41">
      <c r="A166" s="74" t="str">
        <f t="shared" si="15"/>
        <v>LLC_BI__Connection__cLLC_BI__Type__c</v>
      </c>
      <c r="B166" s="87">
        <f t="shared" si="16"/>
        <v>1300</v>
      </c>
      <c r="C166" s="79">
        <v>38</v>
      </c>
      <c r="D166" s="76" t="s">
        <v>1510</v>
      </c>
      <c r="E166" s="302" t="s">
        <v>1476</v>
      </c>
      <c r="F166" s="303" t="s">
        <v>1596</v>
      </c>
      <c r="G166" s="298" t="s">
        <v>70</v>
      </c>
      <c r="H166" s="152" t="s">
        <v>69</v>
      </c>
      <c r="I166" s="151" t="s">
        <v>145</v>
      </c>
      <c r="J166" s="76" t="s">
        <v>1341</v>
      </c>
      <c r="K166" s="76" t="str">
        <f t="shared" si="13"/>
        <v>LLC_BI__Connection__c.LLC_BI__Type__c</v>
      </c>
      <c r="L166" s="145" t="s">
        <v>1674</v>
      </c>
      <c r="M166" s="76" t="s">
        <v>1632</v>
      </c>
      <c r="N166" s="291">
        <v>1300</v>
      </c>
      <c r="O166" s="76"/>
      <c r="P166" s="76"/>
      <c r="Q166" s="76"/>
      <c r="R166" s="76"/>
      <c r="S166" s="76"/>
      <c r="T166" s="76"/>
      <c r="U166" s="76"/>
      <c r="V166" s="76"/>
      <c r="W166" s="76"/>
      <c r="X166" s="79" t="s">
        <v>96</v>
      </c>
      <c r="Y166" s="76"/>
      <c r="Z166" s="82" t="s">
        <v>95</v>
      </c>
      <c r="AA166" s="76"/>
      <c r="AB166" s="76"/>
      <c r="AC166" s="82" t="s">
        <v>95</v>
      </c>
      <c r="AD166" s="76"/>
      <c r="AE166" s="76"/>
      <c r="AF166" s="76"/>
      <c r="AG166" s="76"/>
      <c r="AH166" s="76"/>
      <c r="AI166" s="76"/>
      <c r="AJ166" s="76"/>
      <c r="AK166" s="76"/>
      <c r="AL166" t="str">
        <f t="shared" si="14"/>
        <v>Y</v>
      </c>
      <c r="AM166" t="s">
        <v>95</v>
      </c>
      <c r="AN166" s="76"/>
      <c r="AO166" s="76"/>
    </row>
    <row r="167" spans="1:41">
      <c r="A167" s="74" t="str">
        <f t="shared" si="15"/>
        <v>LLC_BI__Connection__cLLC_BI__UID__c</v>
      </c>
      <c r="B167" s="87">
        <f t="shared" si="16"/>
        <v>54</v>
      </c>
      <c r="C167" s="79">
        <v>39</v>
      </c>
      <c r="D167" s="86" t="s">
        <v>1464</v>
      </c>
      <c r="E167" s="305" t="s">
        <v>1476</v>
      </c>
      <c r="F167" s="306" t="s">
        <v>1596</v>
      </c>
      <c r="G167" s="299" t="s">
        <v>70</v>
      </c>
      <c r="H167" s="152" t="s">
        <v>69</v>
      </c>
      <c r="I167" s="151" t="s">
        <v>1349</v>
      </c>
      <c r="J167" s="76" t="s">
        <v>1348</v>
      </c>
      <c r="K167" s="76" t="str">
        <f t="shared" si="13"/>
        <v>LLC_BI__Connection__c.LLC_BI__UID__c</v>
      </c>
      <c r="L167" s="145" t="s">
        <v>1675</v>
      </c>
      <c r="M167" s="76" t="s">
        <v>1478</v>
      </c>
      <c r="N167" s="291">
        <v>54</v>
      </c>
      <c r="O167" s="76"/>
      <c r="P167" s="76"/>
      <c r="Q167" s="76"/>
      <c r="R167" s="76"/>
      <c r="S167" s="76"/>
      <c r="T167" s="76"/>
      <c r="U167" s="76"/>
      <c r="V167" s="76"/>
      <c r="W167" s="76"/>
      <c r="X167" s="79" t="s">
        <v>96</v>
      </c>
      <c r="Y167" s="76"/>
      <c r="Z167" s="82" t="s">
        <v>95</v>
      </c>
      <c r="AA167" s="76"/>
      <c r="AB167" s="76"/>
      <c r="AC167" s="82" t="s">
        <v>95</v>
      </c>
      <c r="AD167" s="76"/>
      <c r="AE167" s="76"/>
      <c r="AF167" s="76"/>
      <c r="AG167" s="76"/>
      <c r="AH167" s="76"/>
      <c r="AI167" s="76"/>
      <c r="AJ167" s="76"/>
      <c r="AK167" s="76"/>
      <c r="AL167" t="str">
        <f t="shared" si="14"/>
        <v>Y</v>
      </c>
      <c r="AM167" t="s">
        <v>95</v>
      </c>
      <c r="AN167" s="76"/>
      <c r="AO167" s="76"/>
    </row>
    <row r="168" spans="1:41">
      <c r="A168" s="74" t="str">
        <f t="shared" si="15"/>
        <v>LLC_BI__Connection__cName</v>
      </c>
      <c r="B168" s="87">
        <f t="shared" si="16"/>
        <v>80</v>
      </c>
      <c r="C168" s="79">
        <v>40</v>
      </c>
      <c r="D168" s="76" t="s">
        <v>1464</v>
      </c>
      <c r="E168" s="300" t="s">
        <v>1476</v>
      </c>
      <c r="F168" s="301" t="s">
        <v>1596</v>
      </c>
      <c r="G168" s="298" t="s">
        <v>70</v>
      </c>
      <c r="H168" s="152" t="s">
        <v>69</v>
      </c>
      <c r="I168" s="151" t="s">
        <v>1317</v>
      </c>
      <c r="J168" s="76" t="s">
        <v>29</v>
      </c>
      <c r="K168" s="76" t="str">
        <f t="shared" si="13"/>
        <v>LLC_BI__Connection__c.Name</v>
      </c>
      <c r="L168" s="145"/>
      <c r="M168" s="76" t="s">
        <v>1676</v>
      </c>
      <c r="N168" s="291">
        <v>80</v>
      </c>
      <c r="O168" s="76"/>
      <c r="P168" s="76"/>
      <c r="Q168" s="76"/>
      <c r="R168" s="76"/>
      <c r="S168" s="76"/>
      <c r="T168" s="76"/>
      <c r="U168" s="76"/>
      <c r="V168" s="76"/>
      <c r="W168" s="76"/>
      <c r="X168" s="79" t="s">
        <v>96</v>
      </c>
      <c r="Y168" s="76"/>
      <c r="Z168" s="82" t="s">
        <v>95</v>
      </c>
      <c r="AA168" s="76"/>
      <c r="AB168" s="76"/>
      <c r="AC168" s="82" t="s">
        <v>95</v>
      </c>
      <c r="AD168" s="76"/>
      <c r="AE168" s="76"/>
      <c r="AF168" s="76"/>
      <c r="AG168" s="76"/>
      <c r="AH168" s="76"/>
      <c r="AI168" s="76"/>
      <c r="AJ168" s="76"/>
      <c r="AK168" s="76"/>
      <c r="AL168" t="str">
        <f t="shared" si="14"/>
        <v>Y</v>
      </c>
      <c r="AM168" t="s">
        <v>95</v>
      </c>
      <c r="AN168" s="84"/>
      <c r="AO168" s="84"/>
    </row>
    <row r="169" spans="1:41">
      <c r="A169" s="74" t="str">
        <f t="shared" si="15"/>
        <v>CCS_ORG_Approval__cId</v>
      </c>
      <c r="B169" s="87">
        <f t="shared" si="16"/>
        <v>18</v>
      </c>
      <c r="C169" s="79">
        <v>1</v>
      </c>
      <c r="D169" s="75" t="s">
        <v>1464</v>
      </c>
      <c r="E169" s="300" t="s">
        <v>1476</v>
      </c>
      <c r="F169" s="301" t="s">
        <v>1596</v>
      </c>
      <c r="G169" s="148" t="s">
        <v>1264</v>
      </c>
      <c r="H169" s="150" t="s">
        <v>72</v>
      </c>
      <c r="I169" s="81" t="s">
        <v>238</v>
      </c>
      <c r="J169" s="76" t="s">
        <v>238</v>
      </c>
      <c r="K169" s="75" t="str">
        <f>_xlfn.CONCAT(H169,".",J169)</f>
        <v>CCS_ORG_Approval__c.Id</v>
      </c>
      <c r="L169" s="77" t="s">
        <v>238</v>
      </c>
      <c r="M169" s="76" t="s">
        <v>238</v>
      </c>
      <c r="N169" s="291">
        <v>18</v>
      </c>
      <c r="O169" s="75"/>
      <c r="P169" s="75"/>
      <c r="Q169" s="75"/>
      <c r="R169" s="75"/>
      <c r="S169" s="75"/>
      <c r="T169" s="76"/>
      <c r="U169" s="76"/>
      <c r="V169" s="76"/>
      <c r="W169" s="76"/>
      <c r="X169" s="79" t="s">
        <v>96</v>
      </c>
      <c r="Y169" s="76"/>
      <c r="Z169" s="82" t="s">
        <v>95</v>
      </c>
      <c r="AA169" s="76"/>
      <c r="AB169" s="76"/>
      <c r="AC169" s="82" t="s">
        <v>95</v>
      </c>
      <c r="AD169" s="76"/>
      <c r="AE169" s="76"/>
      <c r="AF169" s="76"/>
      <c r="AG169" s="76"/>
      <c r="AH169" s="76"/>
      <c r="AI169" s="76"/>
      <c r="AJ169" s="76"/>
      <c r="AK169" s="76"/>
      <c r="AL169" t="str">
        <f t="shared" si="14"/>
        <v>Y</v>
      </c>
      <c r="AM169" t="s">
        <v>95</v>
      </c>
      <c r="AN169" s="76"/>
      <c r="AO169" s="76"/>
    </row>
    <row r="170" spans="1:41">
      <c r="A170" s="74" t="str">
        <f t="shared" ref="A170:A187" si="17">H170&amp;J170</f>
        <v>CCS_ORG_Approval__cCCS_Comments__c</v>
      </c>
      <c r="B170" s="87">
        <f t="shared" ref="B170:B187" si="18">IF(N170&lt;&gt;"",  IF(O170&lt;&gt;"", N170&amp;", "&amp;O170,N170),"")</f>
        <v>255</v>
      </c>
      <c r="C170" s="79">
        <v>2</v>
      </c>
      <c r="D170" s="75"/>
      <c r="E170" s="300" t="s">
        <v>1476</v>
      </c>
      <c r="F170" s="301" t="s">
        <v>1596</v>
      </c>
      <c r="G170" s="148" t="s">
        <v>1264</v>
      </c>
      <c r="H170" s="150" t="s">
        <v>72</v>
      </c>
      <c r="I170" s="81" t="s">
        <v>152</v>
      </c>
      <c r="J170" s="307" t="s">
        <v>1288</v>
      </c>
      <c r="K170" s="308" t="str">
        <f t="shared" ref="K170:K187" si="19">_xlfn.CONCAT(H170,".",J170)</f>
        <v>CCS_ORG_Approval__c.CCS_Comments__c</v>
      </c>
      <c r="L170" s="144" t="s">
        <v>1677</v>
      </c>
      <c r="M170" s="307" t="s">
        <v>1678</v>
      </c>
      <c r="N170" s="291">
        <v>255</v>
      </c>
      <c r="O170" s="136"/>
      <c r="P170" s="136"/>
      <c r="Q170" s="136"/>
      <c r="R170" s="136"/>
      <c r="S170" s="136"/>
      <c r="T170" s="75" t="s">
        <v>1466</v>
      </c>
      <c r="U170" s="76" t="s">
        <v>1466</v>
      </c>
      <c r="V170" s="76" t="s">
        <v>1630</v>
      </c>
      <c r="W170" s="82" t="s">
        <v>95</v>
      </c>
      <c r="X170" s="79" t="s">
        <v>96</v>
      </c>
      <c r="Y170" s="75"/>
      <c r="Z170" s="82" t="s">
        <v>95</v>
      </c>
      <c r="AA170" s="76"/>
      <c r="AB170" s="76"/>
      <c r="AC170" s="82" t="s">
        <v>95</v>
      </c>
      <c r="AD170" s="76"/>
      <c r="AE170" s="76"/>
      <c r="AF170" s="76"/>
      <c r="AG170" s="76"/>
      <c r="AH170" s="76"/>
      <c r="AI170" s="76"/>
      <c r="AJ170" s="76"/>
      <c r="AK170" s="76"/>
      <c r="AL170" t="str">
        <f t="shared" si="14"/>
        <v>Y</v>
      </c>
      <c r="AM170" t="s">
        <v>95</v>
      </c>
      <c r="AN170" s="76"/>
      <c r="AO170" s="76"/>
    </row>
    <row r="171" spans="1:41">
      <c r="A171" s="74" t="str">
        <f t="shared" si="17"/>
        <v>CCS_ORG_Approval__cCCS_Connection__c</v>
      </c>
      <c r="B171" s="87">
        <f t="shared" si="18"/>
        <v>18</v>
      </c>
      <c r="C171" s="79">
        <v>3</v>
      </c>
      <c r="D171" s="75"/>
      <c r="E171" s="300" t="s">
        <v>1476</v>
      </c>
      <c r="F171" s="301" t="s">
        <v>1596</v>
      </c>
      <c r="G171" s="148" t="s">
        <v>1264</v>
      </c>
      <c r="H171" s="150" t="s">
        <v>72</v>
      </c>
      <c r="I171" s="81" t="s">
        <v>70</v>
      </c>
      <c r="J171" s="307" t="s">
        <v>1290</v>
      </c>
      <c r="K171" s="138" t="str">
        <f t="shared" si="19"/>
        <v>CCS_ORG_Approval__c.CCS_Connection__c</v>
      </c>
      <c r="L171" s="143" t="s">
        <v>1679</v>
      </c>
      <c r="M171" s="307" t="s">
        <v>1680</v>
      </c>
      <c r="N171" s="291">
        <v>18</v>
      </c>
      <c r="O171" s="136"/>
      <c r="P171" s="136"/>
      <c r="Q171" s="136"/>
      <c r="R171" s="136"/>
      <c r="S171" s="136"/>
      <c r="T171" s="75"/>
      <c r="U171" s="75"/>
      <c r="V171" s="75"/>
      <c r="W171" s="82" t="s">
        <v>95</v>
      </c>
      <c r="X171" s="79" t="s">
        <v>96</v>
      </c>
      <c r="Y171" s="75"/>
      <c r="Z171" s="82" t="s">
        <v>95</v>
      </c>
      <c r="AA171" s="76"/>
      <c r="AB171" s="76"/>
      <c r="AC171" s="82" t="s">
        <v>95</v>
      </c>
      <c r="AD171" s="76"/>
      <c r="AE171" s="76"/>
      <c r="AF171" s="76"/>
      <c r="AG171" s="76"/>
      <c r="AH171" s="76"/>
      <c r="AI171" s="76"/>
      <c r="AJ171" s="76"/>
      <c r="AK171" s="76"/>
      <c r="AL171" t="str">
        <f t="shared" si="14"/>
        <v>Y</v>
      </c>
      <c r="AM171" t="s">
        <v>95</v>
      </c>
      <c r="AN171" s="76"/>
      <c r="AO171" s="76"/>
    </row>
    <row r="172" spans="1:41">
      <c r="A172" s="74" t="str">
        <f t="shared" si="17"/>
        <v>CCS_ORG_Approval__cCreatedById</v>
      </c>
      <c r="B172" s="87">
        <f t="shared" si="18"/>
        <v>18</v>
      </c>
      <c r="C172" s="79">
        <v>4</v>
      </c>
      <c r="D172" s="75" t="s">
        <v>1464</v>
      </c>
      <c r="E172" s="300" t="s">
        <v>1476</v>
      </c>
      <c r="F172" s="301" t="s">
        <v>1596</v>
      </c>
      <c r="G172" s="148" t="s">
        <v>1264</v>
      </c>
      <c r="H172" s="150" t="s">
        <v>72</v>
      </c>
      <c r="I172" s="81" t="s">
        <v>1469</v>
      </c>
      <c r="J172" s="307" t="s">
        <v>376</v>
      </c>
      <c r="K172" s="138" t="str">
        <f t="shared" si="19"/>
        <v>CCS_ORG_Approval__c.CreatedById</v>
      </c>
      <c r="L172" s="77" t="s">
        <v>1681</v>
      </c>
      <c r="M172" s="307" t="s">
        <v>1471</v>
      </c>
      <c r="N172" s="291">
        <v>18</v>
      </c>
      <c r="O172" s="136"/>
      <c r="P172" s="136"/>
      <c r="Q172" s="136"/>
      <c r="R172" s="136"/>
      <c r="S172" s="136"/>
      <c r="T172" s="75"/>
      <c r="U172" s="75"/>
      <c r="V172" s="75"/>
      <c r="W172" s="82" t="s">
        <v>95</v>
      </c>
      <c r="X172" s="79" t="s">
        <v>96</v>
      </c>
      <c r="Y172" s="75"/>
      <c r="Z172" s="82" t="s">
        <v>95</v>
      </c>
      <c r="AA172" s="76"/>
      <c r="AB172" s="76"/>
      <c r="AC172" s="82" t="s">
        <v>95</v>
      </c>
      <c r="AD172" s="76"/>
      <c r="AE172" s="76"/>
      <c r="AF172" s="76"/>
      <c r="AG172" s="76"/>
      <c r="AH172" s="76"/>
      <c r="AI172" s="76"/>
      <c r="AJ172" s="76"/>
      <c r="AK172" s="76"/>
      <c r="AL172" t="str">
        <f t="shared" si="14"/>
        <v>Y</v>
      </c>
      <c r="AM172" t="s">
        <v>95</v>
      </c>
      <c r="AN172" s="76"/>
      <c r="AO172" s="76"/>
    </row>
    <row r="173" spans="1:41">
      <c r="A173" s="74" t="str">
        <f t="shared" si="17"/>
        <v>CCS_ORG_Approval__cCreatedDate</v>
      </c>
      <c r="B173" s="87" t="str">
        <f t="shared" si="18"/>
        <v/>
      </c>
      <c r="C173" s="79">
        <v>5</v>
      </c>
      <c r="D173" s="75" t="s">
        <v>1464</v>
      </c>
      <c r="E173" s="300" t="s">
        <v>1476</v>
      </c>
      <c r="F173" s="301" t="s">
        <v>1596</v>
      </c>
      <c r="G173" s="148" t="s">
        <v>1264</v>
      </c>
      <c r="H173" s="150" t="s">
        <v>72</v>
      </c>
      <c r="I173" s="81" t="s">
        <v>373</v>
      </c>
      <c r="J173" s="168" t="s">
        <v>372</v>
      </c>
      <c r="K173" s="138" t="str">
        <f t="shared" si="19"/>
        <v>CCS_ORG_Approval__c.CreatedDate</v>
      </c>
      <c r="L173" s="77" t="s">
        <v>1682</v>
      </c>
      <c r="M173" s="307" t="s">
        <v>1683</v>
      </c>
      <c r="N173" s="291"/>
      <c r="O173" s="136"/>
      <c r="P173" s="136"/>
      <c r="Q173" s="136"/>
      <c r="R173" s="136"/>
      <c r="S173" s="136"/>
      <c r="T173" s="75"/>
      <c r="U173" s="75"/>
      <c r="V173" s="75"/>
      <c r="W173" s="82"/>
      <c r="X173" s="79" t="s">
        <v>96</v>
      </c>
      <c r="Y173" s="75"/>
      <c r="Z173" s="82" t="s">
        <v>95</v>
      </c>
      <c r="AA173" s="76"/>
      <c r="AB173" s="76"/>
      <c r="AC173" s="82" t="s">
        <v>95</v>
      </c>
      <c r="AD173" s="76"/>
      <c r="AE173" s="76"/>
      <c r="AF173" s="76"/>
      <c r="AG173" s="76"/>
      <c r="AH173" s="76"/>
      <c r="AI173" s="76"/>
      <c r="AJ173" s="76"/>
      <c r="AK173" s="76"/>
      <c r="AL173" t="str">
        <f t="shared" si="14"/>
        <v>Y</v>
      </c>
      <c r="AM173" t="s">
        <v>95</v>
      </c>
      <c r="AN173" s="76"/>
      <c r="AO173" s="76"/>
    </row>
    <row r="174" spans="1:41">
      <c r="A174" s="74" t="str">
        <f t="shared" si="17"/>
        <v>CCS_ORG_Approval__cCurrencyIsoCode</v>
      </c>
      <c r="B174" s="87" t="str">
        <f t="shared" si="18"/>
        <v>See picklist options for lengths</v>
      </c>
      <c r="C174" s="79">
        <v>6</v>
      </c>
      <c r="D174" s="75"/>
      <c r="E174" s="300" t="s">
        <v>1476</v>
      </c>
      <c r="F174" s="301" t="s">
        <v>1596</v>
      </c>
      <c r="G174" s="148" t="s">
        <v>1264</v>
      </c>
      <c r="H174" s="150" t="s">
        <v>72</v>
      </c>
      <c r="I174" s="81" t="s">
        <v>1496</v>
      </c>
      <c r="J174" s="307" t="s">
        <v>365</v>
      </c>
      <c r="K174" s="138" t="str">
        <f t="shared" si="19"/>
        <v>CCS_ORG_Approval__c.CurrencyIsoCode</v>
      </c>
      <c r="L174" s="143"/>
      <c r="M174" s="307" t="s">
        <v>1480</v>
      </c>
      <c r="N174" s="291" t="s">
        <v>1481</v>
      </c>
      <c r="O174" s="136"/>
      <c r="P174" s="136"/>
      <c r="Q174" s="136"/>
      <c r="R174" s="136"/>
      <c r="S174" s="136"/>
      <c r="T174" s="75"/>
      <c r="U174" s="75"/>
      <c r="V174" s="75"/>
      <c r="W174" s="82" t="s">
        <v>95</v>
      </c>
      <c r="X174" s="79" t="s">
        <v>96</v>
      </c>
      <c r="Y174" s="75"/>
      <c r="Z174" s="82" t="s">
        <v>95</v>
      </c>
      <c r="AA174" s="76"/>
      <c r="AB174" s="76"/>
      <c r="AC174" s="82" t="s">
        <v>95</v>
      </c>
      <c r="AD174" s="76"/>
      <c r="AE174" s="76"/>
      <c r="AF174" s="76"/>
      <c r="AG174" s="76"/>
      <c r="AH174" s="76"/>
      <c r="AI174" s="76"/>
      <c r="AJ174" s="76"/>
      <c r="AK174" s="76"/>
      <c r="AL174" t="str">
        <f t="shared" si="14"/>
        <v>Y</v>
      </c>
      <c r="AM174" t="s">
        <v>95</v>
      </c>
      <c r="AN174" s="76"/>
      <c r="AO174" s="76"/>
    </row>
    <row r="175" spans="1:41">
      <c r="A175" s="74" t="str">
        <f t="shared" si="17"/>
        <v>CCS_ORG_Approval__cCCS_Is_ORG_Lead__c</v>
      </c>
      <c r="B175" s="87">
        <f t="shared" si="18"/>
        <v>4</v>
      </c>
      <c r="C175" s="79">
        <v>7</v>
      </c>
      <c r="D175" s="75"/>
      <c r="E175" s="300" t="s">
        <v>1476</v>
      </c>
      <c r="F175" s="301" t="s">
        <v>1596</v>
      </c>
      <c r="G175" s="148" t="s">
        <v>1264</v>
      </c>
      <c r="H175" s="150" t="s">
        <v>72</v>
      </c>
      <c r="I175" s="81" t="s">
        <v>1228</v>
      </c>
      <c r="J175" s="307" t="s">
        <v>1227</v>
      </c>
      <c r="K175" s="138" t="str">
        <f t="shared" si="19"/>
        <v>CCS_ORG_Approval__c.CCS_Is_ORG_Lead__c</v>
      </c>
      <c r="L175" s="144" t="s">
        <v>1684</v>
      </c>
      <c r="M175" s="307" t="s">
        <v>1484</v>
      </c>
      <c r="N175" s="291">
        <v>4</v>
      </c>
      <c r="O175" s="136"/>
      <c r="P175" s="136"/>
      <c r="Q175" s="136"/>
      <c r="R175" s="136"/>
      <c r="S175" s="136"/>
      <c r="T175" s="75"/>
      <c r="U175" s="75"/>
      <c r="V175" s="75"/>
      <c r="W175" s="82" t="s">
        <v>95</v>
      </c>
      <c r="X175" s="79" t="s">
        <v>96</v>
      </c>
      <c r="Y175" s="75"/>
      <c r="Z175" s="82" t="s">
        <v>95</v>
      </c>
      <c r="AA175" s="76"/>
      <c r="AB175" s="76"/>
      <c r="AC175" s="82" t="s">
        <v>95</v>
      </c>
      <c r="AD175" s="76"/>
      <c r="AE175" s="76"/>
      <c r="AF175" s="76"/>
      <c r="AG175" s="76"/>
      <c r="AH175" s="76"/>
      <c r="AI175" s="76"/>
      <c r="AJ175" s="76"/>
      <c r="AK175" s="76"/>
      <c r="AL175" t="str">
        <f t="shared" si="14"/>
        <v>Y</v>
      </c>
      <c r="AM175" t="s">
        <v>95</v>
      </c>
      <c r="AN175" s="76"/>
      <c r="AO175" s="76"/>
    </row>
    <row r="176" spans="1:41">
      <c r="A176" s="74" t="str">
        <f t="shared" si="17"/>
        <v>CCS_ORG_Approval__cLastModifiedById</v>
      </c>
      <c r="B176" s="87" t="str">
        <f t="shared" si="18"/>
        <v>See picklist options for lengths</v>
      </c>
      <c r="C176" s="79">
        <v>8</v>
      </c>
      <c r="D176" s="75" t="s">
        <v>1464</v>
      </c>
      <c r="E176" s="300" t="s">
        <v>1476</v>
      </c>
      <c r="F176" s="301" t="s">
        <v>1596</v>
      </c>
      <c r="G176" s="148" t="s">
        <v>1264</v>
      </c>
      <c r="H176" s="150" t="s">
        <v>72</v>
      </c>
      <c r="I176" s="81" t="s">
        <v>1473</v>
      </c>
      <c r="J176" s="307" t="s">
        <v>382</v>
      </c>
      <c r="K176" s="138" t="str">
        <f t="shared" si="19"/>
        <v>CCS_ORG_Approval__c.LastModifiedById</v>
      </c>
      <c r="L176" s="77" t="s">
        <v>1685</v>
      </c>
      <c r="M176" s="307" t="s">
        <v>1471</v>
      </c>
      <c r="N176" s="291" t="s">
        <v>1481</v>
      </c>
      <c r="O176" s="153"/>
      <c r="P176" s="153"/>
      <c r="Q176" s="153"/>
      <c r="R176" s="153"/>
      <c r="S176" s="153"/>
      <c r="T176" s="75"/>
      <c r="U176" s="75"/>
      <c r="V176" s="75"/>
      <c r="W176" s="75"/>
      <c r="X176" s="79" t="s">
        <v>96</v>
      </c>
      <c r="Y176" s="76"/>
      <c r="Z176" s="82" t="s">
        <v>95</v>
      </c>
      <c r="AA176" s="76"/>
      <c r="AB176" s="76"/>
      <c r="AC176" s="82" t="s">
        <v>95</v>
      </c>
      <c r="AD176" s="76"/>
      <c r="AE176" s="76"/>
      <c r="AF176" s="76"/>
      <c r="AG176" s="76"/>
      <c r="AH176" s="76"/>
      <c r="AI176" s="76"/>
      <c r="AJ176" s="76"/>
      <c r="AK176" s="76"/>
      <c r="AL176" t="str">
        <f t="shared" si="14"/>
        <v>Y</v>
      </c>
      <c r="AM176" t="s">
        <v>95</v>
      </c>
      <c r="AN176" s="76"/>
      <c r="AO176" s="76"/>
    </row>
    <row r="177" spans="1:41">
      <c r="A177" s="74" t="str">
        <f t="shared" si="17"/>
        <v>CCS_ORG_Approval__cLastModifiedDate</v>
      </c>
      <c r="B177" s="87" t="str">
        <f t="shared" si="18"/>
        <v/>
      </c>
      <c r="C177" s="79">
        <v>9</v>
      </c>
      <c r="D177" s="75" t="s">
        <v>1464</v>
      </c>
      <c r="E177" s="300" t="s">
        <v>1476</v>
      </c>
      <c r="F177" s="301" t="s">
        <v>1596</v>
      </c>
      <c r="G177" s="148" t="s">
        <v>1264</v>
      </c>
      <c r="H177" s="150" t="s">
        <v>72</v>
      </c>
      <c r="I177" s="81" t="s">
        <v>380</v>
      </c>
      <c r="J177" s="168" t="s">
        <v>379</v>
      </c>
      <c r="K177" s="138" t="str">
        <f t="shared" si="19"/>
        <v>CCS_ORG_Approval__c.LastModifiedDate</v>
      </c>
      <c r="L177" s="77" t="s">
        <v>1686</v>
      </c>
      <c r="M177" s="307" t="s">
        <v>1683</v>
      </c>
      <c r="N177" s="291"/>
      <c r="O177" s="153"/>
      <c r="P177" s="153"/>
      <c r="Q177" s="153"/>
      <c r="R177" s="153"/>
      <c r="S177" s="153"/>
      <c r="T177" s="75"/>
      <c r="U177" s="75"/>
      <c r="V177" s="75"/>
      <c r="W177" s="75"/>
      <c r="X177" s="79" t="s">
        <v>96</v>
      </c>
      <c r="Y177" s="76"/>
      <c r="Z177" s="82" t="s">
        <v>95</v>
      </c>
      <c r="AA177" s="76"/>
      <c r="AB177" s="76"/>
      <c r="AC177" s="82" t="s">
        <v>95</v>
      </c>
      <c r="AD177" s="76"/>
      <c r="AE177" s="76"/>
      <c r="AF177" s="76"/>
      <c r="AG177" s="76"/>
      <c r="AH177" s="76"/>
      <c r="AI177" s="76"/>
      <c r="AJ177" s="76"/>
      <c r="AK177" s="76"/>
      <c r="AL177" t="str">
        <f t="shared" si="14"/>
        <v>Y</v>
      </c>
      <c r="AM177" t="s">
        <v>95</v>
      </c>
      <c r="AN177" s="76"/>
      <c r="AO177" s="76"/>
    </row>
    <row r="178" spans="1:41">
      <c r="A178" s="74" t="str">
        <f t="shared" si="17"/>
        <v>CCS_ORG_Approval__cCCS_Lending_Group__c</v>
      </c>
      <c r="B178" s="87">
        <f t="shared" si="18"/>
        <v>18</v>
      </c>
      <c r="C178" s="79">
        <v>10</v>
      </c>
      <c r="D178" s="138"/>
      <c r="E178" s="300" t="s">
        <v>1476</v>
      </c>
      <c r="F178" s="301" t="s">
        <v>1596</v>
      </c>
      <c r="G178" s="148" t="s">
        <v>1264</v>
      </c>
      <c r="H178" s="150" t="s">
        <v>72</v>
      </c>
      <c r="I178" s="81" t="s">
        <v>1294</v>
      </c>
      <c r="J178" s="307" t="s">
        <v>1293</v>
      </c>
      <c r="K178" s="138" t="str">
        <f t="shared" si="19"/>
        <v>CCS_ORG_Approval__c.CCS_Lending_Group__c</v>
      </c>
      <c r="L178" s="144" t="s">
        <v>1687</v>
      </c>
      <c r="M178" s="307" t="s">
        <v>1635</v>
      </c>
      <c r="N178" s="309">
        <v>18</v>
      </c>
      <c r="O178" s="153"/>
      <c r="P178" s="153"/>
      <c r="Q178" s="153"/>
      <c r="R178" s="153"/>
      <c r="S178" s="153"/>
      <c r="T178" s="75"/>
      <c r="U178" s="75"/>
      <c r="V178" s="75"/>
      <c r="W178" s="75"/>
      <c r="X178" s="79" t="s">
        <v>96</v>
      </c>
      <c r="Y178" s="76"/>
      <c r="Z178" s="82" t="s">
        <v>95</v>
      </c>
      <c r="AA178" s="76"/>
      <c r="AB178" s="76"/>
      <c r="AC178" s="82" t="s">
        <v>95</v>
      </c>
      <c r="AD178" s="76"/>
      <c r="AE178" s="76"/>
      <c r="AF178" s="76"/>
      <c r="AG178" s="76"/>
      <c r="AH178" s="76"/>
      <c r="AI178" s="76"/>
      <c r="AJ178" s="76"/>
      <c r="AK178" s="76"/>
      <c r="AL178" t="str">
        <f t="shared" si="14"/>
        <v>Y</v>
      </c>
      <c r="AM178" t="s">
        <v>95</v>
      </c>
      <c r="AN178" s="76"/>
      <c r="AO178" s="76"/>
    </row>
    <row r="179" spans="1:41">
      <c r="A179" s="74" t="str">
        <f t="shared" si="17"/>
        <v>CCS_ORG_Approval__cName</v>
      </c>
      <c r="B179" s="87">
        <f t="shared" si="18"/>
        <v>80</v>
      </c>
      <c r="C179" s="79">
        <v>11</v>
      </c>
      <c r="D179" s="75" t="s">
        <v>1464</v>
      </c>
      <c r="E179" s="300" t="s">
        <v>1476</v>
      </c>
      <c r="F179" s="301" t="s">
        <v>1596</v>
      </c>
      <c r="G179" s="148" t="s">
        <v>1264</v>
      </c>
      <c r="H179" s="150" t="s">
        <v>72</v>
      </c>
      <c r="I179" s="81" t="s">
        <v>1272</v>
      </c>
      <c r="J179" s="307" t="s">
        <v>29</v>
      </c>
      <c r="K179" s="138" t="str">
        <f t="shared" si="19"/>
        <v>CCS_ORG_Approval__c.Name</v>
      </c>
      <c r="L179" s="310" t="s">
        <v>1688</v>
      </c>
      <c r="M179" s="307" t="s">
        <v>1676</v>
      </c>
      <c r="N179" s="293">
        <v>80</v>
      </c>
      <c r="O179" s="156"/>
      <c r="P179" s="156"/>
      <c r="Q179" s="156"/>
      <c r="R179" s="156"/>
      <c r="S179" s="156"/>
      <c r="T179" s="75"/>
      <c r="U179" s="75"/>
      <c r="V179" s="75"/>
      <c r="W179" s="75"/>
      <c r="X179" s="79" t="s">
        <v>96</v>
      </c>
      <c r="Y179" s="82"/>
      <c r="Z179" s="82" t="s">
        <v>95</v>
      </c>
      <c r="AA179" s="76"/>
      <c r="AB179" s="76"/>
      <c r="AC179" s="82" t="s">
        <v>95</v>
      </c>
      <c r="AD179" s="76"/>
      <c r="AE179" s="76"/>
      <c r="AF179" s="76"/>
      <c r="AG179" s="76"/>
      <c r="AH179" s="76"/>
      <c r="AI179" s="76"/>
      <c r="AJ179" s="76"/>
      <c r="AK179" s="76"/>
      <c r="AL179" t="str">
        <f t="shared" si="14"/>
        <v>Y</v>
      </c>
      <c r="AM179" t="s">
        <v>95</v>
      </c>
      <c r="AN179" s="84"/>
      <c r="AO179" s="84"/>
    </row>
    <row r="180" spans="1:41">
      <c r="A180" s="74" t="str">
        <f t="shared" si="17"/>
        <v>CCS_ORG_Approval__cCCS_ORG_Lead__c</v>
      </c>
      <c r="B180" s="87">
        <f t="shared" si="18"/>
        <v>18</v>
      </c>
      <c r="C180" s="79">
        <v>12</v>
      </c>
      <c r="D180" s="169"/>
      <c r="E180" s="300" t="s">
        <v>1476</v>
      </c>
      <c r="F180" s="301" t="s">
        <v>1596</v>
      </c>
      <c r="G180" s="148" t="s">
        <v>1264</v>
      </c>
      <c r="H180" s="150" t="s">
        <v>72</v>
      </c>
      <c r="I180" s="81" t="s">
        <v>1297</v>
      </c>
      <c r="J180" s="307" t="s">
        <v>1296</v>
      </c>
      <c r="K180" s="138" t="str">
        <f t="shared" si="19"/>
        <v>CCS_ORG_Approval__c.CCS_ORG_Lead__c</v>
      </c>
      <c r="L180" s="311" t="s">
        <v>1689</v>
      </c>
      <c r="M180" s="307" t="s">
        <v>1635</v>
      </c>
      <c r="N180" s="291">
        <v>18</v>
      </c>
      <c r="O180" s="170"/>
      <c r="P180" s="170"/>
      <c r="Q180" s="170"/>
      <c r="R180" s="170"/>
      <c r="S180" s="170"/>
      <c r="T180" s="75"/>
      <c r="U180" s="75"/>
      <c r="V180" s="75"/>
      <c r="W180" s="75"/>
      <c r="X180" s="79" t="s">
        <v>96</v>
      </c>
      <c r="Y180" s="76"/>
      <c r="Z180" s="82" t="s">
        <v>95</v>
      </c>
      <c r="AA180" s="76"/>
      <c r="AB180" s="76"/>
      <c r="AC180" s="82" t="s">
        <v>95</v>
      </c>
      <c r="AD180" s="76"/>
      <c r="AE180" s="76"/>
      <c r="AF180" s="76"/>
      <c r="AG180" s="76"/>
      <c r="AH180" s="76"/>
      <c r="AI180" s="76"/>
      <c r="AJ180" s="76"/>
      <c r="AK180" s="76"/>
      <c r="AL180" t="str">
        <f t="shared" si="14"/>
        <v>Y</v>
      </c>
      <c r="AM180" t="s">
        <v>95</v>
      </c>
      <c r="AN180" s="76"/>
      <c r="AO180" s="76"/>
    </row>
    <row r="181" spans="1:41">
      <c r="A181" s="74" t="str">
        <f t="shared" si="17"/>
        <v>CCS_ORG_Approval__cCCS_ORG_Members__c</v>
      </c>
      <c r="B181" s="87">
        <f t="shared" si="18"/>
        <v>131072</v>
      </c>
      <c r="C181" s="79">
        <v>13</v>
      </c>
      <c r="D181" s="76"/>
      <c r="E181" s="300" t="s">
        <v>1476</v>
      </c>
      <c r="F181" s="301" t="s">
        <v>1596</v>
      </c>
      <c r="G181" s="148" t="s">
        <v>1264</v>
      </c>
      <c r="H181" s="150" t="s">
        <v>72</v>
      </c>
      <c r="I181" s="81" t="s">
        <v>1300</v>
      </c>
      <c r="J181" s="307" t="s">
        <v>1299</v>
      </c>
      <c r="K181" s="138" t="str">
        <f t="shared" si="19"/>
        <v>CCS_ORG_Approval__c.CCS_ORG_Members__c</v>
      </c>
      <c r="L181" s="144" t="s">
        <v>1690</v>
      </c>
      <c r="M181" s="307" t="s">
        <v>1549</v>
      </c>
      <c r="N181" s="291">
        <v>131072</v>
      </c>
      <c r="O181" s="156"/>
      <c r="P181" s="170"/>
      <c r="Q181" s="170"/>
      <c r="R181" s="170"/>
      <c r="S181" s="170"/>
      <c r="T181" s="86"/>
      <c r="U181" s="86"/>
      <c r="V181" s="86"/>
      <c r="W181" s="86"/>
      <c r="X181" s="79" t="s">
        <v>96</v>
      </c>
      <c r="Y181" s="84"/>
      <c r="Z181" s="82" t="s">
        <v>95</v>
      </c>
      <c r="AA181" s="84"/>
      <c r="AB181" s="84"/>
      <c r="AC181" s="82" t="s">
        <v>95</v>
      </c>
      <c r="AD181" s="84"/>
      <c r="AE181" s="84"/>
      <c r="AF181" s="84"/>
      <c r="AG181" s="84"/>
      <c r="AH181" s="84"/>
      <c r="AI181" s="84"/>
      <c r="AJ181" s="84"/>
      <c r="AK181" s="84"/>
      <c r="AL181" t="str">
        <f t="shared" si="14"/>
        <v>Y</v>
      </c>
      <c r="AM181" t="s">
        <v>95</v>
      </c>
      <c r="AN181" s="76"/>
      <c r="AO181" s="76"/>
    </row>
    <row r="182" spans="1:41">
      <c r="A182" s="74" t="str">
        <f t="shared" si="17"/>
        <v>CCS_ORG_Approval__cOwnerId</v>
      </c>
      <c r="B182" s="87">
        <f t="shared" si="18"/>
        <v>18</v>
      </c>
      <c r="C182" s="79">
        <v>14</v>
      </c>
      <c r="D182" s="76"/>
      <c r="E182" s="300" t="s">
        <v>1476</v>
      </c>
      <c r="F182" s="301" t="s">
        <v>1596</v>
      </c>
      <c r="G182" s="148" t="s">
        <v>1264</v>
      </c>
      <c r="H182" s="150" t="s">
        <v>72</v>
      </c>
      <c r="I182" s="81" t="s">
        <v>1691</v>
      </c>
      <c r="J182" s="307" t="s">
        <v>368</v>
      </c>
      <c r="K182" s="138" t="str">
        <f t="shared" si="19"/>
        <v>CCS_ORG_Approval__c.OwnerId</v>
      </c>
      <c r="L182" s="312"/>
      <c r="M182" s="307" t="s">
        <v>1692</v>
      </c>
      <c r="N182" s="293">
        <v>18</v>
      </c>
      <c r="O182" s="156"/>
      <c r="P182" s="156"/>
      <c r="Q182" s="156"/>
      <c r="R182" s="156"/>
      <c r="S182" s="156"/>
      <c r="T182" s="75"/>
      <c r="U182" s="76"/>
      <c r="V182" s="76"/>
      <c r="W182" s="76"/>
      <c r="X182" s="79" t="s">
        <v>96</v>
      </c>
      <c r="Y182" s="76"/>
      <c r="Z182" s="82" t="s">
        <v>95</v>
      </c>
      <c r="AA182" s="76"/>
      <c r="AB182" s="76"/>
      <c r="AC182" s="82" t="s">
        <v>95</v>
      </c>
      <c r="AD182" s="76"/>
      <c r="AE182" s="76"/>
      <c r="AF182" s="76"/>
      <c r="AG182" s="76"/>
      <c r="AH182" s="76"/>
      <c r="AI182" s="76"/>
      <c r="AJ182" s="76"/>
      <c r="AK182" s="76"/>
      <c r="AL182" t="str">
        <f t="shared" si="14"/>
        <v>Y</v>
      </c>
      <c r="AM182" t="s">
        <v>95</v>
      </c>
      <c r="AN182" s="76"/>
      <c r="AO182" s="76"/>
    </row>
    <row r="183" spans="1:41">
      <c r="A183" s="74" t="str">
        <f t="shared" si="17"/>
        <v>CCS_ORG_Approval__cCCS_Request_Reviewer__c</v>
      </c>
      <c r="B183" s="87">
        <f t="shared" si="18"/>
        <v>18</v>
      </c>
      <c r="C183" s="79">
        <v>15</v>
      </c>
      <c r="D183" s="76"/>
      <c r="E183" s="300" t="s">
        <v>1476</v>
      </c>
      <c r="F183" s="301" t="s">
        <v>1596</v>
      </c>
      <c r="G183" s="148" t="s">
        <v>1264</v>
      </c>
      <c r="H183" s="150" t="s">
        <v>72</v>
      </c>
      <c r="I183" s="81" t="s">
        <v>1305</v>
      </c>
      <c r="J183" s="307" t="s">
        <v>1304</v>
      </c>
      <c r="K183" s="138" t="str">
        <f t="shared" si="19"/>
        <v>CCS_ORG_Approval__c.CCS_Request_Reviewer__c</v>
      </c>
      <c r="L183" s="311" t="s">
        <v>1693</v>
      </c>
      <c r="M183" s="307" t="s">
        <v>1471</v>
      </c>
      <c r="N183" s="291">
        <v>18</v>
      </c>
      <c r="O183" s="153"/>
      <c r="P183" s="153"/>
      <c r="Q183" s="153"/>
      <c r="R183" s="153"/>
      <c r="S183" s="153"/>
      <c r="T183" s="75"/>
      <c r="U183" s="76"/>
      <c r="V183" s="76"/>
      <c r="W183" s="76"/>
      <c r="X183" s="79" t="s">
        <v>96</v>
      </c>
      <c r="Y183" s="76"/>
      <c r="Z183" s="82" t="s">
        <v>95</v>
      </c>
      <c r="AA183" s="76"/>
      <c r="AB183" s="76"/>
      <c r="AC183" s="82" t="s">
        <v>95</v>
      </c>
      <c r="AD183" s="76"/>
      <c r="AE183" s="76"/>
      <c r="AF183" s="76"/>
      <c r="AG183" s="76"/>
      <c r="AH183" s="76"/>
      <c r="AI183" s="76"/>
      <c r="AJ183" s="76"/>
      <c r="AK183" s="76"/>
      <c r="AL183" t="str">
        <f t="shared" si="14"/>
        <v>Y</v>
      </c>
      <c r="AM183" t="s">
        <v>95</v>
      </c>
      <c r="AN183" s="76"/>
      <c r="AO183" s="76"/>
    </row>
    <row r="184" spans="1:41">
      <c r="A184" s="74" t="str">
        <f t="shared" si="17"/>
        <v>CCS_ORG_Approval__cCCS_Approval_for__c</v>
      </c>
      <c r="B184" s="87" t="str">
        <f t="shared" si="18"/>
        <v>See picklist options for lengths</v>
      </c>
      <c r="C184" s="79">
        <v>16</v>
      </c>
      <c r="D184" s="76"/>
      <c r="E184" s="300" t="s">
        <v>1476</v>
      </c>
      <c r="F184" s="301" t="s">
        <v>1596</v>
      </c>
      <c r="G184" s="148" t="s">
        <v>1264</v>
      </c>
      <c r="H184" s="150" t="s">
        <v>72</v>
      </c>
      <c r="I184" s="81" t="s">
        <v>1286</v>
      </c>
      <c r="J184" s="307" t="s">
        <v>1285</v>
      </c>
      <c r="K184" s="138" t="str">
        <f t="shared" si="19"/>
        <v>CCS_ORG_Approval__c.CCS_Approval_for__c</v>
      </c>
      <c r="L184" s="144"/>
      <c r="M184" s="307" t="s">
        <v>1480</v>
      </c>
      <c r="N184" s="291" t="s">
        <v>1481</v>
      </c>
      <c r="O184" s="161"/>
      <c r="P184" s="161"/>
      <c r="Q184" s="161"/>
      <c r="R184" s="161"/>
      <c r="S184" s="161"/>
      <c r="T184" s="86"/>
      <c r="U184" s="84"/>
      <c r="V184" s="84"/>
      <c r="W184" s="84"/>
      <c r="X184" s="248" t="s">
        <v>96</v>
      </c>
      <c r="Y184" s="84"/>
      <c r="Z184" s="246" t="s">
        <v>95</v>
      </c>
      <c r="AA184" s="84"/>
      <c r="AB184" s="84"/>
      <c r="AC184" s="246" t="s">
        <v>95</v>
      </c>
      <c r="AD184" s="84"/>
      <c r="AE184" s="84"/>
      <c r="AF184" s="84"/>
      <c r="AG184" s="84"/>
      <c r="AH184" s="84"/>
      <c r="AI184" s="84"/>
      <c r="AJ184" s="84"/>
      <c r="AK184" s="84"/>
      <c r="AL184" t="str">
        <f t="shared" si="14"/>
        <v>Y</v>
      </c>
      <c r="AM184" t="s">
        <v>95</v>
      </c>
      <c r="AN184" s="76"/>
      <c r="AO184" s="76"/>
    </row>
    <row r="185" spans="1:41">
      <c r="A185" s="74" t="str">
        <f t="shared" si="17"/>
        <v>CCS_ORG_Approval__cCCS_Review_Date__c</v>
      </c>
      <c r="B185" s="87" t="str">
        <f t="shared" si="18"/>
        <v/>
      </c>
      <c r="C185" s="79">
        <v>17</v>
      </c>
      <c r="D185" s="76"/>
      <c r="E185" s="300" t="s">
        <v>1476</v>
      </c>
      <c r="F185" s="301" t="s">
        <v>1596</v>
      </c>
      <c r="G185" s="148" t="s">
        <v>1264</v>
      </c>
      <c r="H185" s="150" t="s">
        <v>72</v>
      </c>
      <c r="I185" s="81" t="s">
        <v>1308</v>
      </c>
      <c r="J185" s="307" t="s">
        <v>1307</v>
      </c>
      <c r="K185" s="138" t="str">
        <f t="shared" si="19"/>
        <v>CCS_ORG_Approval__c.CCS_Review_Date__c</v>
      </c>
      <c r="L185" s="311" t="s">
        <v>1694</v>
      </c>
      <c r="M185" s="307" t="s">
        <v>1683</v>
      </c>
      <c r="N185" s="313"/>
      <c r="O185" s="76"/>
      <c r="P185" s="76"/>
      <c r="Q185" s="76"/>
      <c r="R185" s="76"/>
      <c r="S185" s="76"/>
      <c r="T185" s="76"/>
      <c r="U185" s="76"/>
      <c r="V185" s="76"/>
      <c r="W185" s="76"/>
      <c r="X185" s="79" t="s">
        <v>96</v>
      </c>
      <c r="Y185" s="76"/>
      <c r="Z185" s="82" t="s">
        <v>95</v>
      </c>
      <c r="AA185" s="76"/>
      <c r="AB185" s="76"/>
      <c r="AC185" s="82" t="s">
        <v>95</v>
      </c>
      <c r="AD185" s="76"/>
      <c r="AE185" s="76"/>
      <c r="AF185" s="76"/>
      <c r="AG185" s="76"/>
      <c r="AH185" s="76"/>
      <c r="AI185" s="76"/>
      <c r="AJ185" s="76"/>
      <c r="AK185" s="76"/>
      <c r="AL185" t="str">
        <f t="shared" si="14"/>
        <v>Y</v>
      </c>
      <c r="AM185" t="s">
        <v>95</v>
      </c>
      <c r="AN185" s="76"/>
      <c r="AO185" s="76"/>
    </row>
    <row r="186" spans="1:41" ht="29.1">
      <c r="A186" s="74" t="str">
        <f t="shared" si="17"/>
        <v>CCS_ORG_Approval__cCCS_Reviewer_Comments__c</v>
      </c>
      <c r="B186" s="87">
        <f t="shared" si="18"/>
        <v>32768</v>
      </c>
      <c r="C186" s="79">
        <v>18</v>
      </c>
      <c r="D186" s="76"/>
      <c r="E186" s="300" t="s">
        <v>1476</v>
      </c>
      <c r="F186" s="301" t="s">
        <v>1596</v>
      </c>
      <c r="G186" s="148" t="s">
        <v>1264</v>
      </c>
      <c r="H186" s="150" t="s">
        <v>72</v>
      </c>
      <c r="I186" s="81" t="s">
        <v>1311</v>
      </c>
      <c r="J186" s="314" t="s">
        <v>1310</v>
      </c>
      <c r="K186" s="169" t="str">
        <f t="shared" si="19"/>
        <v>CCS_ORG_Approval__c.CCS_Reviewer_Comments__c</v>
      </c>
      <c r="L186" s="144" t="s">
        <v>1695</v>
      </c>
      <c r="M186" s="307" t="s">
        <v>1549</v>
      </c>
      <c r="N186" s="313">
        <v>32768</v>
      </c>
      <c r="O186" s="76"/>
      <c r="P186" s="76"/>
      <c r="Q186" s="76"/>
      <c r="R186" s="76"/>
      <c r="S186" s="76"/>
      <c r="T186" s="76"/>
      <c r="U186" s="76"/>
      <c r="V186" s="76"/>
      <c r="W186" s="76"/>
      <c r="X186" s="79" t="s">
        <v>96</v>
      </c>
      <c r="Y186" s="76"/>
      <c r="Z186" s="82" t="s">
        <v>95</v>
      </c>
      <c r="AA186" s="76"/>
      <c r="AB186" s="76"/>
      <c r="AC186" s="82" t="s">
        <v>95</v>
      </c>
      <c r="AD186" s="76"/>
      <c r="AE186" s="76"/>
      <c r="AF186" s="76"/>
      <c r="AG186" s="76"/>
      <c r="AH186" s="76"/>
      <c r="AI186" s="76"/>
      <c r="AJ186" s="76"/>
      <c r="AK186" s="76"/>
      <c r="AL186" t="str">
        <f t="shared" si="14"/>
        <v>Y</v>
      </c>
      <c r="AM186" t="s">
        <v>95</v>
      </c>
      <c r="AN186" s="76"/>
      <c r="AO186" s="76"/>
    </row>
    <row r="187" spans="1:41">
      <c r="A187" s="74" t="str">
        <f t="shared" si="17"/>
        <v>CCS_ORG_Approval__cCCS_ORG_Status__c</v>
      </c>
      <c r="B187" s="87" t="str">
        <f t="shared" si="18"/>
        <v>See picklist options for lengths</v>
      </c>
      <c r="C187" s="79">
        <v>19</v>
      </c>
      <c r="D187" s="76"/>
      <c r="E187" s="300" t="s">
        <v>1476</v>
      </c>
      <c r="F187" s="301" t="s">
        <v>1596</v>
      </c>
      <c r="G187" s="148" t="s">
        <v>1264</v>
      </c>
      <c r="H187" s="150" t="s">
        <v>72</v>
      </c>
      <c r="I187" s="315" t="s">
        <v>581</v>
      </c>
      <c r="J187" s="307" t="s">
        <v>1302</v>
      </c>
      <c r="K187" s="77" t="str">
        <f t="shared" si="19"/>
        <v>CCS_ORG_Approval__c.CCS_ORG_Status__c</v>
      </c>
      <c r="L187" s="144" t="s">
        <v>1696</v>
      </c>
      <c r="M187" s="307" t="s">
        <v>1480</v>
      </c>
      <c r="N187" s="313" t="s">
        <v>1481</v>
      </c>
      <c r="O187" s="76"/>
      <c r="P187" s="76"/>
      <c r="Q187" s="76"/>
      <c r="R187" s="76"/>
      <c r="S187" s="76"/>
      <c r="T187" s="76"/>
      <c r="U187" s="76"/>
      <c r="V187" s="76"/>
      <c r="W187" s="76"/>
      <c r="X187" s="79" t="s">
        <v>96</v>
      </c>
      <c r="Y187" s="76"/>
      <c r="Z187" s="82" t="s">
        <v>95</v>
      </c>
      <c r="AA187" s="76"/>
      <c r="AB187" s="76"/>
      <c r="AC187" s="82" t="s">
        <v>95</v>
      </c>
      <c r="AD187" s="76"/>
      <c r="AE187" s="76"/>
      <c r="AF187" s="76"/>
      <c r="AG187" s="76"/>
      <c r="AH187" s="76"/>
      <c r="AI187" s="76"/>
      <c r="AJ187" s="76"/>
      <c r="AK187" s="76"/>
      <c r="AL187" t="str">
        <f t="shared" si="14"/>
        <v>Y</v>
      </c>
      <c r="AM187" t="s">
        <v>95</v>
      </c>
      <c r="AN187" s="76"/>
      <c r="AO187" s="76"/>
    </row>
  </sheetData>
  <autoFilter ref="A1:AM187" xr:uid="{76764A8C-A7B1-4EAB-A908-C392ED6AA2B3}"/>
  <pageMargins left="0.7" right="0.7" top="0.75" bottom="0.75" header="0.3" footer="0.3"/>
  <pageSetup paperSize="9" orientation="portrait" r:id="rId1"/>
  <headerFooter>
    <oddHeader>&amp;L&amp;"Calibri"&amp;12&amp;K0000FFClassification: Limited&amp;1#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E482F69591404FA1308A4CC9910081" ma:contentTypeVersion="14" ma:contentTypeDescription="Create a new document." ma:contentTypeScope="" ma:versionID="1260c0972cd4149fc30e9af237b72b17">
  <xsd:schema xmlns:xsd="http://www.w3.org/2001/XMLSchema" xmlns:xs="http://www.w3.org/2001/XMLSchema" xmlns:p="http://schemas.microsoft.com/office/2006/metadata/properties" xmlns:ns1="http://schemas.microsoft.com/sharepoint/v3" xmlns:ns2="810fb89b-3607-4b65-a4b4-9fbe8607065e" xmlns:ns3="827e7169-f20d-4e9d-b2dc-17e22361bb4b" targetNamespace="http://schemas.microsoft.com/office/2006/metadata/properties" ma:root="true" ma:fieldsID="9326dbbde4886192fd607af9e0e12bdf" ns1:_="" ns2:_="" ns3:_="">
    <xsd:import namespace="http://schemas.microsoft.com/sharepoint/v3"/>
    <xsd:import namespace="810fb89b-3607-4b65-a4b4-9fbe8607065e"/>
    <xsd:import namespace="827e7169-f20d-4e9d-b2dc-17e22361bb4b"/>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0fb89b-3607-4b65-a4b4-9fbe860706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ee4fd0a-b474-4a32-a144-dd33b07833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7e7169-f20d-4e9d-b2dc-17e22361bb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42531f6-5e6e-4976-b0f1-f92928dc2e22}" ma:internalName="TaxCatchAll" ma:showField="CatchAllData" ma:web="827e7169-f20d-4e9d-b2dc-17e22361bb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E g E A A B Q S w M E F A A C A A g A + H 1 y V d z u 6 n i m A A A A 9 g A A A B I A H A B D b 2 5 m a W c v U G F j a 2 F n Z S 5 4 b W w g o h g A K K A U A A A A A A A A A A A A A A A A A A A A A A A A A A A A h Y 9 B D o I w F E S v Q r q n L Z g Y J J + S 6 M K N J C Y m x m 1 T K j T C x 9 A i 3 M 2 F R / I K Y h R 1 5 3 L e v M X M / X q D d K g r 7 6 J b a x p M S E A 5 8 T S q J j d Y J K R z R z 8 i q Y C t V C d Z a G + U 0 c a D z R N S O n e O G e v 7 n v Y z 2 r Q F C z k P 2 C H b 7 F S p a 0 k + s v k v + w a t k 6 g 0 E b B / j R E h D X h E F 9 G c c m A T h M z g V w j H v c / 2 B 8 K q q 1 z X a q H R X y + B T R H Y + 4 N 4 A F B L A w Q U A A I A C A D 4 f X 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1 y V V t 9 H P J A A Q A A M Q I A A B M A H A B G b 3 J t d W x h c y 9 T Z W N 0 a W 9 u M S 5 t I K I Y A C i g F A A A A A A A A A A A A A A A A A A A A A A A A A A A A H 1 R y 0 7 D M B C 8 R 8 o / W O m l l U K i Q E U b K g 4 Q x I W H K r W I Q 1 R F b r J N L J J 1 Z G + A q q r U f + A P + R K c l A O o U F + 8 n h l 7 d s c a U h I S 2 W y / B x P b s i 1 d c A U Z 6 z l z v i y B B Q 6 7 Z C W Q b T G z Z r J R K R j k G Z b e l O f Q b 4 t I I g G S 7 j s F U a 0 v f B / Q e x M v o o Z M c E + q 3 G 9 P / r 3 Q l M h V k s o G S Y B u a y o g e U J B k C V 3 A v N M V s 5 g 4 O 7 d b j j x w J j t X T f B N m 6 R x T f b c 6 K C Y 2 5 6 n a 9 r a N v s O v b m i q N e S V V F s m w q b E n d 7 5 5 y N x s n a r 3 X j s v I 4 I z g n b Y u M 3 C j l B m B p a C g k i h 4 G Z 8 u D l S 3 S l Y s C E f D + G z B H o C U r G U p i O N x 5 a P E k + q Y e i o 1 8 b L T f + 4 + g j A 8 j 4 e H 7 s F 4 H H b 0 a M j + G e O n 5 C q r B J r E F S f x C g f S a z A Z m f 8 1 N 3 5 x 2 4 F t C f w z 4 s k X U E s B A i 0 A F A A C A A g A + H 1 y V d z u 6 n i m A A A A 9 g A A A B I A A A A A A A A A A A A A A A A A A A A A A E N v b m Z p Z y 9 Q Y W N r Y W d l L n h t b F B L A Q I t A B Q A A g A I A P h 9 c l U P y u m r p A A A A O k A A A A T A A A A A A A A A A A A A A A A A P I A A A B b Q 2 9 u d G V u d F 9 U e X B l c 1 0 u e G 1 s U E s B A i 0 A F A A C A A g A + H 1 y V V t 9 H P J A A Q A A M Q I A A B M A A A A A A A A A A A A A A A A A 4 w 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A 0 A A A A A A A B 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2 I i A v P j x F b n R y e S B U e X B l P S J G a W x s R X J y b 3 J D b 2 R l I i B W Y W x 1 Z T 0 i c 1 V u a 2 5 v d 2 4 i I C 8 + P E V u d H J 5 I F R 5 c G U 9 I k Z p b G x F c n J v c k N v d W 5 0 I i B W Y W x 1 Z T 0 i b D A i I C 8 + P E V u d H J 5 I F R 5 c G U 9 I k Z p b G x M Y X N 0 V X B k Y X R l Z C I g V m F s d W U 9 I m Q y M D I y L T E x L T E 4 V D E 0 O j U 0 O j U 3 L j k y O D c 4 M j R a I i A v P j x F b n R y e S B U e X B l P S J G a W x s Q 2 9 s d W 1 u V H l w Z X M i I F Z h b H V l P S J z Q m d Z R 0 J n W U d C Z 1 k 9 I i A v P j x F b n R y e S B U e X B l P S J G a W x s Q 2 9 s d W 1 u T m F t Z X M i I F Z h b H V l P S J z W y Z x d W 9 0 O 0 N v d W 5 0 e S Z x d W 9 0 O y w m c X V v d D t D d X J y Z W 5 0 I G N l c m V t b 2 5 p Y W x b M l 0 m c X V v d D s s J n F 1 b 3 Q 7 R n J v b S A x O T c 0 W z N d I E 1 l d H J v c G 9 s a X R h b i Z x d W 9 0 O y w m c X V v d D t G c m 9 t I D E 5 N z R b M 1 0 g T m 9 u L W 1 l d H J v c G 9 s a X R h b i Z x d W 9 0 O y w m c X V v d D t Q b 3 N 0 Y W w g M T k 3 N O K A k z E 5 O T Z b N F 0 m c X V v d D s s J n F 1 b 3 Q 7 M T g 4 O e K A k z E 5 N z Q g Q 2 9 1 b n R 5 J n F 1 b 3 Q 7 L C Z x d W 9 0 O z E 4 O D n i g J M x O T c 0 I E F k b W l u a X N 0 c m F 0 a X Z l J n F 1 b 3 Q 7 L C Z x d W 9 0 O 0 J l Z m 9 y Z S A x O D g 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g M S 9 B d X R v U m V t b 3 Z l Z E N v b H V t b n M x L n t D b 3 V u d H k s M H 0 m c X V v d D s s J n F 1 b 3 Q 7 U 2 V j d G l v b j E v V G F i b G U g M S 9 B d X R v U m V t b 3 Z l Z E N v b H V t b n M x L n t D d X J y Z W 5 0 I G N l c m V t b 2 5 p Y W x b M l 0 s M X 0 m c X V v d D s s J n F 1 b 3 Q 7 U 2 V j d G l v b j E v V G F i b G U g M S 9 B d X R v U m V t b 3 Z l Z E N v b H V t b n M x L n t G c m 9 t I D E 5 N z R b M 1 0 g T W V 0 c m 9 w b 2 x p d G F u L D J 9 J n F 1 b 3 Q 7 L C Z x d W 9 0 O 1 N l Y 3 R p b 2 4 x L 1 R h Y m x l I D E v Q X V 0 b 1 J l b W 9 2 Z W R D b 2 x 1 b W 5 z M S 5 7 R n J v b S A x O T c 0 W z N d I E 5 v b i 1 t Z X R y b 3 B v b G l 0 Y W 4 s M 3 0 m c X V v d D s s J n F 1 b 3 Q 7 U 2 V j d G l v b j E v V G F i b G U g M S 9 B d X R v U m V t b 3 Z l Z E N v b H V t b n M x L n t Q b 3 N 0 Y W w g M T k 3 N O K A k z E 5 O T Z b N F 0 s N H 0 m c X V v d D s s J n F 1 b 3 Q 7 U 2 V j d G l v b j E v V G F i b G U g M S 9 B d X R v U m V t b 3 Z l Z E N v b H V t b n M x L n s x O D g 5 4 o C T M T k 3 N C B D b 3 V u d H k s N X 0 m c X V v d D s s J n F 1 b 3 Q 7 U 2 V j d G l v b j E v V G F i b G U g M S 9 B d X R v U m V t b 3 Z l Z E N v b H V t b n M x L n s x O D g 5 4 o C T M T k 3 N C B B Z G 1 p b m l z d H J h d G l 2 Z S w 2 f S Z x d W 9 0 O y w m c X V v d D t T Z W N 0 a W 9 u M S 9 U Y W J s Z S A x L 0 F 1 d G 9 S Z W 1 v d m V k Q 2 9 s d W 1 u c z E u e 0 J l Z m 9 y Z S A x O D g 5 L D d 9 J n F 1 b 3 Q 7 X S w m c X V v d D t D b 2 x 1 b W 5 D b 3 V u d C Z x d W 9 0 O z o 4 L C Z x d W 9 0 O 0 t l e U N v b H V t b k 5 h b W V z J n F 1 b 3 Q 7 O l t d L C Z x d W 9 0 O 0 N v b H V t b k l k Z W 5 0 a X R p Z X M m c X V v d D s 6 W y Z x d W 9 0 O 1 N l Y 3 R p b 2 4 x L 1 R h Y m x l I D E v Q X V 0 b 1 J l b W 9 2 Z W R D b 2 x 1 b W 5 z M S 5 7 Q 2 9 1 b n R 5 L D B 9 J n F 1 b 3 Q 7 L C Z x d W 9 0 O 1 N l Y 3 R p b 2 4 x L 1 R h Y m x l I D E v Q X V 0 b 1 J l b W 9 2 Z W R D b 2 x 1 b W 5 z M S 5 7 Q 3 V y c m V u d C B j Z X J l b W 9 u a W F s W z J d L D F 9 J n F 1 b 3 Q 7 L C Z x d W 9 0 O 1 N l Y 3 R p b 2 4 x L 1 R h Y m x l I D E v Q X V 0 b 1 J l b W 9 2 Z W R D b 2 x 1 b W 5 z M S 5 7 R n J v b S A x O T c 0 W z N d I E 1 l d H J v c G 9 s a X R h b i w y f S Z x d W 9 0 O y w m c X V v d D t T Z W N 0 a W 9 u M S 9 U Y W J s Z S A x L 0 F 1 d G 9 S Z W 1 v d m V k Q 2 9 s d W 1 u c z E u e 0 Z y b 2 0 g M T k 3 N F s z X S B O b 2 4 t b W V 0 c m 9 w b 2 x p d G F u L D N 9 J n F 1 b 3 Q 7 L C Z x d W 9 0 O 1 N l Y 3 R p b 2 4 x L 1 R h Y m x l I D E v Q X V 0 b 1 J l b W 9 2 Z W R D b 2 x 1 b W 5 z M S 5 7 U G 9 z d G F s I D E 5 N z T i g J M x O T k 2 W z R d L D R 9 J n F 1 b 3 Q 7 L C Z x d W 9 0 O 1 N l Y 3 R p b 2 4 x L 1 R h Y m x l I D E v Q X V 0 b 1 J l b W 9 2 Z W R D b 2 x 1 b W 5 z M S 5 7 M T g 4 O e K A k z E 5 N z Q g Q 2 9 1 b n R 5 L D V 9 J n F 1 b 3 Q 7 L C Z x d W 9 0 O 1 N l Y 3 R p b 2 4 x L 1 R h Y m x l I D E v Q X V 0 b 1 J l b W 9 2 Z W R D b 2 x 1 b W 5 z M S 5 7 M T g 4 O e K A k z E 5 N z Q g Q W R t a W 5 p c 3 R y Y X R p d m U s N n 0 m c X V v d D s s J n F 1 b 3 Q 7 U 2 V j d G l v b j E v V G F i b G U g M S 9 B d X R v U m V t b 3 Z l Z E N v b H V t b n M x L n t C Z W Z v c m U g M T g 4 O S w 3 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E Y X R h M T w v S X R l b V B h d G g + P C 9 J d G V t T G 9 j Y X R p b 2 4 + P F N 0 Y W J s Z U V u d H J p Z X M g L z 4 8 L 0 l 0 Z W 0 + P E l 0 Z W 0 + P E l 0 Z W 1 M b 2 N h d G l v b j 4 8 S X R l b V R 5 c G U + R m 9 y b X V s Y T w v S X R l b V R 5 c G U + P E l 0 Z W 1 Q Y X R o P l N l Y 3 R p b 2 4 x L 1 R h Y m x l J T I w M S 9 D a G F u Z 2 V k J T I w V H l w Z T w v S X R l b V B h d G g + P C 9 J d G V t T G 9 j Y X R p b 2 4 + P F N 0 Y W J s Z U V u d H J p Z X M g L z 4 8 L 0 l 0 Z W 0 + P C 9 J d G V t c z 4 8 L 0 x v Y 2 F s U G F j a 2 F n Z U 1 l d G F k Y X R h R m l s Z T 4 W A A A A U E s F B g A A A A A A A A A A A A A A A A A A A A A A A C Y B A A A B A A A A 0 I y d 3 w E V 0 R G M e g D A T 8 K X 6 w E A A A B R S I b y 5 A X s S L 9 l 2 k E / l f H V A A A A A A I A A A A A A B B m A A A A A Q A A I A A A A C p 1 c 0 A v E y 2 x p V M Z c N 3 h w m u e I w b R S 8 u X 6 w K s A Z e A L n W 5 A A A A A A 6 A A A A A A g A A I A A A A G b x K i n t u h O 0 x X 1 N M 8 r Z b 1 V Z 8 i O B 3 F R c c K 1 6 u M 5 I / L p h U A A A A F J Y R 6 E T j N y l L x c V l x e q 7 H C K Z V D h U 8 R N + p + V f p K A o z J O 8 4 J w F x 6 I l L p F x S 2 Q b + 7 P 1 I O E T c 9 + k / p G h o M W a r r v J D O e 7 c r j G O m W e V J h O m 4 1 z l E Q Q A A A A E G W q a B G C W J R 8 C h 5 W p c R k 5 y F k I W t C / J W K l b K K q S N P J e V n 4 d h 9 z q H s 5 s L 7 4 A I J j e N 3 v a h v D s d 6 w Z d T L h h K F p y t D o = < / 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827e7169-f20d-4e9d-b2dc-17e22361bb4b" xsi:nil="true"/>
    <lcf76f155ced4ddcb4097134ff3c332f xmlns="810fb89b-3607-4b65-a4b4-9fbe8607065e">
      <Terms xmlns="http://schemas.microsoft.com/office/infopath/2007/PartnerControls"/>
    </lcf76f155ced4ddcb4097134ff3c332f>
    <_ip_UnifiedCompliancePolicyProperties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4C616B-3DCC-4447-BEB8-2E6D84221E5A}"/>
</file>

<file path=customXml/itemProps2.xml><?xml version="1.0" encoding="utf-8"?>
<ds:datastoreItem xmlns:ds="http://schemas.openxmlformats.org/officeDocument/2006/customXml" ds:itemID="{B29FDC5A-EFA7-4A77-A55B-B06746342DD6}"/>
</file>

<file path=customXml/itemProps3.xml><?xml version="1.0" encoding="utf-8"?>
<ds:datastoreItem xmlns:ds="http://schemas.openxmlformats.org/officeDocument/2006/customXml" ds:itemID="{9DE056C3-2B5C-48CD-97B0-A44A0944F8EC}"/>
</file>

<file path=customXml/itemProps4.xml><?xml version="1.0" encoding="utf-8"?>
<ds:datastoreItem xmlns:ds="http://schemas.openxmlformats.org/officeDocument/2006/customXml" ds:itemID="{6E813A40-BC3E-480C-B533-141003DB8C04}"/>
</file>

<file path=docMetadata/LabelInfo.xml><?xml version="1.0" encoding="utf-8"?>
<clbl:labelList xmlns:clbl="http://schemas.microsoft.com/office/2020/mipLabelMetadata">
  <clbl:label id="{7bc792f8-6d75-423a-9981-629281829092}" enabled="1" method="Privileged" siteId="{3ded2960-214a-46ff-8cf4-611f125e2398}"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Alhassan, Junior (Enterprise Risk Platform)</dc:creator>
  <cp:keywords/>
  <dc:description/>
  <cp:lastModifiedBy>Wishart, William (Enterprise Risk Platform)</cp:lastModifiedBy>
  <cp:revision/>
  <dcterms:created xsi:type="dcterms:W3CDTF">2015-06-05T18:17:20Z</dcterms:created>
  <dcterms:modified xsi:type="dcterms:W3CDTF">2023-04-25T16:05:05Z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0x010100FBE482F69591404FA1308A4CC9910081</vt:lpwstr>
  </property>
  <property fmtid="{D5CDD505-2E9C-101B-9397-08002B2CF9AE}" pid="3" name="MediaServiceImageTags">
    <vt:lpwstr/>
  </property>
  <property fmtid="{D5CDD505-2E9C-101B-9397-08002B2CF9AE}" pid="4" name="MSIP_Label_7bc792f8-6d75-423a-9981-629281829092_Enabled">
    <vt:lpwstr>true</vt:lpwstr>
  </property>
  <property fmtid="{D5CDD505-2E9C-101B-9397-08002B2CF9AE}" pid="5" name="MSIP_Label_7bc792f8-6d75-423a-9981-629281829092_SetDate">
    <vt:lpwstr>2023-03-16T09:55:52Z</vt:lpwstr>
  </property>
  <property fmtid="{D5CDD505-2E9C-101B-9397-08002B2CF9AE}" pid="6" name="MSIP_Label_7bc792f8-6d75-423a-9981-629281829092_Method">
    <vt:lpwstr>Privileged</vt:lpwstr>
  </property>
  <property fmtid="{D5CDD505-2E9C-101B-9397-08002B2CF9AE}" pid="7" name="MSIP_Label_7bc792f8-6d75-423a-9981-629281829092_Name">
    <vt:lpwstr>7bc792f8-6d75-423a-9981-629281829092</vt:lpwstr>
  </property>
  <property fmtid="{D5CDD505-2E9C-101B-9397-08002B2CF9AE}" pid="8" name="MSIP_Label_7bc792f8-6d75-423a-9981-629281829092_SiteId">
    <vt:lpwstr>3ded2960-214a-46ff-8cf4-611f125e2398</vt:lpwstr>
  </property>
  <property fmtid="{D5CDD505-2E9C-101B-9397-08002B2CF9AE}" pid="9" name="MSIP_Label_7bc792f8-6d75-423a-9981-629281829092_ActionId">
    <vt:lpwstr>9a3275d2-892b-4d47-a6da-ce22a7ce3fdf</vt:lpwstr>
  </property>
  <property fmtid="{D5CDD505-2E9C-101B-9397-08002B2CF9AE}" pid="10" name="MSIP_Label_7bc792f8-6d75-423a-9981-629281829092_ContentBits">
    <vt:lpwstr>1</vt:lpwstr>
  </property>
</Properties>
</file>