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Quan_Ly_CoffeeShop\Quan_Ly\Quan_Ly\bin\Debug\data\"/>
    </mc:Choice>
  </mc:AlternateContent>
  <xr:revisionPtr revIDLastSave="0" documentId="13_ncr:1_{51656E34-3761-40BB-ADC5-53C70EBDB2E9}" xr6:coauthVersionLast="47" xr6:coauthVersionMax="47" xr10:uidLastSave="{00000000-0000-0000-0000-000000000000}"/>
  <bookViews>
    <workbookView xWindow="-120" yWindow="-120" windowWidth="29040" windowHeight="15840" activeTab="12" xr2:uid="{00000000-000D-0000-FFFF-FFFF00000000}"/>
  </bookViews>
  <sheets>
    <sheet name="Tiền " sheetId="7" r:id="rId1"/>
    <sheet name="Tháng 1" sheetId="11" r:id="rId2"/>
    <sheet name="Tháng 2" sheetId="12" r:id="rId3"/>
    <sheet name="Tháng 3" sheetId="13" r:id="rId4"/>
    <sheet name="Tháng 4" sheetId="1" r:id="rId5"/>
    <sheet name="Tháng 5" sheetId="2" r:id="rId6"/>
    <sheet name="Tháng 6" sheetId="3" r:id="rId7"/>
    <sheet name="Tháng 7" sheetId="4" r:id="rId8"/>
    <sheet name="Tháng 8" sheetId="5" r:id="rId9"/>
    <sheet name="Tháng 9" sheetId="6" r:id="rId10"/>
    <sheet name="Tháng 10" sheetId="8" r:id="rId11"/>
    <sheet name="Tháng 11" sheetId="9" r:id="rId12"/>
    <sheet name="Tháng 12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4" roundtripDataChecksum="voYfWB6yYP1lTQs8dbXuQPHnt4FABKozK4hc7Cioi6A="/>
    </ext>
  </extLst>
</workbook>
</file>

<file path=xl/calcChain.xml><?xml version="1.0" encoding="utf-8"?>
<calcChain xmlns="http://schemas.openxmlformats.org/spreadsheetml/2006/main">
  <c r="B31" i="12" l="1"/>
  <c r="C31" i="12"/>
  <c r="D31" i="12"/>
  <c r="E31" i="12"/>
  <c r="F31" i="12"/>
  <c r="G31" i="12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Q32" i="6"/>
  <c r="P32" i="6"/>
  <c r="O32" i="6"/>
  <c r="Q31" i="6"/>
  <c r="P31" i="6"/>
  <c r="O31" i="6"/>
  <c r="Q30" i="6"/>
  <c r="P30" i="6"/>
  <c r="O30" i="6"/>
  <c r="Q29" i="6"/>
  <c r="P29" i="6"/>
  <c r="O29" i="6"/>
  <c r="Q28" i="6"/>
  <c r="P28" i="6"/>
  <c r="O28" i="6"/>
  <c r="Q27" i="6"/>
  <c r="P27" i="6"/>
  <c r="O27" i="6"/>
  <c r="Q26" i="6"/>
  <c r="P26" i="6"/>
  <c r="O26" i="6"/>
  <c r="Q25" i="6"/>
  <c r="P25" i="6"/>
  <c r="O25" i="6"/>
  <c r="Q24" i="6"/>
  <c r="P24" i="6"/>
  <c r="O24" i="6"/>
  <c r="Q23" i="6"/>
  <c r="P23" i="6"/>
  <c r="O23" i="6"/>
  <c r="Q22" i="6"/>
  <c r="P22" i="6"/>
  <c r="O22" i="6"/>
  <c r="Q21" i="6"/>
  <c r="P21" i="6"/>
  <c r="O21" i="6"/>
  <c r="Q20" i="6"/>
  <c r="P20" i="6"/>
  <c r="O20" i="6"/>
  <c r="Q19" i="6"/>
  <c r="P19" i="6"/>
  <c r="O19" i="6"/>
  <c r="Q18" i="6"/>
  <c r="P18" i="6"/>
  <c r="O18" i="6"/>
  <c r="Q17" i="6"/>
  <c r="P17" i="6"/>
  <c r="O17" i="6"/>
  <c r="Q16" i="6"/>
  <c r="P16" i="6"/>
  <c r="O16" i="6"/>
  <c r="Q15" i="6"/>
  <c r="P15" i="6"/>
  <c r="O15" i="6"/>
  <c r="Q14" i="6"/>
  <c r="P14" i="6"/>
  <c r="O14" i="6"/>
  <c r="Q13" i="6"/>
  <c r="P13" i="6"/>
  <c r="O13" i="6"/>
  <c r="Q12" i="6"/>
  <c r="P12" i="6"/>
  <c r="O12" i="6"/>
  <c r="Q11" i="6"/>
  <c r="P11" i="6"/>
  <c r="O11" i="6"/>
  <c r="Q10" i="6"/>
  <c r="P10" i="6"/>
  <c r="O10" i="6"/>
  <c r="Q9" i="6"/>
  <c r="P9" i="6"/>
  <c r="O9" i="6"/>
  <c r="Q8" i="6"/>
  <c r="P8" i="6"/>
  <c r="O8" i="6"/>
  <c r="Q7" i="6"/>
  <c r="P7" i="6"/>
  <c r="O7" i="6"/>
  <c r="Q6" i="6"/>
  <c r="P6" i="6"/>
  <c r="O6" i="6"/>
  <c r="Q5" i="6"/>
  <c r="P5" i="6"/>
  <c r="O5" i="6"/>
  <c r="Q4" i="6"/>
  <c r="P4" i="6"/>
  <c r="O4" i="6"/>
  <c r="Q3" i="6"/>
  <c r="P3" i="6"/>
  <c r="O3" i="6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Q33" i="5"/>
  <c r="P33" i="5"/>
  <c r="O33" i="5"/>
  <c r="Q32" i="5"/>
  <c r="P32" i="5"/>
  <c r="O32" i="5"/>
  <c r="Q31" i="5"/>
  <c r="P31" i="5"/>
  <c r="O31" i="5"/>
  <c r="Q30" i="5"/>
  <c r="P30" i="5"/>
  <c r="O30" i="5"/>
  <c r="Q29" i="5"/>
  <c r="P29" i="5"/>
  <c r="O29" i="5"/>
  <c r="Q28" i="5"/>
  <c r="P28" i="5"/>
  <c r="O28" i="5"/>
  <c r="Q27" i="5"/>
  <c r="P27" i="5"/>
  <c r="O27" i="5"/>
  <c r="Q26" i="5"/>
  <c r="P26" i="5"/>
  <c r="O26" i="5"/>
  <c r="Q25" i="5"/>
  <c r="P25" i="5"/>
  <c r="O25" i="5"/>
  <c r="Q24" i="5"/>
  <c r="P24" i="5"/>
  <c r="O24" i="5"/>
  <c r="Q23" i="5"/>
  <c r="P23" i="5"/>
  <c r="O23" i="5"/>
  <c r="Q22" i="5"/>
  <c r="P22" i="5"/>
  <c r="O22" i="5"/>
  <c r="Q21" i="5"/>
  <c r="P21" i="5"/>
  <c r="O21" i="5"/>
  <c r="Q20" i="5"/>
  <c r="P20" i="5"/>
  <c r="O20" i="5"/>
  <c r="Q19" i="5"/>
  <c r="P19" i="5"/>
  <c r="O19" i="5"/>
  <c r="Q18" i="5"/>
  <c r="P18" i="5"/>
  <c r="O18" i="5"/>
  <c r="Q17" i="5"/>
  <c r="P17" i="5"/>
  <c r="O17" i="5"/>
  <c r="Q16" i="5"/>
  <c r="P16" i="5"/>
  <c r="O16" i="5"/>
  <c r="Q15" i="5"/>
  <c r="P15" i="5"/>
  <c r="O15" i="5"/>
  <c r="Q14" i="5"/>
  <c r="P14" i="5"/>
  <c r="O14" i="5"/>
  <c r="Q13" i="5"/>
  <c r="P13" i="5"/>
  <c r="O13" i="5"/>
  <c r="Q12" i="5"/>
  <c r="P12" i="5"/>
  <c r="O12" i="5"/>
  <c r="Q11" i="5"/>
  <c r="P11" i="5"/>
  <c r="O11" i="5"/>
  <c r="Q10" i="5"/>
  <c r="P10" i="5"/>
  <c r="O10" i="5"/>
  <c r="Q9" i="5"/>
  <c r="P9" i="5"/>
  <c r="O9" i="5"/>
  <c r="Q8" i="5"/>
  <c r="P8" i="5"/>
  <c r="O8" i="5"/>
  <c r="Q7" i="5"/>
  <c r="P7" i="5"/>
  <c r="O7" i="5"/>
  <c r="Q6" i="5"/>
  <c r="P6" i="5"/>
  <c r="O6" i="5"/>
  <c r="Q5" i="5"/>
  <c r="P5" i="5"/>
  <c r="O5" i="5"/>
  <c r="Q4" i="5"/>
  <c r="P4" i="5"/>
  <c r="O4" i="5"/>
  <c r="Q3" i="5"/>
  <c r="P3" i="5"/>
  <c r="O3" i="5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Q33" i="4"/>
  <c r="P33" i="4"/>
  <c r="O33" i="4"/>
  <c r="Q32" i="4"/>
  <c r="P32" i="4"/>
  <c r="O32" i="4"/>
  <c r="Q31" i="4"/>
  <c r="P31" i="4"/>
  <c r="O31" i="4"/>
  <c r="Q30" i="4"/>
  <c r="P30" i="4"/>
  <c r="O30" i="4"/>
  <c r="Q29" i="4"/>
  <c r="P29" i="4"/>
  <c r="O29" i="4"/>
  <c r="Q28" i="4"/>
  <c r="P28" i="4"/>
  <c r="O28" i="4"/>
  <c r="Q27" i="4"/>
  <c r="P27" i="4"/>
  <c r="O27" i="4"/>
  <c r="Q26" i="4"/>
  <c r="P26" i="4"/>
  <c r="O26" i="4"/>
  <c r="Q25" i="4"/>
  <c r="P25" i="4"/>
  <c r="O25" i="4"/>
  <c r="Q24" i="4"/>
  <c r="P24" i="4"/>
  <c r="O24" i="4"/>
  <c r="Q23" i="4"/>
  <c r="P23" i="4"/>
  <c r="O23" i="4"/>
  <c r="Q22" i="4"/>
  <c r="P22" i="4"/>
  <c r="O22" i="4"/>
  <c r="Q21" i="4"/>
  <c r="P21" i="4"/>
  <c r="O21" i="4"/>
  <c r="Q20" i="4"/>
  <c r="P20" i="4"/>
  <c r="O20" i="4"/>
  <c r="Q19" i="4"/>
  <c r="P19" i="4"/>
  <c r="O19" i="4"/>
  <c r="Q18" i="4"/>
  <c r="P18" i="4"/>
  <c r="O18" i="4"/>
  <c r="Q17" i="4"/>
  <c r="P17" i="4"/>
  <c r="O17" i="4"/>
  <c r="Q16" i="4"/>
  <c r="P16" i="4"/>
  <c r="O16" i="4"/>
  <c r="Q15" i="4"/>
  <c r="P15" i="4"/>
  <c r="O15" i="4"/>
  <c r="Q14" i="4"/>
  <c r="P14" i="4"/>
  <c r="O14" i="4"/>
  <c r="Q13" i="4"/>
  <c r="P13" i="4"/>
  <c r="O13" i="4"/>
  <c r="Q12" i="4"/>
  <c r="P12" i="4"/>
  <c r="O12" i="4"/>
  <c r="Q11" i="4"/>
  <c r="P11" i="4"/>
  <c r="O11" i="4"/>
  <c r="Q10" i="4"/>
  <c r="P10" i="4"/>
  <c r="O10" i="4"/>
  <c r="Q9" i="4"/>
  <c r="P9" i="4"/>
  <c r="O9" i="4"/>
  <c r="Q8" i="4"/>
  <c r="P8" i="4"/>
  <c r="O8" i="4"/>
  <c r="Q7" i="4"/>
  <c r="P7" i="4"/>
  <c r="O7" i="4"/>
  <c r="Q6" i="4"/>
  <c r="P6" i="4"/>
  <c r="O6" i="4"/>
  <c r="Q5" i="4"/>
  <c r="P5" i="4"/>
  <c r="O5" i="4"/>
  <c r="Q4" i="4"/>
  <c r="P4" i="4"/>
  <c r="O4" i="4"/>
  <c r="Q3" i="4"/>
  <c r="P3" i="4"/>
  <c r="P34" i="4" s="1"/>
  <c r="O3" i="4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Q32" i="3"/>
  <c r="P32" i="3"/>
  <c r="O32" i="3"/>
  <c r="Q31" i="3"/>
  <c r="P31" i="3"/>
  <c r="O31" i="3"/>
  <c r="Q30" i="3"/>
  <c r="P30" i="3"/>
  <c r="O30" i="3"/>
  <c r="Q29" i="3"/>
  <c r="P29" i="3"/>
  <c r="O29" i="3"/>
  <c r="Q28" i="3"/>
  <c r="P28" i="3"/>
  <c r="O28" i="3"/>
  <c r="Q27" i="3"/>
  <c r="P27" i="3"/>
  <c r="O27" i="3"/>
  <c r="Q26" i="3"/>
  <c r="P26" i="3"/>
  <c r="O26" i="3"/>
  <c r="Q25" i="3"/>
  <c r="P25" i="3"/>
  <c r="O25" i="3"/>
  <c r="Q24" i="3"/>
  <c r="P24" i="3"/>
  <c r="O24" i="3"/>
  <c r="Q23" i="3"/>
  <c r="P23" i="3"/>
  <c r="O23" i="3"/>
  <c r="Q22" i="3"/>
  <c r="P22" i="3"/>
  <c r="O22" i="3"/>
  <c r="Q21" i="3"/>
  <c r="P21" i="3"/>
  <c r="O21" i="3"/>
  <c r="Q20" i="3"/>
  <c r="P20" i="3"/>
  <c r="O20" i="3"/>
  <c r="Q19" i="3"/>
  <c r="P19" i="3"/>
  <c r="O19" i="3"/>
  <c r="Q18" i="3"/>
  <c r="P18" i="3"/>
  <c r="O18" i="3"/>
  <c r="Q17" i="3"/>
  <c r="P17" i="3"/>
  <c r="O17" i="3"/>
  <c r="Q16" i="3"/>
  <c r="P16" i="3"/>
  <c r="O16" i="3"/>
  <c r="Q15" i="3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O11" i="3"/>
  <c r="Q10" i="3"/>
  <c r="P10" i="3"/>
  <c r="O10" i="3"/>
  <c r="Q9" i="3"/>
  <c r="P9" i="3"/>
  <c r="O9" i="3"/>
  <c r="Q8" i="3"/>
  <c r="P8" i="3"/>
  <c r="O8" i="3"/>
  <c r="Q7" i="3"/>
  <c r="P7" i="3"/>
  <c r="O7" i="3"/>
  <c r="Q6" i="3"/>
  <c r="P6" i="3"/>
  <c r="O6" i="3"/>
  <c r="Q5" i="3"/>
  <c r="P5" i="3"/>
  <c r="O5" i="3"/>
  <c r="Q4" i="3"/>
  <c r="P4" i="3"/>
  <c r="O4" i="3"/>
  <c r="Q3" i="3"/>
  <c r="P3" i="3"/>
  <c r="O3" i="3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Q33" i="2"/>
  <c r="P33" i="2"/>
  <c r="O33" i="2"/>
  <c r="Q32" i="2"/>
  <c r="P32" i="2"/>
  <c r="O32" i="2"/>
  <c r="Q31" i="2"/>
  <c r="P31" i="2"/>
  <c r="O31" i="2"/>
  <c r="Q30" i="2"/>
  <c r="P30" i="2"/>
  <c r="O30" i="2"/>
  <c r="Q29" i="2"/>
  <c r="P29" i="2"/>
  <c r="O29" i="2"/>
  <c r="Q28" i="2"/>
  <c r="P28" i="2"/>
  <c r="O28" i="2"/>
  <c r="Q27" i="2"/>
  <c r="P27" i="2"/>
  <c r="O27" i="2"/>
  <c r="Q26" i="2"/>
  <c r="P26" i="2"/>
  <c r="O26" i="2"/>
  <c r="Q25" i="2"/>
  <c r="P25" i="2"/>
  <c r="O25" i="2"/>
  <c r="Q24" i="2"/>
  <c r="P24" i="2"/>
  <c r="O24" i="2"/>
  <c r="Q23" i="2"/>
  <c r="P23" i="2"/>
  <c r="O23" i="2"/>
  <c r="Q22" i="2"/>
  <c r="P22" i="2"/>
  <c r="O22" i="2"/>
  <c r="Q21" i="2"/>
  <c r="P21" i="2"/>
  <c r="O21" i="2"/>
  <c r="Q20" i="2"/>
  <c r="P20" i="2"/>
  <c r="O20" i="2"/>
  <c r="Q19" i="2"/>
  <c r="P19" i="2"/>
  <c r="O19" i="2"/>
  <c r="Q18" i="2"/>
  <c r="P18" i="2"/>
  <c r="O18" i="2"/>
  <c r="Q17" i="2"/>
  <c r="P17" i="2"/>
  <c r="O17" i="2"/>
  <c r="Q16" i="2"/>
  <c r="P16" i="2"/>
  <c r="O16" i="2"/>
  <c r="Q15" i="2"/>
  <c r="P15" i="2"/>
  <c r="O15" i="2"/>
  <c r="Q14" i="2"/>
  <c r="P14" i="2"/>
  <c r="O14" i="2"/>
  <c r="Q13" i="2"/>
  <c r="P13" i="2"/>
  <c r="O13" i="2"/>
  <c r="Q12" i="2"/>
  <c r="P12" i="2"/>
  <c r="O12" i="2"/>
  <c r="Q11" i="2"/>
  <c r="P11" i="2"/>
  <c r="O11" i="2"/>
  <c r="Q10" i="2"/>
  <c r="P10" i="2"/>
  <c r="O10" i="2"/>
  <c r="Q9" i="2"/>
  <c r="P9" i="2"/>
  <c r="O9" i="2"/>
  <c r="Q8" i="2"/>
  <c r="P8" i="2"/>
  <c r="O8" i="2"/>
  <c r="Q7" i="2"/>
  <c r="P7" i="2"/>
  <c r="O7" i="2"/>
  <c r="Q6" i="2"/>
  <c r="P6" i="2"/>
  <c r="O6" i="2"/>
  <c r="Q5" i="2"/>
  <c r="P5" i="2"/>
  <c r="O5" i="2"/>
  <c r="Q4" i="2"/>
  <c r="P4" i="2"/>
  <c r="O4" i="2"/>
  <c r="Q3" i="2"/>
  <c r="Q34" i="2" s="1"/>
  <c r="P3" i="2"/>
  <c r="O3" i="2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Q33" i="13"/>
  <c r="P33" i="13"/>
  <c r="O33" i="13"/>
  <c r="Q32" i="13"/>
  <c r="P32" i="13"/>
  <c r="O32" i="13"/>
  <c r="Q31" i="13"/>
  <c r="P31" i="13"/>
  <c r="O31" i="13"/>
  <c r="Q30" i="13"/>
  <c r="P30" i="13"/>
  <c r="O30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P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8" i="13"/>
  <c r="P8" i="13"/>
  <c r="O8" i="13"/>
  <c r="Q7" i="13"/>
  <c r="P7" i="13"/>
  <c r="O7" i="13"/>
  <c r="Q6" i="13"/>
  <c r="P6" i="13"/>
  <c r="O6" i="13"/>
  <c r="Q5" i="13"/>
  <c r="P5" i="13"/>
  <c r="O5" i="13"/>
  <c r="Q4" i="13"/>
  <c r="P4" i="13"/>
  <c r="O4" i="13"/>
  <c r="Q3" i="13"/>
  <c r="P3" i="13"/>
  <c r="O3" i="13"/>
  <c r="N31" i="12"/>
  <c r="M31" i="12"/>
  <c r="L31" i="12"/>
  <c r="K31" i="12"/>
  <c r="J31" i="12"/>
  <c r="I31" i="12"/>
  <c r="H31" i="12"/>
  <c r="Q30" i="12"/>
  <c r="P30" i="12"/>
  <c r="O30" i="12"/>
  <c r="Q29" i="12"/>
  <c r="P29" i="12"/>
  <c r="O29" i="12"/>
  <c r="Q28" i="12"/>
  <c r="P28" i="12"/>
  <c r="O28" i="12"/>
  <c r="Q27" i="12"/>
  <c r="P27" i="12"/>
  <c r="O27" i="12"/>
  <c r="Q26" i="12"/>
  <c r="P26" i="12"/>
  <c r="O26" i="12"/>
  <c r="Q25" i="12"/>
  <c r="P25" i="12"/>
  <c r="O25" i="12"/>
  <c r="Q24" i="12"/>
  <c r="P24" i="12"/>
  <c r="O24" i="12"/>
  <c r="Q23" i="12"/>
  <c r="P23" i="12"/>
  <c r="O23" i="12"/>
  <c r="Q22" i="12"/>
  <c r="P22" i="12"/>
  <c r="O22" i="12"/>
  <c r="Q21" i="12"/>
  <c r="P21" i="12"/>
  <c r="O21" i="12"/>
  <c r="Q20" i="12"/>
  <c r="P20" i="12"/>
  <c r="O20" i="12"/>
  <c r="Q19" i="12"/>
  <c r="P19" i="12"/>
  <c r="O19" i="12"/>
  <c r="Q18" i="12"/>
  <c r="P18" i="12"/>
  <c r="O18" i="12"/>
  <c r="Q17" i="12"/>
  <c r="P17" i="12"/>
  <c r="O17" i="12"/>
  <c r="Q16" i="12"/>
  <c r="P16" i="12"/>
  <c r="O16" i="12"/>
  <c r="Q15" i="12"/>
  <c r="P15" i="12"/>
  <c r="O15" i="12"/>
  <c r="Q14" i="12"/>
  <c r="P14" i="12"/>
  <c r="O14" i="12"/>
  <c r="Q13" i="12"/>
  <c r="P13" i="12"/>
  <c r="O13" i="12"/>
  <c r="Q12" i="12"/>
  <c r="P12" i="12"/>
  <c r="O12" i="12"/>
  <c r="Q11" i="12"/>
  <c r="P11" i="12"/>
  <c r="O11" i="12"/>
  <c r="Q10" i="12"/>
  <c r="P10" i="12"/>
  <c r="O10" i="12"/>
  <c r="Q9" i="12"/>
  <c r="P9" i="12"/>
  <c r="O9" i="12"/>
  <c r="Q8" i="12"/>
  <c r="P8" i="12"/>
  <c r="O8" i="12"/>
  <c r="Q7" i="12"/>
  <c r="P7" i="12"/>
  <c r="O7" i="12"/>
  <c r="Q6" i="12"/>
  <c r="P6" i="12"/>
  <c r="O6" i="12"/>
  <c r="Q5" i="12"/>
  <c r="P5" i="12"/>
  <c r="O5" i="12"/>
  <c r="Q4" i="12"/>
  <c r="P4" i="12"/>
  <c r="O4" i="12"/>
  <c r="Q3" i="12"/>
  <c r="P3" i="12"/>
  <c r="O3" i="12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Q33" i="11"/>
  <c r="P33" i="11"/>
  <c r="O33" i="11"/>
  <c r="Q32" i="11"/>
  <c r="P32" i="11"/>
  <c r="O32" i="11"/>
  <c r="Q31" i="11"/>
  <c r="P31" i="11"/>
  <c r="O31" i="11"/>
  <c r="Q30" i="11"/>
  <c r="P30" i="11"/>
  <c r="O30" i="11"/>
  <c r="Q29" i="11"/>
  <c r="P29" i="11"/>
  <c r="O29" i="11"/>
  <c r="Q28" i="11"/>
  <c r="P28" i="11"/>
  <c r="O28" i="11"/>
  <c r="Q27" i="11"/>
  <c r="P27" i="11"/>
  <c r="O27" i="11"/>
  <c r="Q26" i="11"/>
  <c r="P26" i="11"/>
  <c r="O26" i="11"/>
  <c r="Q25" i="11"/>
  <c r="P25" i="11"/>
  <c r="O25" i="11"/>
  <c r="Q24" i="11"/>
  <c r="P24" i="11"/>
  <c r="O24" i="11"/>
  <c r="Q23" i="11"/>
  <c r="P23" i="11"/>
  <c r="O23" i="11"/>
  <c r="Q22" i="11"/>
  <c r="P22" i="11"/>
  <c r="O22" i="11"/>
  <c r="Q21" i="11"/>
  <c r="P21" i="11"/>
  <c r="O21" i="11"/>
  <c r="Q20" i="11"/>
  <c r="P20" i="11"/>
  <c r="O20" i="11"/>
  <c r="Q19" i="11"/>
  <c r="P19" i="11"/>
  <c r="O19" i="11"/>
  <c r="Q18" i="11"/>
  <c r="P18" i="11"/>
  <c r="O18" i="11"/>
  <c r="Q17" i="11"/>
  <c r="P17" i="11"/>
  <c r="O17" i="11"/>
  <c r="Q16" i="11"/>
  <c r="P16" i="11"/>
  <c r="O16" i="11"/>
  <c r="Q15" i="11"/>
  <c r="P15" i="11"/>
  <c r="O15" i="11"/>
  <c r="Q14" i="11"/>
  <c r="P14" i="11"/>
  <c r="O14" i="11"/>
  <c r="Q13" i="11"/>
  <c r="P13" i="11"/>
  <c r="O13" i="11"/>
  <c r="Q12" i="11"/>
  <c r="P12" i="11"/>
  <c r="O12" i="11"/>
  <c r="Q11" i="11"/>
  <c r="P11" i="11"/>
  <c r="O11" i="11"/>
  <c r="Q10" i="11"/>
  <c r="P10" i="11"/>
  <c r="O10" i="11"/>
  <c r="Q9" i="11"/>
  <c r="P9" i="11"/>
  <c r="O9" i="11"/>
  <c r="Q8" i="11"/>
  <c r="P8" i="11"/>
  <c r="O8" i="11"/>
  <c r="Q7" i="11"/>
  <c r="P7" i="11"/>
  <c r="O7" i="11"/>
  <c r="Q6" i="11"/>
  <c r="P6" i="11"/>
  <c r="O6" i="11"/>
  <c r="Q5" i="11"/>
  <c r="P5" i="11"/>
  <c r="O5" i="11"/>
  <c r="Q4" i="11"/>
  <c r="P4" i="11"/>
  <c r="O4" i="11"/>
  <c r="Q3" i="11"/>
  <c r="P3" i="11"/>
  <c r="O3" i="11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Q32" i="9"/>
  <c r="P32" i="9"/>
  <c r="O32" i="9"/>
  <c r="Q31" i="9"/>
  <c r="P31" i="9"/>
  <c r="O31" i="9"/>
  <c r="Q30" i="9"/>
  <c r="P30" i="9"/>
  <c r="O30" i="9"/>
  <c r="Q29" i="9"/>
  <c r="P29" i="9"/>
  <c r="O29" i="9"/>
  <c r="Q28" i="9"/>
  <c r="P28" i="9"/>
  <c r="O28" i="9"/>
  <c r="Q27" i="9"/>
  <c r="P27" i="9"/>
  <c r="O27" i="9"/>
  <c r="Q26" i="9"/>
  <c r="P26" i="9"/>
  <c r="O26" i="9"/>
  <c r="Q25" i="9"/>
  <c r="P25" i="9"/>
  <c r="O25" i="9"/>
  <c r="Q24" i="9"/>
  <c r="P24" i="9"/>
  <c r="O24" i="9"/>
  <c r="Q23" i="9"/>
  <c r="P23" i="9"/>
  <c r="O23" i="9"/>
  <c r="Q22" i="9"/>
  <c r="P22" i="9"/>
  <c r="O22" i="9"/>
  <c r="Q21" i="9"/>
  <c r="P21" i="9"/>
  <c r="O21" i="9"/>
  <c r="Q20" i="9"/>
  <c r="P20" i="9"/>
  <c r="O20" i="9"/>
  <c r="Q19" i="9"/>
  <c r="P19" i="9"/>
  <c r="O19" i="9"/>
  <c r="Q18" i="9"/>
  <c r="P18" i="9"/>
  <c r="O18" i="9"/>
  <c r="Q17" i="9"/>
  <c r="P17" i="9"/>
  <c r="O17" i="9"/>
  <c r="Q16" i="9"/>
  <c r="P16" i="9"/>
  <c r="O16" i="9"/>
  <c r="Q15" i="9"/>
  <c r="P15" i="9"/>
  <c r="O15" i="9"/>
  <c r="Q14" i="9"/>
  <c r="P14" i="9"/>
  <c r="O14" i="9"/>
  <c r="Q13" i="9"/>
  <c r="P13" i="9"/>
  <c r="O13" i="9"/>
  <c r="Q12" i="9"/>
  <c r="P12" i="9"/>
  <c r="O12" i="9"/>
  <c r="Q11" i="9"/>
  <c r="P11" i="9"/>
  <c r="O11" i="9"/>
  <c r="Q10" i="9"/>
  <c r="P10" i="9"/>
  <c r="O10" i="9"/>
  <c r="Q9" i="9"/>
  <c r="P9" i="9"/>
  <c r="O9" i="9"/>
  <c r="Q8" i="9"/>
  <c r="P8" i="9"/>
  <c r="O8" i="9"/>
  <c r="Q7" i="9"/>
  <c r="P7" i="9"/>
  <c r="O7" i="9"/>
  <c r="Q6" i="9"/>
  <c r="P6" i="9"/>
  <c r="O6" i="9"/>
  <c r="Q5" i="9"/>
  <c r="P5" i="9"/>
  <c r="O5" i="9"/>
  <c r="Q4" i="9"/>
  <c r="P4" i="9"/>
  <c r="O4" i="9"/>
  <c r="Q3" i="9"/>
  <c r="P3" i="9"/>
  <c r="O3" i="9"/>
  <c r="Q5" i="10"/>
  <c r="Q4" i="10"/>
  <c r="Q3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Q33" i="10"/>
  <c r="P33" i="10"/>
  <c r="O33" i="10"/>
  <c r="Q32" i="10"/>
  <c r="P32" i="10"/>
  <c r="O32" i="10"/>
  <c r="Q31" i="10"/>
  <c r="P31" i="10"/>
  <c r="O31" i="10"/>
  <c r="Q30" i="10"/>
  <c r="P30" i="10"/>
  <c r="O30" i="10"/>
  <c r="Q29" i="10"/>
  <c r="P29" i="10"/>
  <c r="O29" i="10"/>
  <c r="Q28" i="10"/>
  <c r="P28" i="10"/>
  <c r="O28" i="10"/>
  <c r="Q27" i="10"/>
  <c r="P27" i="10"/>
  <c r="O27" i="10"/>
  <c r="Q26" i="10"/>
  <c r="P26" i="10"/>
  <c r="O26" i="10"/>
  <c r="Q25" i="10"/>
  <c r="P25" i="10"/>
  <c r="O25" i="10"/>
  <c r="Q24" i="10"/>
  <c r="P24" i="10"/>
  <c r="O24" i="10"/>
  <c r="Q23" i="10"/>
  <c r="P23" i="10"/>
  <c r="O23" i="10"/>
  <c r="Q22" i="10"/>
  <c r="P22" i="10"/>
  <c r="O22" i="10"/>
  <c r="Q21" i="10"/>
  <c r="P21" i="10"/>
  <c r="O21" i="10"/>
  <c r="Q20" i="10"/>
  <c r="P20" i="10"/>
  <c r="O20" i="10"/>
  <c r="Q19" i="10"/>
  <c r="P19" i="10"/>
  <c r="O19" i="10"/>
  <c r="Q18" i="10"/>
  <c r="P18" i="10"/>
  <c r="O18" i="10"/>
  <c r="Q17" i="10"/>
  <c r="P17" i="10"/>
  <c r="O17" i="10"/>
  <c r="Q16" i="10"/>
  <c r="P16" i="10"/>
  <c r="O16" i="10"/>
  <c r="Q15" i="10"/>
  <c r="P15" i="10"/>
  <c r="O15" i="10"/>
  <c r="Q14" i="10"/>
  <c r="P14" i="10"/>
  <c r="O14" i="10"/>
  <c r="Q13" i="10"/>
  <c r="P13" i="10"/>
  <c r="O13" i="10"/>
  <c r="Q12" i="10"/>
  <c r="P12" i="10"/>
  <c r="O12" i="10"/>
  <c r="Q11" i="10"/>
  <c r="P11" i="10"/>
  <c r="O11" i="10"/>
  <c r="Q10" i="10"/>
  <c r="P10" i="10"/>
  <c r="O10" i="10"/>
  <c r="Q9" i="10"/>
  <c r="P9" i="10"/>
  <c r="O9" i="10"/>
  <c r="Q8" i="10"/>
  <c r="P8" i="10"/>
  <c r="O8" i="10"/>
  <c r="Q7" i="10"/>
  <c r="P7" i="10"/>
  <c r="O7" i="10"/>
  <c r="Q6" i="10"/>
  <c r="P6" i="10"/>
  <c r="O6" i="10"/>
  <c r="P5" i="10"/>
  <c r="O5" i="10"/>
  <c r="P4" i="10"/>
  <c r="O4" i="10"/>
  <c r="Q34" i="10"/>
  <c r="P3" i="10"/>
  <c r="O3" i="10"/>
  <c r="C34" i="8"/>
  <c r="D34" i="8"/>
  <c r="E34" i="8"/>
  <c r="F34" i="8"/>
  <c r="G34" i="8"/>
  <c r="H34" i="8"/>
  <c r="I34" i="8"/>
  <c r="J34" i="8"/>
  <c r="K34" i="8"/>
  <c r="L34" i="8"/>
  <c r="M34" i="8"/>
  <c r="N34" i="8"/>
  <c r="B34" i="8"/>
  <c r="I9" i="7"/>
  <c r="L3" i="7"/>
  <c r="Q3" i="8" s="1"/>
  <c r="G6" i="7"/>
  <c r="M3" i="7"/>
  <c r="I10" i="7"/>
  <c r="I3" i="7"/>
  <c r="F9" i="7"/>
  <c r="F10" i="7" s="1"/>
  <c r="G9" i="7"/>
  <c r="F6" i="7"/>
  <c r="I7" i="7"/>
  <c r="I6" i="7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" i="8"/>
  <c r="O34" i="8" s="1"/>
  <c r="O4" i="8"/>
  <c r="B26" i="7"/>
  <c r="B24" i="7"/>
  <c r="B22" i="7"/>
  <c r="D20" i="7"/>
  <c r="B20" i="7"/>
  <c r="B18" i="7"/>
  <c r="D16" i="7"/>
  <c r="B14" i="7"/>
  <c r="D12" i="7"/>
  <c r="B12" i="7"/>
  <c r="C12" i="7" s="1"/>
  <c r="C10" i="7"/>
  <c r="B10" i="7"/>
  <c r="B8" i="7"/>
  <c r="F7" i="7"/>
  <c r="B6" i="7"/>
  <c r="P4" i="7"/>
  <c r="B4" i="7"/>
  <c r="P3" i="7"/>
  <c r="O3" i="7"/>
  <c r="O4" i="7" s="1"/>
  <c r="I4" i="7"/>
  <c r="B2" i="7"/>
  <c r="P34" i="5" l="1"/>
  <c r="Q34" i="5"/>
  <c r="O34" i="5"/>
  <c r="Q34" i="4"/>
  <c r="O34" i="4"/>
  <c r="P33" i="3"/>
  <c r="O34" i="2"/>
  <c r="P34" i="2"/>
  <c r="O34" i="13"/>
  <c r="P34" i="13"/>
  <c r="Q34" i="13"/>
  <c r="O31" i="12"/>
  <c r="P34" i="11"/>
  <c r="Q34" i="11"/>
  <c r="O34" i="11"/>
  <c r="P33" i="1"/>
  <c r="O33" i="6"/>
  <c r="P33" i="6"/>
  <c r="Q33" i="6"/>
  <c r="Q33" i="3"/>
  <c r="O33" i="3"/>
  <c r="P31" i="12"/>
  <c r="Q31" i="12"/>
  <c r="Q33" i="1"/>
  <c r="O33" i="1"/>
  <c r="O33" i="9"/>
  <c r="P33" i="9"/>
  <c r="Q33" i="9"/>
  <c r="O34" i="10"/>
  <c r="P34" i="10"/>
  <c r="Q5" i="8"/>
  <c r="Q4" i="8"/>
  <c r="E14" i="7"/>
  <c r="E3" i="7"/>
  <c r="K3" i="7"/>
  <c r="K4" i="7" s="1"/>
  <c r="K6" i="7"/>
  <c r="G3" i="7"/>
  <c r="G4" i="7" s="1"/>
  <c r="A16" i="7"/>
  <c r="B16" i="7" s="1"/>
  <c r="C16" i="7" s="1"/>
  <c r="R3" i="7"/>
  <c r="R4" i="7" s="1"/>
  <c r="N3" i="7"/>
  <c r="N4" i="7" s="1"/>
  <c r="Q3" i="7"/>
  <c r="Q4" i="7" s="1"/>
  <c r="O6" i="7"/>
  <c r="O7" i="7" s="1"/>
  <c r="O8" i="7" s="1"/>
  <c r="E12" i="7"/>
  <c r="E6" i="7"/>
  <c r="F3" i="7"/>
  <c r="F4" i="7" s="1"/>
  <c r="E9" i="7"/>
  <c r="J3" i="7"/>
  <c r="J4" i="7" s="1"/>
  <c r="J9" i="7"/>
  <c r="E4" i="7" l="1"/>
  <c r="E7" i="7"/>
  <c r="G7" i="7"/>
  <c r="L4" i="7"/>
  <c r="M4" i="7"/>
  <c r="H3" i="7"/>
  <c r="H4" i="7" s="1"/>
  <c r="K7" i="7"/>
  <c r="H6" i="7"/>
  <c r="H7" i="7" s="1"/>
  <c r="P8" i="8" l="1"/>
  <c r="P12" i="8"/>
  <c r="P16" i="8"/>
  <c r="P20" i="8"/>
  <c r="P24" i="8"/>
  <c r="P28" i="8"/>
  <c r="P32" i="8"/>
  <c r="P14" i="8"/>
  <c r="P22" i="8"/>
  <c r="P30" i="8"/>
  <c r="P15" i="8"/>
  <c r="P23" i="8"/>
  <c r="P31" i="8"/>
  <c r="P5" i="8"/>
  <c r="P9" i="8"/>
  <c r="P13" i="8"/>
  <c r="P17" i="8"/>
  <c r="P21" i="8"/>
  <c r="P25" i="8"/>
  <c r="P29" i="8"/>
  <c r="P33" i="8"/>
  <c r="P10" i="8"/>
  <c r="P18" i="8"/>
  <c r="P26" i="8"/>
  <c r="P11" i="8"/>
  <c r="P19" i="8"/>
  <c r="P27" i="8"/>
  <c r="P6" i="8"/>
  <c r="P7" i="8"/>
  <c r="Q16" i="8"/>
  <c r="Q7" i="8"/>
  <c r="Q24" i="8"/>
  <c r="Q18" i="8"/>
  <c r="Q6" i="8"/>
  <c r="Q19" i="8"/>
  <c r="Q27" i="8"/>
  <c r="Q11" i="8"/>
  <c r="Q28" i="8"/>
  <c r="P4" i="8"/>
  <c r="P3" i="8"/>
  <c r="P34" i="8" s="1"/>
  <c r="Q9" i="8"/>
  <c r="Q22" i="8"/>
  <c r="Q8" i="8"/>
  <c r="Q21" i="8"/>
  <c r="Q29" i="8"/>
  <c r="Q15" i="8"/>
  <c r="Q32" i="8"/>
  <c r="Q12" i="8"/>
  <c r="Q13" i="8"/>
  <c r="Q26" i="8"/>
  <c r="Q10" i="8"/>
  <c r="Q23" i="8"/>
  <c r="Q31" i="8"/>
  <c r="Q20" i="8"/>
  <c r="Q14" i="8"/>
  <c r="Q30" i="8"/>
  <c r="Q17" i="8"/>
  <c r="Q25" i="8"/>
  <c r="Q33" i="8"/>
  <c r="Q34" i="8" l="1"/>
</calcChain>
</file>

<file path=xl/sharedStrings.xml><?xml version="1.0" encoding="utf-8"?>
<sst xmlns="http://schemas.openxmlformats.org/spreadsheetml/2006/main" count="273" uniqueCount="60">
  <si>
    <t>Tiền bán cà phê</t>
  </si>
  <si>
    <t>Ngày</t>
  </si>
  <si>
    <t>Cà phê đen</t>
  </si>
  <si>
    <t>Cà phê sữa</t>
  </si>
  <si>
    <t>Bạc sỉu</t>
  </si>
  <si>
    <t>Cà phê muối</t>
  </si>
  <si>
    <t>Ca cao</t>
  </si>
  <si>
    <t>Ca cao muối</t>
  </si>
  <si>
    <t>Tổng Ly</t>
  </si>
  <si>
    <t>Tổng Lời</t>
  </si>
  <si>
    <t>Tổng Cost</t>
  </si>
  <si>
    <t>Tổng</t>
  </si>
  <si>
    <t>Tiền cost</t>
  </si>
  <si>
    <t>Bạc xỉu muối</t>
  </si>
  <si>
    <t>Cacao đx</t>
  </si>
  <si>
    <t>Việt quất</t>
  </si>
  <si>
    <t>Xoài</t>
  </si>
  <si>
    <t>Dâu</t>
  </si>
  <si>
    <t>Chanh Dây</t>
  </si>
  <si>
    <t>Kiwi</t>
  </si>
  <si>
    <t xml:space="preserve">đg 1kg: </t>
  </si>
  <si>
    <t>đg 1g</t>
  </si>
  <si>
    <t>Cafe đá</t>
  </si>
  <si>
    <t>Café sữa</t>
  </si>
  <si>
    <t>Bạc Xỉu</t>
  </si>
  <si>
    <t>Café muối</t>
  </si>
  <si>
    <t>Cacao</t>
  </si>
  <si>
    <t>Cacao muối</t>
  </si>
  <si>
    <t>Sữa tươi cf</t>
  </si>
  <si>
    <t>Bạc xỉu m</t>
  </si>
  <si>
    <t>DÂU</t>
  </si>
  <si>
    <t>Chanh dây</t>
  </si>
  <si>
    <t xml:space="preserve">sữa 1,284g: </t>
  </si>
  <si>
    <t>sữa 1g</t>
  </si>
  <si>
    <t>Tiền lời</t>
  </si>
  <si>
    <t xml:space="preserve">kem béo 454g: </t>
  </si>
  <si>
    <t>kem béo 1g</t>
  </si>
  <si>
    <t>Tiền bán</t>
  </si>
  <si>
    <t xml:space="preserve">Sữa tươi1 lít: </t>
  </si>
  <si>
    <t>sữa tươi 1ml</t>
  </si>
  <si>
    <t>cafe 2kg</t>
  </si>
  <si>
    <t>cafe 1g</t>
  </si>
  <si>
    <t>Bột 500g</t>
  </si>
  <si>
    <t>Bột 1g</t>
  </si>
  <si>
    <t>Chất cấm 1.4kg</t>
  </si>
  <si>
    <t>Chất cấm 1g</t>
  </si>
  <si>
    <t>kem muối</t>
  </si>
  <si>
    <t>kem muối 1g</t>
  </si>
  <si>
    <t>Việt quất 1 lit</t>
  </si>
  <si>
    <t>Việt quất 1ml</t>
  </si>
  <si>
    <t>Xoài 1 lít</t>
  </si>
  <si>
    <t>Xoài 1ml</t>
  </si>
  <si>
    <t>Dâu 1 lit</t>
  </si>
  <si>
    <t>Dâu 1ml</t>
  </si>
  <si>
    <t>Chanh dây 1 lit</t>
  </si>
  <si>
    <t>Chanh dây 1ml</t>
  </si>
  <si>
    <t>Kiwi 1 lit</t>
  </si>
  <si>
    <t>Kiwi 1ml</t>
  </si>
  <si>
    <t xml:space="preserve">đá, nước: </t>
  </si>
  <si>
    <t xml:space="preserve">ly nắp: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</si>
</sst>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_₫"/>
    <numFmt numFmtId="165" formatCode="[$-14809]d/m/yyyy"/>
    <numFmt numFmtId="166" formatCode="###,###,###"/>
  </numFmts>
  <fonts count="13">
    <font>
      <sz val="11"/>
      <color theme="1"/>
      <name val="Calibri"/>
      <scheme val="minor"/>
    </font>
    <font>
      <sz val="14"/>
      <color theme="1"/>
      <name val="Inherit"/>
    </font>
    <font>
      <sz val="11"/>
      <color theme="1"/>
      <name val="Inherit"/>
    </font>
    <font>
      <sz val="16"/>
      <color theme="1"/>
      <name val="Inherit"/>
    </font>
    <font>
      <sz val="11"/>
      <color theme="1"/>
      <name val="Calibri"/>
    </font>
    <font>
      <sz val="11"/>
      <color theme="1"/>
      <name val="Inheret"/>
    </font>
    <font>
      <sz val="11"/>
      <color theme="1"/>
      <name val="Calibri"/>
      <scheme val="minor"/>
    </font>
    <font>
      <sz val="16"/>
      <color theme="1"/>
      <name val="Inheret"/>
    </font>
    <font>
      <sz val="16"/>
      <color theme="1"/>
      <name val="Calibri"/>
    </font>
    <font>
      <b/>
      <sz val="14"/>
      <color theme="1"/>
      <name val="Inherit"/>
    </font>
    <font>
      <sz val="14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Inherit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3" fontId="4" fillId="0" borderId="0" xfId="0" applyNumberFormat="1" applyFont="1"/>
    <xf numFmtId="3" fontId="3" fillId="0" borderId="0" xfId="0" applyNumberFormat="1" applyFont="1"/>
    <xf numFmtId="3" fontId="2" fillId="0" borderId="0" xfId="0" applyNumberFormat="1" applyFont="1"/>
    <xf numFmtId="0" fontId="3" fillId="0" borderId="0" xfId="0" applyFont="1"/>
    <xf numFmtId="3" fontId="2" fillId="0" borderId="4" xfId="0" applyNumberFormat="1" applyFont="1" applyBorder="1"/>
    <xf numFmtId="0" fontId="2" fillId="0" borderId="4" xfId="0" applyFont="1" applyBorder="1"/>
    <xf numFmtId="0" fontId="1" fillId="0" borderId="0" xfId="0" applyFont="1" applyAlignment="1">
      <alignment vertical="center"/>
    </xf>
    <xf numFmtId="14" fontId="1" fillId="0" borderId="4" xfId="0" applyNumberFormat="1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64" fontId="1" fillId="0" borderId="4" xfId="0" applyNumberFormat="1" applyFont="1" applyBorder="1" applyAlignment="1">
      <alignment horizontal="center" vertical="top"/>
    </xf>
    <xf numFmtId="165" fontId="1" fillId="0" borderId="4" xfId="0" applyNumberFormat="1" applyFont="1" applyBorder="1" applyAlignment="1">
      <alignment horizontal="center" vertical="top"/>
    </xf>
    <xf numFmtId="0" fontId="1" fillId="0" borderId="4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0" borderId="5" xfId="0" applyFont="1" applyBorder="1" applyAlignment="1">
      <alignment vertical="top"/>
    </xf>
    <xf numFmtId="3" fontId="1" fillId="0" borderId="5" xfId="0" applyNumberFormat="1" applyFont="1" applyBorder="1" applyAlignment="1">
      <alignment vertical="top"/>
    </xf>
    <xf numFmtId="3" fontId="3" fillId="3" borderId="4" xfId="0" applyNumberFormat="1" applyFont="1" applyFill="1" applyBorder="1"/>
    <xf numFmtId="3" fontId="4" fillId="0" borderId="4" xfId="0" applyNumberFormat="1" applyFont="1" applyBorder="1"/>
    <xf numFmtId="3" fontId="3" fillId="0" borderId="4" xfId="0" applyNumberFormat="1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166" fontId="3" fillId="0" borderId="4" xfId="0" applyNumberFormat="1" applyFont="1" applyBorder="1"/>
    <xf numFmtId="3" fontId="3" fillId="0" borderId="2" xfId="0" applyNumberFormat="1" applyFont="1" applyBorder="1" applyAlignment="1">
      <alignment vertical="center"/>
    </xf>
    <xf numFmtId="166" fontId="2" fillId="0" borderId="4" xfId="0" applyNumberFormat="1" applyFont="1" applyBorder="1"/>
    <xf numFmtId="166" fontId="2" fillId="0" borderId="1" xfId="0" applyNumberFormat="1" applyFont="1" applyBorder="1"/>
    <xf numFmtId="166" fontId="5" fillId="0" borderId="4" xfId="0" applyNumberFormat="1" applyFont="1" applyBorder="1"/>
    <xf numFmtId="3" fontId="5" fillId="0" borderId="2" xfId="0" applyNumberFormat="1" applyFont="1" applyBorder="1"/>
    <xf numFmtId="3" fontId="5" fillId="0" borderId="4" xfId="0" applyNumberFormat="1" applyFont="1" applyBorder="1"/>
    <xf numFmtId="1" fontId="4" fillId="0" borderId="0" xfId="0" applyNumberFormat="1" applyFont="1"/>
    <xf numFmtId="166" fontId="5" fillId="0" borderId="2" xfId="0" applyNumberFormat="1" applyFont="1" applyBorder="1"/>
    <xf numFmtId="166" fontId="2" fillId="0" borderId="5" xfId="0" applyNumberFormat="1" applyFont="1" applyBorder="1"/>
    <xf numFmtId="166" fontId="2" fillId="0" borderId="7" xfId="0" applyNumberFormat="1" applyFont="1" applyBorder="1"/>
    <xf numFmtId="3" fontId="2" fillId="0" borderId="6" xfId="0" applyNumberFormat="1" applyFont="1" applyBorder="1"/>
    <xf numFmtId="0" fontId="3" fillId="3" borderId="4" xfId="0" applyFont="1" applyFill="1" applyBorder="1"/>
    <xf numFmtId="166" fontId="4" fillId="0" borderId="4" xfId="0" applyNumberFormat="1" applyFont="1" applyBorder="1"/>
    <xf numFmtId="164" fontId="3" fillId="3" borderId="4" xfId="0" applyNumberFormat="1" applyFont="1" applyFill="1" applyBorder="1"/>
    <xf numFmtId="0" fontId="3" fillId="3" borderId="8" xfId="0" applyFont="1" applyFill="1" applyBorder="1"/>
    <xf numFmtId="0" fontId="6" fillId="0" borderId="0" xfId="0" applyFont="1"/>
    <xf numFmtId="1" fontId="4" fillId="0" borderId="4" xfId="0" applyNumberFormat="1" applyFont="1" applyBorder="1"/>
    <xf numFmtId="0" fontId="3" fillId="3" borderId="9" xfId="0" applyFont="1" applyFill="1" applyBorder="1"/>
    <xf numFmtId="0" fontId="4" fillId="0" borderId="0" xfId="0" applyFont="1"/>
    <xf numFmtId="0" fontId="4" fillId="0" borderId="3" xfId="0" applyFont="1" applyBorder="1"/>
    <xf numFmtId="1" fontId="4" fillId="0" borderId="3" xfId="0" applyNumberFormat="1" applyFont="1" applyBorder="1"/>
    <xf numFmtId="0" fontId="7" fillId="3" borderId="4" xfId="0" applyFont="1" applyFill="1" applyBorder="1"/>
    <xf numFmtId="0" fontId="7" fillId="0" borderId="0" xfId="0" applyFont="1"/>
    <xf numFmtId="3" fontId="7" fillId="3" borderId="4" xfId="0" applyNumberFormat="1" applyFont="1" applyFill="1" applyBorder="1"/>
    <xf numFmtId="3" fontId="8" fillId="0" borderId="0" xfId="0" applyNumberFormat="1" applyFont="1"/>
    <xf numFmtId="0" fontId="8" fillId="0" borderId="0" xfId="0" applyFont="1"/>
    <xf numFmtId="3" fontId="2" fillId="4" borderId="4" xfId="0" applyNumberFormat="1" applyFont="1" applyFill="1" applyBorder="1"/>
    <xf numFmtId="3" fontId="3" fillId="3" borderId="10" xfId="0" applyNumberFormat="1" applyFont="1" applyFill="1" applyBorder="1"/>
    <xf numFmtId="0" fontId="5" fillId="0" borderId="0" xfId="0" applyFont="1"/>
    <xf numFmtId="165" fontId="1" fillId="0" borderId="5" xfId="0" applyNumberFormat="1" applyFont="1" applyBorder="1" applyAlignment="1">
      <alignment horizontal="center" vertical="top"/>
    </xf>
    <xf numFmtId="3" fontId="1" fillId="0" borderId="11" xfId="0" applyNumberFormat="1" applyFont="1" applyBorder="1" applyAlignment="1">
      <alignment vertical="top"/>
    </xf>
    <xf numFmtId="3" fontId="0" fillId="0" borderId="0" xfId="0" applyNumberFormat="1"/>
    <xf numFmtId="0" fontId="9" fillId="2" borderId="4" xfId="0" applyFont="1" applyFill="1" applyBorder="1" applyAlignment="1">
      <alignment horizontal="center" vertical="top"/>
    </xf>
    <xf numFmtId="0" fontId="11" fillId="0" borderId="0" xfId="0" applyFont="1"/>
    <xf numFmtId="3" fontId="1" fillId="0" borderId="3" xfId="0" applyNumberFormat="1" applyFont="1" applyBorder="1" applyAlignment="1">
      <alignment vertical="top"/>
    </xf>
    <xf numFmtId="165" fontId="1" fillId="0" borderId="8" xfId="0" applyNumberFormat="1" applyFont="1" applyBorder="1" applyAlignment="1">
      <alignment horizontal="center" vertical="top"/>
    </xf>
    <xf numFmtId="0" fontId="1" fillId="0" borderId="8" xfId="0" applyFont="1" applyBorder="1" applyAlignment="1">
      <alignment vertical="center"/>
    </xf>
    <xf numFmtId="3" fontId="1" fillId="0" borderId="8" xfId="0" applyNumberFormat="1" applyFont="1" applyBorder="1" applyAlignment="1">
      <alignment vertical="top"/>
    </xf>
    <xf numFmtId="0" fontId="12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3" fontId="1" fillId="0" borderId="12" xfId="0" applyNumberFormat="1" applyFont="1" applyBorder="1" applyAlignment="1">
      <alignment vertical="top"/>
    </xf>
    <xf numFmtId="3" fontId="1" fillId="0" borderId="13" xfId="0" applyNumberFormat="1" applyFont="1" applyBorder="1" applyAlignment="1">
      <alignment vertical="top"/>
    </xf>
    <xf numFmtId="0" fontId="1" fillId="0" borderId="4" xfId="0" applyFont="1" applyBorder="1"/>
    <xf numFmtId="3" fontId="1" fillId="0" borderId="4" xfId="0" applyNumberFormat="1" applyFont="1" applyBorder="1"/>
    <xf numFmtId="0" fontId="3" fillId="0" borderId="4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8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9" fillId="2" borderId="1" xfId="0" applyFont="1" applyFill="1" applyBorder="1" applyAlignment="1">
      <alignment horizontal="center" vertical="top"/>
    </xf>
    <xf numFmtId="0" fontId="10" fillId="0" borderId="2" xfId="0" applyFont="1" applyBorder="1"/>
    <xf numFmtId="0" fontId="10" fillId="0" borderId="3" xfId="0" applyFont="1" applyBorder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8"/>
  <sheetViews>
    <sheetView topLeftCell="B1" workbookViewId="0">
      <selection activeCell="F9" sqref="F9"/>
    </sheetView>
  </sheetViews>
  <sheetFormatPr defaultColWidth="14.42578125" defaultRowHeight="15" customHeight="1"/>
  <cols>
    <col min="1" max="1" width="21.140625" customWidth="1"/>
    <col min="2" max="2" width="20.7109375" customWidth="1"/>
    <col min="3" max="3" width="11.28515625" customWidth="1"/>
    <col min="4" max="4" width="8.7109375" customWidth="1"/>
    <col min="5" max="5" width="11.28515625" customWidth="1"/>
    <col min="6" max="6" width="13" customWidth="1"/>
    <col min="7" max="7" width="11.140625" customWidth="1"/>
    <col min="9" max="9" width="9.42578125" customWidth="1"/>
    <col min="10" max="10" width="16.5703125" customWidth="1"/>
    <col min="11" max="11" width="15.85546875" customWidth="1"/>
    <col min="12" max="12" width="13.140625" customWidth="1"/>
    <col min="13" max="13" width="13.85546875" customWidth="1"/>
    <col min="14" max="14" width="12.42578125" customWidth="1"/>
    <col min="15" max="16" width="8.7109375" customWidth="1"/>
    <col min="17" max="17" width="15.28515625" customWidth="1"/>
    <col min="18" max="26" width="8.7109375" customWidth="1"/>
  </cols>
  <sheetData>
    <row r="1" spans="1:26" ht="14.25" customHeight="1">
      <c r="A1" s="17" t="s">
        <v>20</v>
      </c>
      <c r="B1" s="17" t="s">
        <v>21</v>
      </c>
      <c r="K1" s="1"/>
    </row>
    <row r="2" spans="1:26" ht="20.25">
      <c r="A2" s="6">
        <v>21000</v>
      </c>
      <c r="B2" s="6">
        <f>A2/1000</f>
        <v>21</v>
      </c>
      <c r="D2" s="18"/>
      <c r="E2" s="19" t="s">
        <v>22</v>
      </c>
      <c r="F2" s="19" t="s">
        <v>23</v>
      </c>
      <c r="G2" s="19" t="s">
        <v>24</v>
      </c>
      <c r="H2" s="19" t="s">
        <v>25</v>
      </c>
      <c r="I2" s="19" t="s">
        <v>26</v>
      </c>
      <c r="J2" s="20" t="s">
        <v>27</v>
      </c>
      <c r="K2" s="21" t="s">
        <v>28</v>
      </c>
      <c r="L2" s="19" t="s">
        <v>29</v>
      </c>
      <c r="M2" s="22" t="s">
        <v>14</v>
      </c>
      <c r="N2" s="19" t="s">
        <v>15</v>
      </c>
      <c r="O2" s="19" t="s">
        <v>16</v>
      </c>
      <c r="P2" s="19" t="s">
        <v>30</v>
      </c>
      <c r="Q2" s="19" t="s">
        <v>31</v>
      </c>
      <c r="R2" s="19" t="s">
        <v>19</v>
      </c>
    </row>
    <row r="3" spans="1:26" ht="20.25">
      <c r="A3" s="17" t="s">
        <v>32</v>
      </c>
      <c r="B3" s="17" t="s">
        <v>33</v>
      </c>
      <c r="D3" s="18" t="s">
        <v>12</v>
      </c>
      <c r="E3" s="23">
        <f>(B10*20)+(C10*2)+(B2*10)+B27+B28+361</f>
        <v>4999.5714285714284</v>
      </c>
      <c r="F3" s="23">
        <f>(B10*20)+(C10*2)+(B4*30)+(B6*15)+B27+B28+188</f>
        <v>6999.9548531669243</v>
      </c>
      <c r="G3" s="23">
        <f>(C10*7)+(B4*30)+(B6*15)+(B8*50)+B27+B28+217</f>
        <v>8000.3834245954968</v>
      </c>
      <c r="H3" s="23">
        <f>(C10*7)+(B4*30)+(B6*10)+(B16*30)+B27+B28+422</f>
        <v>7999.8416155461327</v>
      </c>
      <c r="I3" s="23">
        <f>(B12*11)+(B8*60)+(B6*15)+(B4*30)+B27+B28+755</f>
        <v>8000.3834245954959</v>
      </c>
      <c r="J3" s="24">
        <f>(B12*9)+(B8*50)+(B6*10)+(B4*25)+(B16*30)+B27+B28+162</f>
        <v>8000.3026747361637</v>
      </c>
      <c r="K3" s="23">
        <f>(B4*40)+(B6*20)+(B8*80)+(C10*4)+B27+B28+405</f>
        <v>8999.9874232701841</v>
      </c>
      <c r="L3" s="25">
        <f>(C10*6)+(B4*20)+(B6*15)+(B8*40)+B27+B28+C16+398</f>
        <v>8500.2210377419524</v>
      </c>
      <c r="M3" s="26">
        <f>(B12*15)+(B4*40)+(B6*15)+(B8*20)+(B14*20)+B28+B27+(B16*15)+500</f>
        <v>8499.6677459324128</v>
      </c>
      <c r="N3" s="27">
        <f>5500+(B4*15)+(B6*10)+(B18*20)+B27+B28+189</f>
        <v>11000.383342253695</v>
      </c>
      <c r="O3" s="27">
        <f>5500+(B4*15)+(B6*10)+(B20*25)+B27+B28+124</f>
        <v>11000.383342253695</v>
      </c>
      <c r="P3" s="27">
        <f>5500+(B4*15)+(B6*10)+(B22*25)+B27+B28+299</f>
        <v>11000.383342253695</v>
      </c>
      <c r="Q3" s="27">
        <f>5500+(B4*15)+(B6*10)+(B24*25)+B27+B28+124</f>
        <v>11000.383342253695</v>
      </c>
      <c r="R3" s="27">
        <f>5500+(B4*15)+(B6*10)+(B26*25)+B27+B28+499</f>
        <v>11500.383342253695</v>
      </c>
    </row>
    <row r="4" spans="1:26" ht="14.25" customHeight="1">
      <c r="A4" s="6">
        <v>61000</v>
      </c>
      <c r="B4" s="6">
        <f>A4/1284</f>
        <v>47.507788161993773</v>
      </c>
      <c r="C4" s="28"/>
      <c r="D4" s="18" t="s">
        <v>34</v>
      </c>
      <c r="E4" s="23">
        <f t="shared" ref="E4:R4" si="0">E5-E3</f>
        <v>7000.4285714285716</v>
      </c>
      <c r="F4" s="23">
        <f t="shared" si="0"/>
        <v>8000.0451468330757</v>
      </c>
      <c r="G4" s="23">
        <f t="shared" si="0"/>
        <v>9999.6165754045032</v>
      </c>
      <c r="H4" s="23">
        <f t="shared" si="0"/>
        <v>10000.158384453867</v>
      </c>
      <c r="I4" s="23">
        <f t="shared" si="0"/>
        <v>9999.6165754045032</v>
      </c>
      <c r="J4" s="24">
        <f t="shared" si="0"/>
        <v>11999.697325263836</v>
      </c>
      <c r="K4" s="6">
        <f t="shared" si="0"/>
        <v>11000.012576729816</v>
      </c>
      <c r="L4" s="25">
        <f t="shared" si="0"/>
        <v>11499.778962258048</v>
      </c>
      <c r="M4" s="29">
        <f t="shared" si="0"/>
        <v>11500.332254067587</v>
      </c>
      <c r="N4" s="25">
        <f t="shared" si="0"/>
        <v>8999.6166577463046</v>
      </c>
      <c r="O4" s="25">
        <f t="shared" si="0"/>
        <v>8999.6166577463046</v>
      </c>
      <c r="P4" s="25">
        <f t="shared" si="0"/>
        <v>8999.6166577463046</v>
      </c>
      <c r="Q4" s="25">
        <f t="shared" si="0"/>
        <v>8999.6166577463046</v>
      </c>
      <c r="R4" s="25">
        <f t="shared" si="0"/>
        <v>8499.6166577463046</v>
      </c>
    </row>
    <row r="5" spans="1:26" ht="20.25">
      <c r="A5" s="17" t="s">
        <v>35</v>
      </c>
      <c r="B5" s="17" t="s">
        <v>36</v>
      </c>
      <c r="D5" s="18" t="s">
        <v>37</v>
      </c>
      <c r="E5" s="30">
        <v>12000</v>
      </c>
      <c r="F5" s="30">
        <v>15000</v>
      </c>
      <c r="G5" s="30">
        <v>18000</v>
      </c>
      <c r="H5" s="30">
        <v>18000</v>
      </c>
      <c r="I5" s="30">
        <v>18000</v>
      </c>
      <c r="J5" s="31">
        <v>20000</v>
      </c>
      <c r="K5" s="6">
        <v>20000</v>
      </c>
      <c r="L5" s="25">
        <v>20000</v>
      </c>
      <c r="M5" s="29">
        <v>20000</v>
      </c>
      <c r="N5" s="25">
        <v>20000</v>
      </c>
      <c r="O5" s="25">
        <v>20000</v>
      </c>
      <c r="P5" s="25">
        <v>20000</v>
      </c>
      <c r="Q5" s="25">
        <v>20000</v>
      </c>
      <c r="R5" s="25">
        <v>20000</v>
      </c>
    </row>
    <row r="6" spans="1:26" ht="14.25" customHeight="1">
      <c r="A6" s="6">
        <v>29000</v>
      </c>
      <c r="B6" s="6">
        <f>A6/454</f>
        <v>63.876651982378853</v>
      </c>
      <c r="C6" s="2"/>
      <c r="D6" s="2"/>
      <c r="E6" s="18">
        <f>(B10*20)+(C10)+(B2*10)+B27+B28+176</f>
        <v>4500.2857142857138</v>
      </c>
      <c r="F6" s="18">
        <f>(B10*20)+(C10)+(B4*25)+(B6*10)+B27+B28+59</f>
        <v>5999.7469381593473</v>
      </c>
      <c r="G6" s="18">
        <f>(C10*6)+(B4*25)+(B6*15)+(B8*40)+B27+B28+88</f>
        <v>6999.558769499813</v>
      </c>
      <c r="H6" s="18">
        <f>(C10*6)+(B4*25)+(B6*10)+(B16*25)+B27+B28+260</f>
        <v>7000.3767186400273</v>
      </c>
      <c r="I6" s="18">
        <f>(B12*18)+(B4*40)+B27+B28+304</f>
        <v>6000.3115264797507</v>
      </c>
      <c r="J6" s="18"/>
      <c r="K6" s="32">
        <f>(B4*25)+(B6*25)+(B8*80)+(C10*3)+B27+B28+113</f>
        <v>8000.4681464664591</v>
      </c>
      <c r="L6" s="2"/>
      <c r="N6" s="2"/>
      <c r="O6" s="2">
        <f>(5500/2)+((B4*15)/2)+((B6*10)/2)+((B20*25)/2)</f>
        <v>4638.1916711268477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0.25">
      <c r="A7" s="17" t="s">
        <v>38</v>
      </c>
      <c r="B7" s="33" t="s">
        <v>39</v>
      </c>
      <c r="C7" s="2"/>
      <c r="E7" s="18">
        <f t="shared" ref="E7:H7" si="1">E8-E6</f>
        <v>7499.7142857142862</v>
      </c>
      <c r="F7" s="34">
        <f t="shared" si="1"/>
        <v>9000.2530618406527</v>
      </c>
      <c r="G7" s="34">
        <f t="shared" si="1"/>
        <v>10000.441230500186</v>
      </c>
      <c r="H7" s="34">
        <f t="shared" si="1"/>
        <v>9999.6232813599727</v>
      </c>
      <c r="I7" s="34">
        <f>I8-I6</f>
        <v>8999.6884735202493</v>
      </c>
      <c r="J7" s="34"/>
      <c r="K7" s="23">
        <f>K8-K6</f>
        <v>9999.5318535335409</v>
      </c>
      <c r="O7" s="2">
        <f>O6+O3+361</f>
        <v>15999.575013380543</v>
      </c>
    </row>
    <row r="8" spans="1:26" ht="14.25" customHeight="1">
      <c r="A8" s="6">
        <v>32000</v>
      </c>
      <c r="B8" s="7">
        <f>A8/1000</f>
        <v>32</v>
      </c>
      <c r="E8" s="18">
        <v>12000</v>
      </c>
      <c r="F8" s="34">
        <v>15000</v>
      </c>
      <c r="G8" s="34">
        <v>17000</v>
      </c>
      <c r="H8" s="34">
        <v>17000</v>
      </c>
      <c r="I8" s="34">
        <v>15000</v>
      </c>
      <c r="J8" s="34"/>
      <c r="K8" s="23">
        <v>18000</v>
      </c>
      <c r="O8" s="2">
        <f>O9-O7</f>
        <v>9000.4249866194568</v>
      </c>
    </row>
    <row r="9" spans="1:26" ht="14.25" customHeight="1">
      <c r="A9" s="35" t="s">
        <v>40</v>
      </c>
      <c r="B9" s="36" t="s">
        <v>41</v>
      </c>
      <c r="E9" s="2">
        <f>(B10*20)+(C10*4)+B27+B28</f>
        <v>5057.1428571428569</v>
      </c>
      <c r="F9" s="2">
        <f>(C10*13)+(B4*37)+(B6*15)+B27+B28+98</f>
        <v>8499.6522274437375</v>
      </c>
      <c r="G9" s="18">
        <f>(B10*20)+(C10)+(B4*25)+(B6*10)</f>
        <v>4340.7469381593473</v>
      </c>
      <c r="I9" s="53">
        <f>(B12*15)+(B8*70)+(B6*15)+(B4*40)+B27+B28+472</f>
        <v>9000.4613062154331</v>
      </c>
      <c r="J9" s="37">
        <f>(B12*9)</f>
        <v>1098</v>
      </c>
      <c r="K9" s="1"/>
      <c r="O9" s="37">
        <v>25000</v>
      </c>
    </row>
    <row r="10" spans="1:26" ht="14.25" customHeight="1">
      <c r="A10" s="6">
        <v>220000</v>
      </c>
      <c r="B10" s="7">
        <f>A10/2000</f>
        <v>110</v>
      </c>
      <c r="C10" s="38">
        <f>((B10*20)/70)*10</f>
        <v>314.28571428571428</v>
      </c>
      <c r="F10" s="2">
        <f>F11-F9</f>
        <v>11500.347772556262</v>
      </c>
      <c r="I10" s="53">
        <f>I11-I9</f>
        <v>10999.538693784567</v>
      </c>
      <c r="K10" s="1"/>
    </row>
    <row r="11" spans="1:26" ht="20.25">
      <c r="A11" s="36" t="s">
        <v>42</v>
      </c>
      <c r="B11" s="39" t="s">
        <v>43</v>
      </c>
      <c r="F11" s="2">
        <v>20000</v>
      </c>
      <c r="I11" s="53">
        <v>20000</v>
      </c>
      <c r="K11" s="1"/>
    </row>
    <row r="12" spans="1:26" ht="14.25" customHeight="1">
      <c r="A12" s="6">
        <v>61000</v>
      </c>
      <c r="B12" s="6">
        <f>A12/500</f>
        <v>122</v>
      </c>
      <c r="C12" s="41">
        <f>B12*8</f>
        <v>976</v>
      </c>
      <c r="D12" s="40">
        <f>B12*16</f>
        <v>1952</v>
      </c>
      <c r="E12" s="2">
        <f>D12+(B4*50)+(B6*20)+(B8*50)+B28+(B27*2)</f>
        <v>9344.9224477472653</v>
      </c>
      <c r="F12" s="2"/>
      <c r="K12" s="1"/>
    </row>
    <row r="13" spans="1:26" ht="20.25">
      <c r="A13" s="17" t="s">
        <v>44</v>
      </c>
      <c r="B13" s="17" t="s">
        <v>45</v>
      </c>
      <c r="C13" s="40"/>
      <c r="D13" s="40"/>
      <c r="E13" s="2"/>
      <c r="K13" s="1"/>
    </row>
    <row r="14" spans="1:26">
      <c r="A14" s="6">
        <v>150000</v>
      </c>
      <c r="B14" s="6">
        <f>A14/14000</f>
        <v>10.714285714285714</v>
      </c>
      <c r="C14" s="40"/>
      <c r="D14" s="40"/>
      <c r="E14" s="2">
        <f>C10*6</f>
        <v>1885.7142857142858</v>
      </c>
      <c r="K14" s="1"/>
    </row>
    <row r="15" spans="1:26" ht="20.25">
      <c r="A15" s="33" t="s">
        <v>46</v>
      </c>
      <c r="B15" s="17" t="s">
        <v>47</v>
      </c>
      <c r="K15" s="1"/>
    </row>
    <row r="16" spans="1:26" ht="14.25" customHeight="1">
      <c r="A16" s="6">
        <f>(B4*150)+(B8*50)+(B6*400)</f>
        <v>34276.829017250609</v>
      </c>
      <c r="B16" s="6">
        <f>A16/600</f>
        <v>57.12804836208435</v>
      </c>
      <c r="C16" s="42">
        <f>B16*25</f>
        <v>1428.2012090521087</v>
      </c>
      <c r="D16" s="40">
        <f>600/25</f>
        <v>24</v>
      </c>
      <c r="K16" s="1"/>
    </row>
    <row r="17" spans="1:26" ht="20.25">
      <c r="A17" s="33" t="s">
        <v>48</v>
      </c>
      <c r="B17" s="17" t="s">
        <v>49</v>
      </c>
      <c r="K17" s="1"/>
    </row>
    <row r="18" spans="1:26" ht="14.25" customHeight="1">
      <c r="A18" s="6">
        <v>118000</v>
      </c>
      <c r="B18" s="6">
        <f>A18/1000</f>
        <v>118</v>
      </c>
      <c r="C18" s="2"/>
      <c r="D18" s="2"/>
      <c r="E18" s="2"/>
      <c r="F18" s="2"/>
      <c r="G18" s="2"/>
      <c r="H18" s="2"/>
      <c r="I18" s="2"/>
      <c r="J18" s="2"/>
      <c r="K18" s="4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0.25">
      <c r="A19" s="43" t="s">
        <v>50</v>
      </c>
      <c r="B19" s="43" t="s">
        <v>51</v>
      </c>
      <c r="C19" s="44"/>
      <c r="D19" s="44"/>
      <c r="E19" s="44"/>
      <c r="F19" s="44"/>
      <c r="G19" s="44"/>
      <c r="H19" s="44"/>
      <c r="I19" s="44"/>
      <c r="J19" s="44"/>
      <c r="K19" s="5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>
      <c r="A20" s="18">
        <v>97000</v>
      </c>
      <c r="B20" s="18">
        <f>A20/1000</f>
        <v>97</v>
      </c>
      <c r="C20" s="2"/>
      <c r="D20" s="2">
        <f>400/D16</f>
        <v>16.666666666666668</v>
      </c>
      <c r="E20" s="2"/>
      <c r="F20" s="2"/>
      <c r="G20" s="2"/>
      <c r="H20" s="2"/>
      <c r="I20" s="2"/>
      <c r="J20" s="2"/>
      <c r="K20" s="4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0.25">
      <c r="A21" s="43" t="s">
        <v>52</v>
      </c>
      <c r="B21" s="45" t="s">
        <v>53</v>
      </c>
      <c r="C21" s="44"/>
      <c r="D21" s="44"/>
      <c r="E21" s="44"/>
      <c r="F21" s="44"/>
      <c r="G21" s="44"/>
      <c r="H21" s="44"/>
      <c r="I21" s="44"/>
      <c r="J21" s="44"/>
      <c r="K21" s="5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>
      <c r="A22" s="27">
        <v>90000</v>
      </c>
      <c r="B22" s="27">
        <f>A22/1000</f>
        <v>90</v>
      </c>
      <c r="C22" s="2"/>
      <c r="D22" s="2"/>
      <c r="E22" s="2"/>
      <c r="F22" s="2"/>
      <c r="G22" s="2"/>
      <c r="H22" s="2"/>
      <c r="I22" s="2"/>
      <c r="J22" s="2"/>
      <c r="K22" s="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>
      <c r="A23" s="43" t="s">
        <v>54</v>
      </c>
      <c r="B23" s="43" t="s">
        <v>55</v>
      </c>
      <c r="C23" s="46"/>
      <c r="D23" s="46"/>
      <c r="E23" s="46"/>
      <c r="F23" s="46"/>
      <c r="G23" s="46"/>
      <c r="H23" s="46"/>
      <c r="I23" s="46"/>
      <c r="J23" s="46"/>
      <c r="K23" s="3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>
      <c r="A24" s="27">
        <v>97000</v>
      </c>
      <c r="B24" s="27">
        <f>A24/1000</f>
        <v>97</v>
      </c>
      <c r="C24" s="2"/>
      <c r="D24" s="2"/>
      <c r="E24" s="2"/>
      <c r="F24" s="2"/>
      <c r="G24" s="2"/>
      <c r="H24" s="2"/>
      <c r="I24" s="2"/>
      <c r="J24" s="2"/>
      <c r="K24" s="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>
      <c r="A25" s="43" t="s">
        <v>56</v>
      </c>
      <c r="B25" s="43" t="s">
        <v>57</v>
      </c>
      <c r="C25" s="47"/>
      <c r="D25" s="47"/>
      <c r="E25" s="47"/>
      <c r="F25" s="47"/>
      <c r="G25" s="47"/>
      <c r="H25" s="47"/>
      <c r="I25" s="47"/>
      <c r="J25" s="47"/>
      <c r="K25" s="5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27">
        <v>102000</v>
      </c>
      <c r="B26" s="27">
        <f>A26/1000</f>
        <v>102</v>
      </c>
      <c r="C26" s="2"/>
      <c r="D26" s="2"/>
      <c r="E26" s="2"/>
      <c r="F26" s="2"/>
      <c r="G26" s="2"/>
      <c r="H26" s="2"/>
      <c r="I26" s="2"/>
      <c r="J26" s="2"/>
      <c r="K26" s="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0.25">
      <c r="A27" s="17" t="s">
        <v>58</v>
      </c>
      <c r="B27" s="48">
        <v>540</v>
      </c>
      <c r="K27" s="1"/>
    </row>
    <row r="28" spans="1:26" ht="14.25" customHeight="1">
      <c r="A28" s="49" t="s">
        <v>59</v>
      </c>
      <c r="B28" s="32">
        <v>1060</v>
      </c>
      <c r="C28" s="50">
        <v>950</v>
      </c>
      <c r="D28" s="50">
        <v>880</v>
      </c>
      <c r="K28" s="1"/>
    </row>
    <row r="29" spans="1:26" ht="14.25" customHeight="1">
      <c r="K29" s="1"/>
    </row>
    <row r="30" spans="1:26" ht="14.25" customHeight="1">
      <c r="K30" s="1"/>
    </row>
    <row r="31" spans="1:26" ht="14.25" customHeight="1">
      <c r="K31" s="1"/>
    </row>
    <row r="32" spans="1:26" ht="14.25" customHeight="1">
      <c r="K32" s="1"/>
    </row>
    <row r="33" spans="11:11" ht="14.25" customHeight="1">
      <c r="K33" s="1"/>
    </row>
    <row r="34" spans="11:11" ht="14.25" customHeight="1">
      <c r="K34" s="1"/>
    </row>
    <row r="35" spans="11:11" ht="14.25" customHeight="1">
      <c r="K35" s="1"/>
    </row>
    <row r="36" spans="11:11" ht="14.25" customHeight="1">
      <c r="K36" s="1"/>
    </row>
    <row r="37" spans="11:11" ht="14.25" customHeight="1">
      <c r="K37" s="1"/>
    </row>
    <row r="38" spans="11:11" ht="14.25" customHeight="1">
      <c r="K38" s="1"/>
    </row>
    <row r="39" spans="11:11" ht="14.25" customHeight="1">
      <c r="K39" s="1"/>
    </row>
    <row r="40" spans="11:11" ht="14.25" customHeight="1">
      <c r="K40" s="1"/>
    </row>
    <row r="41" spans="11:11" ht="14.25" customHeight="1">
      <c r="K41" s="1"/>
    </row>
    <row r="42" spans="11:11" ht="14.25" customHeight="1">
      <c r="K42" s="1"/>
    </row>
    <row r="43" spans="11:11" ht="14.25" customHeight="1">
      <c r="K43" s="1"/>
    </row>
    <row r="44" spans="11:11" ht="14.25" customHeight="1">
      <c r="K44" s="1"/>
    </row>
    <row r="45" spans="11:11" ht="14.25" customHeight="1">
      <c r="K45" s="1"/>
    </row>
    <row r="46" spans="11:11" ht="14.25" customHeight="1">
      <c r="K46" s="1"/>
    </row>
    <row r="47" spans="11:11" ht="14.25" customHeight="1">
      <c r="K47" s="1"/>
    </row>
    <row r="48" spans="11:11" ht="14.25" customHeight="1">
      <c r="K48" s="1"/>
    </row>
    <row r="49" spans="11:11" ht="14.25" customHeight="1">
      <c r="K49" s="1"/>
    </row>
    <row r="50" spans="11:11" ht="14.25" customHeight="1">
      <c r="K50" s="1"/>
    </row>
    <row r="51" spans="11:11" ht="14.25" customHeight="1">
      <c r="K51" s="1"/>
    </row>
    <row r="52" spans="11:11" ht="14.25" customHeight="1">
      <c r="K52" s="1"/>
    </row>
    <row r="53" spans="11:11" ht="14.25" customHeight="1">
      <c r="K53" s="1"/>
    </row>
    <row r="54" spans="11:11" ht="14.25" customHeight="1">
      <c r="K54" s="1"/>
    </row>
    <row r="55" spans="11:11" ht="14.25" customHeight="1">
      <c r="K55" s="1"/>
    </row>
    <row r="56" spans="11:11" ht="14.25" customHeight="1">
      <c r="K56" s="1"/>
    </row>
    <row r="57" spans="11:11" ht="14.25" customHeight="1">
      <c r="K57" s="1"/>
    </row>
    <row r="58" spans="11:11" ht="14.25" customHeight="1">
      <c r="K58" s="1"/>
    </row>
    <row r="59" spans="11:11" ht="14.25" customHeight="1">
      <c r="K59" s="1"/>
    </row>
    <row r="60" spans="11:11" ht="14.25" customHeight="1">
      <c r="K60" s="1"/>
    </row>
    <row r="61" spans="11:11" ht="14.25" customHeight="1">
      <c r="K61" s="1"/>
    </row>
    <row r="62" spans="11:11" ht="14.25" customHeight="1">
      <c r="K62" s="1"/>
    </row>
    <row r="63" spans="11:11" ht="14.25" customHeight="1">
      <c r="K63" s="1"/>
    </row>
    <row r="64" spans="11:11" ht="14.25" customHeight="1">
      <c r="K64" s="1"/>
    </row>
    <row r="65" spans="11:11" ht="14.25" customHeight="1">
      <c r="K65" s="1"/>
    </row>
    <row r="66" spans="11:11" ht="14.25" customHeight="1">
      <c r="K66" s="1"/>
    </row>
    <row r="67" spans="11:11" ht="14.25" customHeight="1">
      <c r="K67" s="1"/>
    </row>
    <row r="68" spans="11:11" ht="14.25" customHeight="1">
      <c r="K68" s="1"/>
    </row>
    <row r="69" spans="11:11" ht="14.25" customHeight="1">
      <c r="K69" s="1"/>
    </row>
    <row r="70" spans="11:11" ht="14.25" customHeight="1">
      <c r="K70" s="1"/>
    </row>
    <row r="71" spans="11:11" ht="14.25" customHeight="1">
      <c r="K71" s="1"/>
    </row>
    <row r="72" spans="11:11" ht="14.25" customHeight="1">
      <c r="K72" s="1"/>
    </row>
    <row r="73" spans="11:11" ht="14.25" customHeight="1">
      <c r="K73" s="1"/>
    </row>
    <row r="74" spans="11:11" ht="14.25" customHeight="1">
      <c r="K74" s="1"/>
    </row>
    <row r="75" spans="11:11" ht="14.25" customHeight="1">
      <c r="K75" s="1"/>
    </row>
    <row r="76" spans="11:11" ht="14.25" customHeight="1">
      <c r="K76" s="1"/>
    </row>
    <row r="77" spans="11:11" ht="14.25" customHeight="1">
      <c r="K77" s="1"/>
    </row>
    <row r="78" spans="11:11" ht="14.25" customHeight="1">
      <c r="K78" s="1"/>
    </row>
    <row r="79" spans="11:11" ht="14.25" customHeight="1">
      <c r="K79" s="1"/>
    </row>
    <row r="80" spans="11:11" ht="14.25" customHeight="1">
      <c r="K80" s="1"/>
    </row>
    <row r="81" spans="11:11" ht="14.25" customHeight="1">
      <c r="K81" s="1"/>
    </row>
    <row r="82" spans="11:11" ht="14.25" customHeight="1">
      <c r="K82" s="1"/>
    </row>
    <row r="83" spans="11:11" ht="14.25" customHeight="1">
      <c r="K83" s="1"/>
    </row>
    <row r="84" spans="11:11" ht="14.25" customHeight="1">
      <c r="K84" s="1"/>
    </row>
    <row r="85" spans="11:11" ht="14.25" customHeight="1">
      <c r="K85" s="1"/>
    </row>
    <row r="86" spans="11:11" ht="14.25" customHeight="1">
      <c r="K86" s="1"/>
    </row>
    <row r="87" spans="11:11" ht="14.25" customHeight="1">
      <c r="K87" s="1"/>
    </row>
    <row r="88" spans="11:11" ht="14.25" customHeight="1">
      <c r="K88" s="1"/>
    </row>
    <row r="89" spans="11:11" ht="14.25" customHeight="1">
      <c r="K89" s="1"/>
    </row>
    <row r="90" spans="11:11" ht="14.25" customHeight="1">
      <c r="K90" s="1"/>
    </row>
    <row r="91" spans="11:11" ht="14.25" customHeight="1">
      <c r="K91" s="1"/>
    </row>
    <row r="92" spans="11:11" ht="14.25" customHeight="1">
      <c r="K92" s="1"/>
    </row>
    <row r="93" spans="11:11" ht="14.25" customHeight="1">
      <c r="K93" s="1"/>
    </row>
    <row r="94" spans="11:11" ht="14.25" customHeight="1">
      <c r="K94" s="1"/>
    </row>
    <row r="95" spans="11:11" ht="14.25" customHeight="1">
      <c r="K95" s="1"/>
    </row>
    <row r="96" spans="11:11" ht="14.25" customHeight="1">
      <c r="K96" s="1"/>
    </row>
    <row r="97" spans="11:11" ht="14.25" customHeight="1">
      <c r="K97" s="1"/>
    </row>
    <row r="98" spans="11:11" ht="14.25" customHeight="1">
      <c r="K98" s="1"/>
    </row>
    <row r="99" spans="11:11" ht="14.25" customHeight="1">
      <c r="K99" s="1"/>
    </row>
    <row r="100" spans="11:11" ht="14.25" customHeight="1">
      <c r="K100" s="1"/>
    </row>
    <row r="101" spans="11:11" ht="14.25" customHeight="1">
      <c r="K101" s="1"/>
    </row>
    <row r="102" spans="11:11" ht="14.25" customHeight="1">
      <c r="K102" s="1"/>
    </row>
    <row r="103" spans="11:11" ht="14.25" customHeight="1">
      <c r="K103" s="1"/>
    </row>
    <row r="104" spans="11:11" ht="14.25" customHeight="1">
      <c r="K104" s="1"/>
    </row>
    <row r="105" spans="11:11" ht="14.25" customHeight="1">
      <c r="K105" s="1"/>
    </row>
    <row r="106" spans="11:11" ht="14.25" customHeight="1">
      <c r="K106" s="1"/>
    </row>
    <row r="107" spans="11:11" ht="14.25" customHeight="1">
      <c r="K107" s="1"/>
    </row>
    <row r="108" spans="11:11" ht="14.25" customHeight="1">
      <c r="K108" s="1"/>
    </row>
    <row r="109" spans="11:11" ht="14.25" customHeight="1">
      <c r="K109" s="1"/>
    </row>
    <row r="110" spans="11:11" ht="14.25" customHeight="1">
      <c r="K110" s="1"/>
    </row>
    <row r="111" spans="11:11" ht="14.25" customHeight="1">
      <c r="K111" s="1"/>
    </row>
    <row r="112" spans="11:11" ht="14.25" customHeight="1">
      <c r="K112" s="1"/>
    </row>
    <row r="113" spans="11:11" ht="14.25" customHeight="1">
      <c r="K113" s="1"/>
    </row>
    <row r="114" spans="11:11" ht="14.25" customHeight="1">
      <c r="K114" s="1"/>
    </row>
    <row r="115" spans="11:11" ht="14.25" customHeight="1">
      <c r="K115" s="1"/>
    </row>
    <row r="116" spans="11:11" ht="14.25" customHeight="1">
      <c r="K116" s="1"/>
    </row>
    <row r="117" spans="11:11" ht="14.25" customHeight="1">
      <c r="K117" s="1"/>
    </row>
    <row r="118" spans="11:11" ht="14.25" customHeight="1">
      <c r="K118" s="1"/>
    </row>
    <row r="119" spans="11:11" ht="14.25" customHeight="1">
      <c r="K119" s="1"/>
    </row>
    <row r="120" spans="11:11" ht="14.25" customHeight="1">
      <c r="K120" s="1"/>
    </row>
    <row r="121" spans="11:11" ht="14.25" customHeight="1">
      <c r="K121" s="1"/>
    </row>
    <row r="122" spans="11:11" ht="14.25" customHeight="1">
      <c r="K122" s="1"/>
    </row>
    <row r="123" spans="11:11" ht="14.25" customHeight="1">
      <c r="K123" s="1"/>
    </row>
    <row r="124" spans="11:11" ht="14.25" customHeight="1">
      <c r="K124" s="1"/>
    </row>
    <row r="125" spans="11:11" ht="14.25" customHeight="1">
      <c r="K125" s="1"/>
    </row>
    <row r="126" spans="11:11" ht="14.25" customHeight="1">
      <c r="K126" s="1"/>
    </row>
    <row r="127" spans="11:11" ht="14.25" customHeight="1">
      <c r="K127" s="1"/>
    </row>
    <row r="128" spans="11:11" ht="14.25" customHeight="1">
      <c r="K128" s="1"/>
    </row>
    <row r="129" spans="11:11" ht="14.25" customHeight="1">
      <c r="K129" s="1"/>
    </row>
    <row r="130" spans="11:11" ht="14.25" customHeight="1">
      <c r="K130" s="1"/>
    </row>
    <row r="131" spans="11:11" ht="14.25" customHeight="1">
      <c r="K131" s="1"/>
    </row>
    <row r="132" spans="11:11" ht="14.25" customHeight="1">
      <c r="K132" s="1"/>
    </row>
    <row r="133" spans="11:11" ht="14.25" customHeight="1">
      <c r="K133" s="1"/>
    </row>
    <row r="134" spans="11:11" ht="14.25" customHeight="1">
      <c r="K134" s="1"/>
    </row>
    <row r="135" spans="11:11" ht="14.25" customHeight="1">
      <c r="K135" s="1"/>
    </row>
    <row r="136" spans="11:11" ht="14.25" customHeight="1">
      <c r="K136" s="1"/>
    </row>
    <row r="137" spans="11:11" ht="14.25" customHeight="1">
      <c r="K137" s="1"/>
    </row>
    <row r="138" spans="11:11" ht="14.25" customHeight="1">
      <c r="K138" s="1"/>
    </row>
    <row r="139" spans="11:11" ht="14.25" customHeight="1">
      <c r="K139" s="1"/>
    </row>
    <row r="140" spans="11:11" ht="14.25" customHeight="1">
      <c r="K140" s="1"/>
    </row>
    <row r="141" spans="11:11" ht="14.25" customHeight="1">
      <c r="K141" s="1"/>
    </row>
    <row r="142" spans="11:11" ht="14.25" customHeight="1">
      <c r="K142" s="1"/>
    </row>
    <row r="143" spans="11:11" ht="14.25" customHeight="1">
      <c r="K143" s="1"/>
    </row>
    <row r="144" spans="11:11" ht="14.25" customHeight="1">
      <c r="K144" s="1"/>
    </row>
    <row r="145" spans="11:11" ht="14.25" customHeight="1">
      <c r="K145" s="1"/>
    </row>
    <row r="146" spans="11:11" ht="14.25" customHeight="1">
      <c r="K146" s="1"/>
    </row>
    <row r="147" spans="11:11" ht="14.25" customHeight="1">
      <c r="K147" s="1"/>
    </row>
    <row r="148" spans="11:11" ht="14.25" customHeight="1">
      <c r="K148" s="1"/>
    </row>
    <row r="149" spans="11:11" ht="14.25" customHeight="1">
      <c r="K149" s="1"/>
    </row>
    <row r="150" spans="11:11" ht="14.25" customHeight="1">
      <c r="K150" s="1"/>
    </row>
    <row r="151" spans="11:11" ht="14.25" customHeight="1">
      <c r="K151" s="1"/>
    </row>
    <row r="152" spans="11:11" ht="14.25" customHeight="1">
      <c r="K152" s="1"/>
    </row>
    <row r="153" spans="11:11" ht="14.25" customHeight="1">
      <c r="K153" s="1"/>
    </row>
    <row r="154" spans="11:11" ht="14.25" customHeight="1">
      <c r="K154" s="1"/>
    </row>
    <row r="155" spans="11:11" ht="14.25" customHeight="1">
      <c r="K155" s="1"/>
    </row>
    <row r="156" spans="11:11" ht="14.25" customHeight="1">
      <c r="K156" s="1"/>
    </row>
    <row r="157" spans="11:11" ht="14.25" customHeight="1">
      <c r="K157" s="1"/>
    </row>
    <row r="158" spans="11:11" ht="14.25" customHeight="1">
      <c r="K158" s="1"/>
    </row>
    <row r="159" spans="11:11" ht="14.25" customHeight="1">
      <c r="K159" s="1"/>
    </row>
    <row r="160" spans="11:11" ht="14.25" customHeight="1">
      <c r="K160" s="1"/>
    </row>
    <row r="161" spans="11:11" ht="14.25" customHeight="1">
      <c r="K161" s="1"/>
    </row>
    <row r="162" spans="11:11" ht="14.25" customHeight="1">
      <c r="K162" s="1"/>
    </row>
    <row r="163" spans="11:11" ht="14.25" customHeight="1">
      <c r="K163" s="1"/>
    </row>
    <row r="164" spans="11:11" ht="14.25" customHeight="1">
      <c r="K164" s="1"/>
    </row>
    <row r="165" spans="11:11" ht="14.25" customHeight="1">
      <c r="K165" s="1"/>
    </row>
    <row r="166" spans="11:11" ht="14.25" customHeight="1">
      <c r="K166" s="1"/>
    </row>
    <row r="167" spans="11:11" ht="14.25" customHeight="1">
      <c r="K167" s="1"/>
    </row>
    <row r="168" spans="11:11" ht="14.25" customHeight="1">
      <c r="K168" s="1"/>
    </row>
    <row r="169" spans="11:11" ht="14.25" customHeight="1">
      <c r="K169" s="1"/>
    </row>
    <row r="170" spans="11:11" ht="14.25" customHeight="1">
      <c r="K170" s="1"/>
    </row>
    <row r="171" spans="11:11" ht="14.25" customHeight="1">
      <c r="K171" s="1"/>
    </row>
    <row r="172" spans="11:11" ht="14.25" customHeight="1">
      <c r="K172" s="1"/>
    </row>
    <row r="173" spans="11:11" ht="14.25" customHeight="1">
      <c r="K173" s="1"/>
    </row>
    <row r="174" spans="11:11" ht="14.25" customHeight="1">
      <c r="K174" s="1"/>
    </row>
    <row r="175" spans="11:11" ht="14.25" customHeight="1">
      <c r="K175" s="1"/>
    </row>
    <row r="176" spans="11:11" ht="14.25" customHeight="1">
      <c r="K176" s="1"/>
    </row>
    <row r="177" spans="11:11" ht="14.25" customHeight="1">
      <c r="K177" s="1"/>
    </row>
    <row r="178" spans="11:11" ht="14.25" customHeight="1">
      <c r="K178" s="1"/>
    </row>
    <row r="179" spans="11:11" ht="14.25" customHeight="1">
      <c r="K179" s="1"/>
    </row>
    <row r="180" spans="11:11" ht="14.25" customHeight="1">
      <c r="K180" s="1"/>
    </row>
    <row r="181" spans="11:11" ht="14.25" customHeight="1">
      <c r="K181" s="1"/>
    </row>
    <row r="182" spans="11:11" ht="14.25" customHeight="1">
      <c r="K182" s="1"/>
    </row>
    <row r="183" spans="11:11" ht="14.25" customHeight="1">
      <c r="K183" s="1"/>
    </row>
    <row r="184" spans="11:11" ht="14.25" customHeight="1">
      <c r="K184" s="1"/>
    </row>
    <row r="185" spans="11:11" ht="14.25" customHeight="1">
      <c r="K185" s="1"/>
    </row>
    <row r="186" spans="11:11" ht="14.25" customHeight="1">
      <c r="K186" s="1"/>
    </row>
    <row r="187" spans="11:11" ht="14.25" customHeight="1">
      <c r="K187" s="1"/>
    </row>
    <row r="188" spans="11:11" ht="14.25" customHeight="1">
      <c r="K188" s="1"/>
    </row>
    <row r="189" spans="11:11" ht="14.25" customHeight="1">
      <c r="K189" s="1"/>
    </row>
    <row r="190" spans="11:11" ht="14.25" customHeight="1">
      <c r="K190" s="1"/>
    </row>
    <row r="191" spans="11:11" ht="14.25" customHeight="1">
      <c r="K191" s="1"/>
    </row>
    <row r="192" spans="11:11" ht="14.25" customHeight="1">
      <c r="K192" s="1"/>
    </row>
    <row r="193" spans="11:11" ht="14.25" customHeight="1">
      <c r="K193" s="1"/>
    </row>
    <row r="194" spans="11:11" ht="14.25" customHeight="1">
      <c r="K194" s="1"/>
    </row>
    <row r="195" spans="11:11" ht="14.25" customHeight="1">
      <c r="K195" s="1"/>
    </row>
    <row r="196" spans="11:11" ht="14.25" customHeight="1">
      <c r="K196" s="1"/>
    </row>
    <row r="197" spans="11:11" ht="14.25" customHeight="1">
      <c r="K197" s="1"/>
    </row>
    <row r="198" spans="11:11" ht="14.25" customHeight="1">
      <c r="K198" s="1"/>
    </row>
    <row r="199" spans="11:11" ht="14.25" customHeight="1">
      <c r="K199" s="1"/>
    </row>
    <row r="200" spans="11:11" ht="14.25" customHeight="1">
      <c r="K200" s="1"/>
    </row>
    <row r="201" spans="11:11" ht="14.25" customHeight="1">
      <c r="K201" s="1"/>
    </row>
    <row r="202" spans="11:11" ht="14.25" customHeight="1">
      <c r="K202" s="1"/>
    </row>
    <row r="203" spans="11:11" ht="14.25" customHeight="1">
      <c r="K203" s="1"/>
    </row>
    <row r="204" spans="11:11" ht="14.25" customHeight="1">
      <c r="K204" s="1"/>
    </row>
    <row r="205" spans="11:11" ht="14.25" customHeight="1">
      <c r="K205" s="1"/>
    </row>
    <row r="206" spans="11:11" ht="14.25" customHeight="1">
      <c r="K206" s="1"/>
    </row>
    <row r="207" spans="11:11" ht="14.25" customHeight="1">
      <c r="K207" s="1"/>
    </row>
    <row r="208" spans="11:11" ht="14.25" customHeight="1">
      <c r="K208" s="1"/>
    </row>
    <row r="209" spans="11:11" ht="14.25" customHeight="1">
      <c r="K209" s="1"/>
    </row>
    <row r="210" spans="11:11" ht="14.25" customHeight="1">
      <c r="K210" s="1"/>
    </row>
    <row r="211" spans="11:11" ht="14.25" customHeight="1">
      <c r="K211" s="1"/>
    </row>
    <row r="212" spans="11:11" ht="14.25" customHeight="1">
      <c r="K212" s="1"/>
    </row>
    <row r="213" spans="11:11" ht="14.25" customHeight="1">
      <c r="K213" s="1"/>
    </row>
    <row r="214" spans="11:11" ht="14.25" customHeight="1">
      <c r="K214" s="1"/>
    </row>
    <row r="215" spans="11:11" ht="14.25" customHeight="1">
      <c r="K215" s="1"/>
    </row>
    <row r="216" spans="11:11" ht="14.25" customHeight="1">
      <c r="K216" s="1"/>
    </row>
    <row r="217" spans="11:11" ht="14.25" customHeight="1">
      <c r="K217" s="1"/>
    </row>
    <row r="218" spans="11:11" ht="14.25" customHeight="1">
      <c r="K218" s="1"/>
    </row>
    <row r="219" spans="11:11" ht="14.25" customHeight="1">
      <c r="K219" s="1"/>
    </row>
    <row r="220" spans="11:11" ht="14.25" customHeight="1">
      <c r="K220" s="1"/>
    </row>
    <row r="221" spans="11:11" ht="14.25" customHeight="1">
      <c r="K221" s="1"/>
    </row>
    <row r="222" spans="11:11" ht="14.25" customHeight="1">
      <c r="K222" s="1"/>
    </row>
    <row r="223" spans="11:11" ht="14.25" customHeight="1">
      <c r="K223" s="1"/>
    </row>
    <row r="224" spans="11:11" ht="14.25" customHeight="1">
      <c r="K224" s="1"/>
    </row>
    <row r="225" spans="11:11" ht="14.25" customHeight="1">
      <c r="K225" s="1"/>
    </row>
    <row r="226" spans="11:11" ht="14.25" customHeight="1">
      <c r="K226" s="1"/>
    </row>
    <row r="227" spans="11:11" ht="14.25" customHeight="1">
      <c r="K227" s="1"/>
    </row>
    <row r="228" spans="11:11" ht="14.25" customHeight="1">
      <c r="K228" s="1"/>
    </row>
    <row r="229" spans="11:11" ht="14.25" customHeight="1">
      <c r="K229" s="1"/>
    </row>
    <row r="230" spans="11:11" ht="14.25" customHeight="1">
      <c r="K230" s="1"/>
    </row>
    <row r="231" spans="11:11" ht="14.25" customHeight="1">
      <c r="K231" s="1"/>
    </row>
    <row r="232" spans="11:11" ht="14.25" customHeight="1">
      <c r="K232" s="1"/>
    </row>
    <row r="233" spans="11:11" ht="14.25" customHeight="1">
      <c r="K233" s="1"/>
    </row>
    <row r="234" spans="11:11" ht="14.25" customHeight="1">
      <c r="K234" s="1"/>
    </row>
    <row r="235" spans="11:11" ht="14.25" customHeight="1">
      <c r="K235" s="1"/>
    </row>
    <row r="236" spans="11:11" ht="14.25" customHeight="1">
      <c r="K236" s="1"/>
    </row>
    <row r="237" spans="11:11" ht="14.25" customHeight="1">
      <c r="K237" s="1"/>
    </row>
    <row r="238" spans="11:11" ht="14.25" customHeight="1">
      <c r="K238" s="1"/>
    </row>
    <row r="239" spans="11:11" ht="14.25" customHeight="1">
      <c r="K239" s="1"/>
    </row>
    <row r="240" spans="11:11" ht="14.25" customHeight="1">
      <c r="K240" s="1"/>
    </row>
    <row r="241" spans="11:11" ht="14.25" customHeight="1">
      <c r="K241" s="1"/>
    </row>
    <row r="242" spans="11:11" ht="14.25" customHeight="1">
      <c r="K242" s="1"/>
    </row>
    <row r="243" spans="11:11" ht="14.25" customHeight="1">
      <c r="K243" s="1"/>
    </row>
    <row r="244" spans="11:11" ht="14.25" customHeight="1">
      <c r="K244" s="1"/>
    </row>
    <row r="245" spans="11:11" ht="14.25" customHeight="1">
      <c r="K245" s="1"/>
    </row>
    <row r="246" spans="11:11" ht="14.25" customHeight="1">
      <c r="K246" s="1"/>
    </row>
    <row r="247" spans="11:11" ht="14.25" customHeight="1">
      <c r="K247" s="1"/>
    </row>
    <row r="248" spans="11:11" ht="14.25" customHeight="1">
      <c r="K248" s="1"/>
    </row>
    <row r="249" spans="11:11" ht="14.25" customHeight="1">
      <c r="K249" s="1"/>
    </row>
    <row r="250" spans="11:11" ht="14.25" customHeight="1">
      <c r="K250" s="1"/>
    </row>
    <row r="251" spans="11:11" ht="14.25" customHeight="1">
      <c r="K251" s="1"/>
    </row>
    <row r="252" spans="11:11" ht="14.25" customHeight="1">
      <c r="K252" s="1"/>
    </row>
    <row r="253" spans="11:11" ht="14.25" customHeight="1">
      <c r="K253" s="1"/>
    </row>
    <row r="254" spans="11:11" ht="14.25" customHeight="1">
      <c r="K254" s="1"/>
    </row>
    <row r="255" spans="11:11" ht="14.25" customHeight="1">
      <c r="K255" s="1"/>
    </row>
    <row r="256" spans="11:11" ht="14.25" customHeight="1">
      <c r="K256" s="1"/>
    </row>
    <row r="257" spans="11:11" ht="14.25" customHeight="1">
      <c r="K257" s="1"/>
    </row>
    <row r="258" spans="11:11" ht="14.25" customHeight="1">
      <c r="K258" s="1"/>
    </row>
    <row r="259" spans="11:11" ht="14.25" customHeight="1">
      <c r="K259" s="1"/>
    </row>
    <row r="260" spans="11:11" ht="14.25" customHeight="1">
      <c r="K260" s="1"/>
    </row>
    <row r="261" spans="11:11" ht="14.25" customHeight="1">
      <c r="K261" s="1"/>
    </row>
    <row r="262" spans="11:11" ht="14.25" customHeight="1">
      <c r="K262" s="1"/>
    </row>
    <row r="263" spans="11:11" ht="14.25" customHeight="1">
      <c r="K263" s="1"/>
    </row>
    <row r="264" spans="11:11" ht="14.25" customHeight="1">
      <c r="K264" s="1"/>
    </row>
    <row r="265" spans="11:11" ht="14.25" customHeight="1">
      <c r="K265" s="1"/>
    </row>
    <row r="266" spans="11:11" ht="14.25" customHeight="1">
      <c r="K266" s="1"/>
    </row>
    <row r="267" spans="11:11" ht="14.25" customHeight="1">
      <c r="K267" s="1"/>
    </row>
    <row r="268" spans="11:11" ht="14.25" customHeight="1">
      <c r="K268" s="1"/>
    </row>
    <row r="269" spans="11:11" ht="14.25" customHeight="1">
      <c r="K269" s="1"/>
    </row>
    <row r="270" spans="11:11" ht="14.25" customHeight="1">
      <c r="K270" s="1"/>
    </row>
    <row r="271" spans="11:11" ht="14.25" customHeight="1">
      <c r="K271" s="1"/>
    </row>
    <row r="272" spans="11:11" ht="14.25" customHeight="1">
      <c r="K272" s="1"/>
    </row>
    <row r="273" spans="11:11" ht="14.25" customHeight="1">
      <c r="K273" s="1"/>
    </row>
    <row r="274" spans="11:11" ht="14.25" customHeight="1">
      <c r="K274" s="1"/>
    </row>
    <row r="275" spans="11:11" ht="14.25" customHeight="1">
      <c r="K275" s="1"/>
    </row>
    <row r="276" spans="11:11" ht="14.25" customHeight="1">
      <c r="K276" s="1"/>
    </row>
    <row r="277" spans="11:11" ht="14.25" customHeight="1">
      <c r="K277" s="1"/>
    </row>
    <row r="278" spans="11:11" ht="14.25" customHeight="1">
      <c r="K278" s="1"/>
    </row>
    <row r="279" spans="11:11" ht="14.25" customHeight="1">
      <c r="K279" s="1"/>
    </row>
    <row r="280" spans="11:11" ht="14.25" customHeight="1">
      <c r="K280" s="1"/>
    </row>
    <row r="281" spans="11:11" ht="14.25" customHeight="1">
      <c r="K281" s="1"/>
    </row>
    <row r="282" spans="11:11" ht="14.25" customHeight="1">
      <c r="K282" s="1"/>
    </row>
    <row r="283" spans="11:11" ht="14.25" customHeight="1">
      <c r="K283" s="1"/>
    </row>
    <row r="284" spans="11:11" ht="14.25" customHeight="1">
      <c r="K284" s="1"/>
    </row>
    <row r="285" spans="11:11" ht="14.25" customHeight="1">
      <c r="K285" s="1"/>
    </row>
    <row r="286" spans="11:11" ht="14.25" customHeight="1">
      <c r="K286" s="1"/>
    </row>
    <row r="287" spans="11:11" ht="14.25" customHeight="1">
      <c r="K287" s="1"/>
    </row>
    <row r="288" spans="11:11" ht="14.25" customHeight="1">
      <c r="K288" s="1"/>
    </row>
    <row r="289" spans="11:11" ht="14.25" customHeight="1">
      <c r="K289" s="1"/>
    </row>
    <row r="290" spans="11:11" ht="14.25" customHeight="1">
      <c r="K290" s="1"/>
    </row>
    <row r="291" spans="11:11" ht="14.25" customHeight="1">
      <c r="K291" s="1"/>
    </row>
    <row r="292" spans="11:11" ht="14.25" customHeight="1">
      <c r="K292" s="1"/>
    </row>
    <row r="293" spans="11:11" ht="14.25" customHeight="1">
      <c r="K293" s="1"/>
    </row>
    <row r="294" spans="11:11" ht="14.25" customHeight="1">
      <c r="K294" s="1"/>
    </row>
    <row r="295" spans="11:11" ht="14.25" customHeight="1">
      <c r="K295" s="1"/>
    </row>
    <row r="296" spans="11:11" ht="14.25" customHeight="1">
      <c r="K296" s="1"/>
    </row>
    <row r="297" spans="11:11" ht="14.25" customHeight="1">
      <c r="K297" s="1"/>
    </row>
    <row r="298" spans="11:11" ht="14.25" customHeight="1">
      <c r="K298" s="1"/>
    </row>
    <row r="299" spans="11:11" ht="14.25" customHeight="1">
      <c r="K299" s="1"/>
    </row>
    <row r="300" spans="11:11" ht="14.25" customHeight="1">
      <c r="K300" s="1"/>
    </row>
    <row r="301" spans="11:11" ht="14.25" customHeight="1">
      <c r="K301" s="1"/>
    </row>
    <row r="302" spans="11:11" ht="14.25" customHeight="1">
      <c r="K302" s="1"/>
    </row>
    <row r="303" spans="11:11" ht="14.25" customHeight="1">
      <c r="K303" s="1"/>
    </row>
    <row r="304" spans="11:11" ht="14.25" customHeight="1">
      <c r="K304" s="1"/>
    </row>
    <row r="305" spans="11:11" ht="14.25" customHeight="1">
      <c r="K305" s="1"/>
    </row>
    <row r="306" spans="11:11" ht="14.25" customHeight="1">
      <c r="K306" s="1"/>
    </row>
    <row r="307" spans="11:11" ht="14.25" customHeight="1">
      <c r="K307" s="1"/>
    </row>
    <row r="308" spans="11:11" ht="14.25" customHeight="1">
      <c r="K308" s="1"/>
    </row>
    <row r="309" spans="11:11" ht="14.25" customHeight="1">
      <c r="K309" s="1"/>
    </row>
    <row r="310" spans="11:11" ht="14.25" customHeight="1">
      <c r="K310" s="1"/>
    </row>
    <row r="311" spans="11:11" ht="14.25" customHeight="1">
      <c r="K311" s="1"/>
    </row>
    <row r="312" spans="11:11" ht="14.25" customHeight="1">
      <c r="K312" s="1"/>
    </row>
    <row r="313" spans="11:11" ht="14.25" customHeight="1">
      <c r="K313" s="1"/>
    </row>
    <row r="314" spans="11:11" ht="14.25" customHeight="1">
      <c r="K314" s="1"/>
    </row>
    <row r="315" spans="11:11" ht="14.25" customHeight="1">
      <c r="K315" s="1"/>
    </row>
    <row r="316" spans="11:11" ht="14.25" customHeight="1">
      <c r="K316" s="1"/>
    </row>
    <row r="317" spans="11:11" ht="14.25" customHeight="1">
      <c r="K317" s="1"/>
    </row>
    <row r="318" spans="11:11" ht="14.25" customHeight="1">
      <c r="K318" s="1"/>
    </row>
    <row r="319" spans="11:11" ht="14.25" customHeight="1">
      <c r="K319" s="1"/>
    </row>
    <row r="320" spans="11:11" ht="14.25" customHeight="1">
      <c r="K320" s="1"/>
    </row>
    <row r="321" spans="11:11" ht="14.25" customHeight="1">
      <c r="K321" s="1"/>
    </row>
    <row r="322" spans="11:11" ht="14.25" customHeight="1">
      <c r="K322" s="1"/>
    </row>
    <row r="323" spans="11:11" ht="14.25" customHeight="1">
      <c r="K323" s="1"/>
    </row>
    <row r="324" spans="11:11" ht="14.25" customHeight="1">
      <c r="K324" s="1"/>
    </row>
    <row r="325" spans="11:11" ht="14.25" customHeight="1">
      <c r="K325" s="1"/>
    </row>
    <row r="326" spans="11:11" ht="14.25" customHeight="1">
      <c r="K326" s="1"/>
    </row>
    <row r="327" spans="11:11" ht="14.25" customHeight="1">
      <c r="K327" s="1"/>
    </row>
    <row r="328" spans="11:11" ht="14.25" customHeight="1">
      <c r="K328" s="1"/>
    </row>
    <row r="329" spans="11:11" ht="14.25" customHeight="1">
      <c r="K329" s="1"/>
    </row>
    <row r="330" spans="11:11" ht="14.25" customHeight="1">
      <c r="K330" s="1"/>
    </row>
    <row r="331" spans="11:11" ht="14.25" customHeight="1">
      <c r="K331" s="1"/>
    </row>
    <row r="332" spans="11:11" ht="14.25" customHeight="1">
      <c r="K332" s="1"/>
    </row>
    <row r="333" spans="11:11" ht="14.25" customHeight="1">
      <c r="K333" s="1"/>
    </row>
    <row r="334" spans="11:11" ht="14.25" customHeight="1">
      <c r="K334" s="1"/>
    </row>
    <row r="335" spans="11:11" ht="14.25" customHeight="1">
      <c r="K335" s="1"/>
    </row>
    <row r="336" spans="11:11" ht="14.25" customHeight="1">
      <c r="K336" s="1"/>
    </row>
    <row r="337" spans="11:11" ht="14.25" customHeight="1">
      <c r="K337" s="1"/>
    </row>
    <row r="338" spans="11:11" ht="14.25" customHeight="1">
      <c r="K338" s="1"/>
    </row>
    <row r="339" spans="11:11" ht="14.25" customHeight="1">
      <c r="K339" s="1"/>
    </row>
    <row r="340" spans="11:11" ht="14.25" customHeight="1">
      <c r="K340" s="1"/>
    </row>
    <row r="341" spans="11:11" ht="14.25" customHeight="1">
      <c r="K341" s="1"/>
    </row>
    <row r="342" spans="11:11" ht="14.25" customHeight="1">
      <c r="K342" s="1"/>
    </row>
    <row r="343" spans="11:11" ht="14.25" customHeight="1">
      <c r="K343" s="1"/>
    </row>
    <row r="344" spans="11:11" ht="14.25" customHeight="1">
      <c r="K344" s="1"/>
    </row>
    <row r="345" spans="11:11" ht="14.25" customHeight="1">
      <c r="K345" s="1"/>
    </row>
    <row r="346" spans="11:11" ht="14.25" customHeight="1">
      <c r="K346" s="1"/>
    </row>
    <row r="347" spans="11:11" ht="14.25" customHeight="1">
      <c r="K347" s="1"/>
    </row>
    <row r="348" spans="11:11" ht="14.25" customHeight="1">
      <c r="K348" s="1"/>
    </row>
    <row r="349" spans="11:11" ht="14.25" customHeight="1">
      <c r="K349" s="1"/>
    </row>
    <row r="350" spans="11:11" ht="14.25" customHeight="1">
      <c r="K350" s="1"/>
    </row>
    <row r="351" spans="11:11" ht="14.25" customHeight="1">
      <c r="K351" s="1"/>
    </row>
    <row r="352" spans="11:11" ht="14.25" customHeight="1">
      <c r="K352" s="1"/>
    </row>
    <row r="353" spans="11:11" ht="14.25" customHeight="1">
      <c r="K353" s="1"/>
    </row>
    <row r="354" spans="11:11" ht="14.25" customHeight="1">
      <c r="K354" s="1"/>
    </row>
    <row r="355" spans="11:11" ht="14.25" customHeight="1">
      <c r="K355" s="1"/>
    </row>
    <row r="356" spans="11:11" ht="14.25" customHeight="1">
      <c r="K356" s="1"/>
    </row>
    <row r="357" spans="11:11" ht="14.25" customHeight="1">
      <c r="K357" s="1"/>
    </row>
    <row r="358" spans="11:11" ht="14.25" customHeight="1">
      <c r="K358" s="1"/>
    </row>
    <row r="359" spans="11:11" ht="14.25" customHeight="1">
      <c r="K359" s="1"/>
    </row>
    <row r="360" spans="11:11" ht="14.25" customHeight="1">
      <c r="K360" s="1"/>
    </row>
    <row r="361" spans="11:11" ht="14.25" customHeight="1">
      <c r="K361" s="1"/>
    </row>
    <row r="362" spans="11:11" ht="14.25" customHeight="1">
      <c r="K362" s="1"/>
    </row>
    <row r="363" spans="11:11" ht="14.25" customHeight="1">
      <c r="K363" s="1"/>
    </row>
    <row r="364" spans="11:11" ht="14.25" customHeight="1">
      <c r="K364" s="1"/>
    </row>
    <row r="365" spans="11:11" ht="14.25" customHeight="1">
      <c r="K365" s="1"/>
    </row>
    <row r="366" spans="11:11" ht="14.25" customHeight="1">
      <c r="K366" s="1"/>
    </row>
    <row r="367" spans="11:11" ht="14.25" customHeight="1">
      <c r="K367" s="1"/>
    </row>
    <row r="368" spans="11:11" ht="14.25" customHeight="1">
      <c r="K368" s="1"/>
    </row>
    <row r="369" spans="11:11" ht="14.25" customHeight="1">
      <c r="K369" s="1"/>
    </row>
    <row r="370" spans="11:11" ht="14.25" customHeight="1">
      <c r="K370" s="1"/>
    </row>
    <row r="371" spans="11:11" ht="14.25" customHeight="1">
      <c r="K371" s="1"/>
    </row>
    <row r="372" spans="11:11" ht="14.25" customHeight="1">
      <c r="K372" s="1"/>
    </row>
    <row r="373" spans="11:11" ht="14.25" customHeight="1">
      <c r="K373" s="1"/>
    </row>
    <row r="374" spans="11:11" ht="14.25" customHeight="1">
      <c r="K374" s="1"/>
    </row>
    <row r="375" spans="11:11" ht="14.25" customHeight="1">
      <c r="K375" s="1"/>
    </row>
    <row r="376" spans="11:11" ht="14.25" customHeight="1">
      <c r="K376" s="1"/>
    </row>
    <row r="377" spans="11:11" ht="14.25" customHeight="1">
      <c r="K377" s="1"/>
    </row>
    <row r="378" spans="11:11" ht="14.25" customHeight="1">
      <c r="K378" s="1"/>
    </row>
    <row r="379" spans="11:11" ht="14.25" customHeight="1">
      <c r="K379" s="1"/>
    </row>
    <row r="380" spans="11:11" ht="14.25" customHeight="1">
      <c r="K380" s="1"/>
    </row>
    <row r="381" spans="11:11" ht="14.25" customHeight="1">
      <c r="K381" s="1"/>
    </row>
    <row r="382" spans="11:11" ht="14.25" customHeight="1">
      <c r="K382" s="1"/>
    </row>
    <row r="383" spans="11:11" ht="14.25" customHeight="1">
      <c r="K383" s="1"/>
    </row>
    <row r="384" spans="11:11" ht="14.25" customHeight="1">
      <c r="K384" s="1"/>
    </row>
    <row r="385" spans="11:11" ht="14.25" customHeight="1">
      <c r="K385" s="1"/>
    </row>
    <row r="386" spans="11:11" ht="14.25" customHeight="1">
      <c r="K386" s="1"/>
    </row>
    <row r="387" spans="11:11" ht="14.25" customHeight="1">
      <c r="K387" s="1"/>
    </row>
    <row r="388" spans="11:11" ht="14.25" customHeight="1">
      <c r="K388" s="1"/>
    </row>
    <row r="389" spans="11:11" ht="14.25" customHeight="1">
      <c r="K389" s="1"/>
    </row>
    <row r="390" spans="11:11" ht="14.25" customHeight="1">
      <c r="K390" s="1"/>
    </row>
    <row r="391" spans="11:11" ht="14.25" customHeight="1">
      <c r="K391" s="1"/>
    </row>
    <row r="392" spans="11:11" ht="14.25" customHeight="1">
      <c r="K392" s="1"/>
    </row>
    <row r="393" spans="11:11" ht="14.25" customHeight="1">
      <c r="K393" s="1"/>
    </row>
    <row r="394" spans="11:11" ht="14.25" customHeight="1">
      <c r="K394" s="1"/>
    </row>
    <row r="395" spans="11:11" ht="14.25" customHeight="1">
      <c r="K395" s="1"/>
    </row>
    <row r="396" spans="11:11" ht="14.25" customHeight="1">
      <c r="K396" s="1"/>
    </row>
    <row r="397" spans="11:11" ht="14.25" customHeight="1">
      <c r="K397" s="1"/>
    </row>
    <row r="398" spans="11:11" ht="14.25" customHeight="1">
      <c r="K398" s="1"/>
    </row>
    <row r="399" spans="11:11" ht="14.25" customHeight="1">
      <c r="K399" s="1"/>
    </row>
    <row r="400" spans="11:11" ht="14.25" customHeight="1">
      <c r="K400" s="1"/>
    </row>
    <row r="401" spans="11:11" ht="14.25" customHeight="1">
      <c r="K401" s="1"/>
    </row>
    <row r="402" spans="11:11" ht="14.25" customHeight="1">
      <c r="K402" s="1"/>
    </row>
    <row r="403" spans="11:11" ht="14.25" customHeight="1">
      <c r="K403" s="1"/>
    </row>
    <row r="404" spans="11:11" ht="14.25" customHeight="1">
      <c r="K404" s="1"/>
    </row>
    <row r="405" spans="11:11" ht="14.25" customHeight="1">
      <c r="K405" s="1"/>
    </row>
    <row r="406" spans="11:11" ht="14.25" customHeight="1">
      <c r="K406" s="1"/>
    </row>
    <row r="407" spans="11:11" ht="14.25" customHeight="1">
      <c r="K407" s="1"/>
    </row>
    <row r="408" spans="11:11" ht="14.25" customHeight="1">
      <c r="K408" s="1"/>
    </row>
    <row r="409" spans="11:11" ht="14.25" customHeight="1">
      <c r="K409" s="1"/>
    </row>
    <row r="410" spans="11:11" ht="14.25" customHeight="1">
      <c r="K410" s="1"/>
    </row>
    <row r="411" spans="11:11" ht="14.25" customHeight="1">
      <c r="K411" s="1"/>
    </row>
    <row r="412" spans="11:11" ht="14.25" customHeight="1">
      <c r="K412" s="1"/>
    </row>
    <row r="413" spans="11:11" ht="14.25" customHeight="1">
      <c r="K413" s="1"/>
    </row>
    <row r="414" spans="11:11" ht="14.25" customHeight="1">
      <c r="K414" s="1"/>
    </row>
    <row r="415" spans="11:11" ht="14.25" customHeight="1">
      <c r="K415" s="1"/>
    </row>
    <row r="416" spans="11:11" ht="14.25" customHeight="1">
      <c r="K416" s="1"/>
    </row>
    <row r="417" spans="11:11" ht="14.25" customHeight="1">
      <c r="K417" s="1"/>
    </row>
    <row r="418" spans="11:11" ht="14.25" customHeight="1">
      <c r="K418" s="1"/>
    </row>
    <row r="419" spans="11:11" ht="14.25" customHeight="1">
      <c r="K419" s="1"/>
    </row>
    <row r="420" spans="11:11" ht="14.25" customHeight="1">
      <c r="K420" s="1"/>
    </row>
    <row r="421" spans="11:11" ht="14.25" customHeight="1">
      <c r="K421" s="1"/>
    </row>
    <row r="422" spans="11:11" ht="14.25" customHeight="1">
      <c r="K422" s="1"/>
    </row>
    <row r="423" spans="11:11" ht="14.25" customHeight="1">
      <c r="K423" s="1"/>
    </row>
    <row r="424" spans="11:11" ht="14.25" customHeight="1">
      <c r="K424" s="1"/>
    </row>
    <row r="425" spans="11:11" ht="14.25" customHeight="1">
      <c r="K425" s="1"/>
    </row>
    <row r="426" spans="11:11" ht="14.25" customHeight="1">
      <c r="K426" s="1"/>
    </row>
    <row r="427" spans="11:11" ht="14.25" customHeight="1">
      <c r="K427" s="1"/>
    </row>
    <row r="428" spans="11:11" ht="14.25" customHeight="1">
      <c r="K428" s="1"/>
    </row>
    <row r="429" spans="11:11" ht="14.25" customHeight="1">
      <c r="K429" s="1"/>
    </row>
    <row r="430" spans="11:11" ht="14.25" customHeight="1">
      <c r="K430" s="1"/>
    </row>
    <row r="431" spans="11:11" ht="14.25" customHeight="1">
      <c r="K431" s="1"/>
    </row>
    <row r="432" spans="11:11" ht="14.25" customHeight="1">
      <c r="K432" s="1"/>
    </row>
    <row r="433" spans="11:11" ht="14.25" customHeight="1">
      <c r="K433" s="1"/>
    </row>
    <row r="434" spans="11:11" ht="14.25" customHeight="1">
      <c r="K434" s="1"/>
    </row>
    <row r="435" spans="11:11" ht="14.25" customHeight="1">
      <c r="K435" s="1"/>
    </row>
    <row r="436" spans="11:11" ht="14.25" customHeight="1">
      <c r="K436" s="1"/>
    </row>
    <row r="437" spans="11:11" ht="14.25" customHeight="1">
      <c r="K437" s="1"/>
    </row>
    <row r="438" spans="11:11" ht="14.25" customHeight="1">
      <c r="K438" s="1"/>
    </row>
    <row r="439" spans="11:11" ht="14.25" customHeight="1">
      <c r="K439" s="1"/>
    </row>
    <row r="440" spans="11:11" ht="14.25" customHeight="1">
      <c r="K440" s="1"/>
    </row>
    <row r="441" spans="11:11" ht="14.25" customHeight="1">
      <c r="K441" s="1"/>
    </row>
    <row r="442" spans="11:11" ht="14.25" customHeight="1">
      <c r="K442" s="1"/>
    </row>
    <row r="443" spans="11:11" ht="14.25" customHeight="1">
      <c r="K443" s="1"/>
    </row>
    <row r="444" spans="11:11" ht="14.25" customHeight="1">
      <c r="K444" s="1"/>
    </row>
    <row r="445" spans="11:11" ht="14.25" customHeight="1">
      <c r="K445" s="1"/>
    </row>
    <row r="446" spans="11:11" ht="14.25" customHeight="1">
      <c r="K446" s="1"/>
    </row>
    <row r="447" spans="11:11" ht="14.25" customHeight="1">
      <c r="K447" s="1"/>
    </row>
    <row r="448" spans="11:11" ht="14.25" customHeight="1">
      <c r="K448" s="1"/>
    </row>
    <row r="449" spans="11:11" ht="14.25" customHeight="1">
      <c r="K449" s="1"/>
    </row>
    <row r="450" spans="11:11" ht="14.25" customHeight="1">
      <c r="K450" s="1"/>
    </row>
    <row r="451" spans="11:11" ht="14.25" customHeight="1">
      <c r="K451" s="1"/>
    </row>
    <row r="452" spans="11:11" ht="14.25" customHeight="1">
      <c r="K452" s="1"/>
    </row>
    <row r="453" spans="11:11" ht="14.25" customHeight="1">
      <c r="K453" s="1"/>
    </row>
    <row r="454" spans="11:11" ht="14.25" customHeight="1">
      <c r="K454" s="1"/>
    </row>
    <row r="455" spans="11:11" ht="14.25" customHeight="1">
      <c r="K455" s="1"/>
    </row>
    <row r="456" spans="11:11" ht="14.25" customHeight="1">
      <c r="K456" s="1"/>
    </row>
    <row r="457" spans="11:11" ht="14.25" customHeight="1">
      <c r="K457" s="1"/>
    </row>
    <row r="458" spans="11:11" ht="14.25" customHeight="1">
      <c r="K458" s="1"/>
    </row>
    <row r="459" spans="11:11" ht="14.25" customHeight="1">
      <c r="K459" s="1"/>
    </row>
    <row r="460" spans="11:11" ht="14.25" customHeight="1">
      <c r="K460" s="1"/>
    </row>
    <row r="461" spans="11:11" ht="14.25" customHeight="1">
      <c r="K461" s="1"/>
    </row>
    <row r="462" spans="11:11" ht="14.25" customHeight="1">
      <c r="K462" s="1"/>
    </row>
    <row r="463" spans="11:11" ht="14.25" customHeight="1">
      <c r="K463" s="1"/>
    </row>
    <row r="464" spans="11:11" ht="14.25" customHeight="1">
      <c r="K464" s="1"/>
    </row>
    <row r="465" spans="11:11" ht="14.25" customHeight="1">
      <c r="K465" s="1"/>
    </row>
    <row r="466" spans="11:11" ht="14.25" customHeight="1">
      <c r="K466" s="1"/>
    </row>
    <row r="467" spans="11:11" ht="14.25" customHeight="1">
      <c r="K467" s="1"/>
    </row>
    <row r="468" spans="11:11" ht="14.25" customHeight="1">
      <c r="K468" s="1"/>
    </row>
    <row r="469" spans="11:11" ht="14.25" customHeight="1">
      <c r="K469" s="1"/>
    </row>
    <row r="470" spans="11:11" ht="14.25" customHeight="1">
      <c r="K470" s="1"/>
    </row>
    <row r="471" spans="11:11" ht="14.25" customHeight="1">
      <c r="K471" s="1"/>
    </row>
    <row r="472" spans="11:11" ht="14.25" customHeight="1">
      <c r="K472" s="1"/>
    </row>
    <row r="473" spans="11:11" ht="14.25" customHeight="1">
      <c r="K473" s="1"/>
    </row>
    <row r="474" spans="11:11" ht="14.25" customHeight="1">
      <c r="K474" s="1"/>
    </row>
    <row r="475" spans="11:11" ht="14.25" customHeight="1">
      <c r="K475" s="1"/>
    </row>
    <row r="476" spans="11:11" ht="14.25" customHeight="1">
      <c r="K476" s="1"/>
    </row>
    <row r="477" spans="11:11" ht="14.25" customHeight="1">
      <c r="K477" s="1"/>
    </row>
    <row r="478" spans="11:11" ht="14.25" customHeight="1">
      <c r="K478" s="1"/>
    </row>
    <row r="479" spans="11:11" ht="14.25" customHeight="1">
      <c r="K479" s="1"/>
    </row>
    <row r="480" spans="11:11" ht="14.25" customHeight="1">
      <c r="K480" s="1"/>
    </row>
    <row r="481" spans="11:11" ht="14.25" customHeight="1">
      <c r="K481" s="1"/>
    </row>
    <row r="482" spans="11:11" ht="14.25" customHeight="1">
      <c r="K482" s="1"/>
    </row>
    <row r="483" spans="11:11" ht="14.25" customHeight="1">
      <c r="K483" s="1"/>
    </row>
    <row r="484" spans="11:11" ht="14.25" customHeight="1">
      <c r="K484" s="1"/>
    </row>
    <row r="485" spans="11:11" ht="14.25" customHeight="1">
      <c r="K485" s="1"/>
    </row>
    <row r="486" spans="11:11" ht="14.25" customHeight="1">
      <c r="K486" s="1"/>
    </row>
    <row r="487" spans="11:11" ht="14.25" customHeight="1">
      <c r="K487" s="1"/>
    </row>
    <row r="488" spans="11:11" ht="14.25" customHeight="1">
      <c r="K488" s="1"/>
    </row>
    <row r="489" spans="11:11" ht="14.25" customHeight="1">
      <c r="K489" s="1"/>
    </row>
    <row r="490" spans="11:11" ht="14.25" customHeight="1">
      <c r="K490" s="1"/>
    </row>
    <row r="491" spans="11:11" ht="14.25" customHeight="1">
      <c r="K491" s="1"/>
    </row>
    <row r="492" spans="11:11" ht="14.25" customHeight="1">
      <c r="K492" s="1"/>
    </row>
    <row r="493" spans="11:11" ht="14.25" customHeight="1">
      <c r="K493" s="1"/>
    </row>
    <row r="494" spans="11:11" ht="14.25" customHeight="1">
      <c r="K494" s="1"/>
    </row>
    <row r="495" spans="11:11" ht="14.25" customHeight="1">
      <c r="K495" s="1"/>
    </row>
    <row r="496" spans="11:11" ht="14.25" customHeight="1">
      <c r="K496" s="1"/>
    </row>
    <row r="497" spans="11:11" ht="14.25" customHeight="1">
      <c r="K497" s="1"/>
    </row>
    <row r="498" spans="11:11" ht="14.25" customHeight="1">
      <c r="K498" s="1"/>
    </row>
    <row r="499" spans="11:11" ht="14.25" customHeight="1">
      <c r="K499" s="1"/>
    </row>
    <row r="500" spans="11:11" ht="14.25" customHeight="1">
      <c r="K500" s="1"/>
    </row>
    <row r="501" spans="11:11" ht="14.25" customHeight="1">
      <c r="K501" s="1"/>
    </row>
    <row r="502" spans="11:11" ht="14.25" customHeight="1">
      <c r="K502" s="1"/>
    </row>
    <row r="503" spans="11:11" ht="14.25" customHeight="1">
      <c r="K503" s="1"/>
    </row>
    <row r="504" spans="11:11" ht="14.25" customHeight="1">
      <c r="K504" s="1"/>
    </row>
    <row r="505" spans="11:11" ht="14.25" customHeight="1">
      <c r="K505" s="1"/>
    </row>
    <row r="506" spans="11:11" ht="14.25" customHeight="1">
      <c r="K506" s="1"/>
    </row>
    <row r="507" spans="11:11" ht="14.25" customHeight="1">
      <c r="K507" s="1"/>
    </row>
    <row r="508" spans="11:11" ht="14.25" customHeight="1">
      <c r="K508" s="1"/>
    </row>
    <row r="509" spans="11:11" ht="14.25" customHeight="1">
      <c r="K509" s="1"/>
    </row>
    <row r="510" spans="11:11" ht="14.25" customHeight="1">
      <c r="K510" s="1"/>
    </row>
    <row r="511" spans="11:11" ht="14.25" customHeight="1">
      <c r="K511" s="1"/>
    </row>
    <row r="512" spans="11:11" ht="14.25" customHeight="1">
      <c r="K512" s="1"/>
    </row>
    <row r="513" spans="11:11" ht="14.25" customHeight="1">
      <c r="K513" s="1"/>
    </row>
    <row r="514" spans="11:11" ht="14.25" customHeight="1">
      <c r="K514" s="1"/>
    </row>
    <row r="515" spans="11:11" ht="14.25" customHeight="1">
      <c r="K515" s="1"/>
    </row>
    <row r="516" spans="11:11" ht="14.25" customHeight="1">
      <c r="K516" s="1"/>
    </row>
    <row r="517" spans="11:11" ht="14.25" customHeight="1">
      <c r="K517" s="1"/>
    </row>
    <row r="518" spans="11:11" ht="14.25" customHeight="1">
      <c r="K518" s="1"/>
    </row>
    <row r="519" spans="11:11" ht="14.25" customHeight="1">
      <c r="K519" s="1"/>
    </row>
    <row r="520" spans="11:11" ht="14.25" customHeight="1">
      <c r="K520" s="1"/>
    </row>
    <row r="521" spans="11:11" ht="14.25" customHeight="1">
      <c r="K521" s="1"/>
    </row>
    <row r="522" spans="11:11" ht="14.25" customHeight="1">
      <c r="K522" s="1"/>
    </row>
    <row r="523" spans="11:11" ht="14.25" customHeight="1">
      <c r="K523" s="1"/>
    </row>
    <row r="524" spans="11:11" ht="14.25" customHeight="1">
      <c r="K524" s="1"/>
    </row>
    <row r="525" spans="11:11" ht="14.25" customHeight="1">
      <c r="K525" s="1"/>
    </row>
    <row r="526" spans="11:11" ht="14.25" customHeight="1">
      <c r="K526" s="1"/>
    </row>
    <row r="527" spans="11:11" ht="14.25" customHeight="1">
      <c r="K527" s="1"/>
    </row>
    <row r="528" spans="11:11" ht="14.25" customHeight="1">
      <c r="K528" s="1"/>
    </row>
    <row r="529" spans="11:11" ht="14.25" customHeight="1">
      <c r="K529" s="1"/>
    </row>
    <row r="530" spans="11:11" ht="14.25" customHeight="1">
      <c r="K530" s="1"/>
    </row>
    <row r="531" spans="11:11" ht="14.25" customHeight="1">
      <c r="K531" s="1"/>
    </row>
    <row r="532" spans="11:11" ht="14.25" customHeight="1">
      <c r="K532" s="1"/>
    </row>
    <row r="533" spans="11:11" ht="14.25" customHeight="1">
      <c r="K533" s="1"/>
    </row>
    <row r="534" spans="11:11" ht="14.25" customHeight="1">
      <c r="K534" s="1"/>
    </row>
    <row r="535" spans="11:11" ht="14.25" customHeight="1">
      <c r="K535" s="1"/>
    </row>
    <row r="536" spans="11:11" ht="14.25" customHeight="1">
      <c r="K536" s="1"/>
    </row>
    <row r="537" spans="11:11" ht="14.25" customHeight="1">
      <c r="K537" s="1"/>
    </row>
    <row r="538" spans="11:11" ht="14.25" customHeight="1">
      <c r="K538" s="1"/>
    </row>
    <row r="539" spans="11:11" ht="14.25" customHeight="1">
      <c r="K539" s="1"/>
    </row>
    <row r="540" spans="11:11" ht="14.25" customHeight="1">
      <c r="K540" s="1"/>
    </row>
    <row r="541" spans="11:11" ht="14.25" customHeight="1">
      <c r="K541" s="1"/>
    </row>
    <row r="542" spans="11:11" ht="14.25" customHeight="1">
      <c r="K542" s="1"/>
    </row>
    <row r="543" spans="11:11" ht="14.25" customHeight="1">
      <c r="K543" s="1"/>
    </row>
    <row r="544" spans="11:11" ht="14.25" customHeight="1">
      <c r="K544" s="1"/>
    </row>
    <row r="545" spans="11:11" ht="14.25" customHeight="1">
      <c r="K545" s="1"/>
    </row>
    <row r="546" spans="11:11" ht="14.25" customHeight="1">
      <c r="K546" s="1"/>
    </row>
    <row r="547" spans="11:11" ht="14.25" customHeight="1">
      <c r="K547" s="1"/>
    </row>
    <row r="548" spans="11:11" ht="14.25" customHeight="1">
      <c r="K548" s="1"/>
    </row>
    <row r="549" spans="11:11" ht="14.25" customHeight="1">
      <c r="K549" s="1"/>
    </row>
    <row r="550" spans="11:11" ht="14.25" customHeight="1">
      <c r="K550" s="1"/>
    </row>
    <row r="551" spans="11:11" ht="14.25" customHeight="1">
      <c r="K551" s="1"/>
    </row>
    <row r="552" spans="11:11" ht="14.25" customHeight="1">
      <c r="K552" s="1"/>
    </row>
    <row r="553" spans="11:11" ht="14.25" customHeight="1">
      <c r="K553" s="1"/>
    </row>
    <row r="554" spans="11:11" ht="14.25" customHeight="1">
      <c r="K554" s="1"/>
    </row>
    <row r="555" spans="11:11" ht="14.25" customHeight="1">
      <c r="K555" s="1"/>
    </row>
    <row r="556" spans="11:11" ht="14.25" customHeight="1">
      <c r="K556" s="1"/>
    </row>
    <row r="557" spans="11:11" ht="14.25" customHeight="1">
      <c r="K557" s="1"/>
    </row>
    <row r="558" spans="11:11" ht="14.25" customHeight="1">
      <c r="K558" s="1"/>
    </row>
    <row r="559" spans="11:11" ht="14.25" customHeight="1">
      <c r="K559" s="1"/>
    </row>
    <row r="560" spans="11:11" ht="14.25" customHeight="1">
      <c r="K560" s="1"/>
    </row>
    <row r="561" spans="11:11" ht="14.25" customHeight="1">
      <c r="K561" s="1"/>
    </row>
    <row r="562" spans="11:11" ht="14.25" customHeight="1">
      <c r="K562" s="1"/>
    </row>
    <row r="563" spans="11:11" ht="14.25" customHeight="1">
      <c r="K563" s="1"/>
    </row>
    <row r="564" spans="11:11" ht="14.25" customHeight="1">
      <c r="K564" s="1"/>
    </row>
    <row r="565" spans="11:11" ht="14.25" customHeight="1">
      <c r="K565" s="1"/>
    </row>
    <row r="566" spans="11:11" ht="14.25" customHeight="1">
      <c r="K566" s="1"/>
    </row>
    <row r="567" spans="11:11" ht="14.25" customHeight="1">
      <c r="K567" s="1"/>
    </row>
    <row r="568" spans="11:11" ht="14.25" customHeight="1">
      <c r="K568" s="1"/>
    </row>
    <row r="569" spans="11:11" ht="14.25" customHeight="1">
      <c r="K569" s="1"/>
    </row>
    <row r="570" spans="11:11" ht="14.25" customHeight="1">
      <c r="K570" s="1"/>
    </row>
    <row r="571" spans="11:11" ht="14.25" customHeight="1">
      <c r="K571" s="1"/>
    </row>
    <row r="572" spans="11:11" ht="14.25" customHeight="1">
      <c r="K572" s="1"/>
    </row>
    <row r="573" spans="11:11" ht="14.25" customHeight="1">
      <c r="K573" s="1"/>
    </row>
    <row r="574" spans="11:11" ht="14.25" customHeight="1">
      <c r="K574" s="1"/>
    </row>
    <row r="575" spans="11:11" ht="14.25" customHeight="1">
      <c r="K575" s="1"/>
    </row>
    <row r="576" spans="11:11" ht="14.25" customHeight="1">
      <c r="K576" s="1"/>
    </row>
    <row r="577" spans="11:11" ht="14.25" customHeight="1">
      <c r="K577" s="1"/>
    </row>
    <row r="578" spans="11:11" ht="14.25" customHeight="1">
      <c r="K578" s="1"/>
    </row>
    <row r="579" spans="11:11" ht="14.25" customHeight="1">
      <c r="K579" s="1"/>
    </row>
    <row r="580" spans="11:11" ht="14.25" customHeight="1">
      <c r="K580" s="1"/>
    </row>
    <row r="581" spans="11:11" ht="14.25" customHeight="1">
      <c r="K581" s="1"/>
    </row>
    <row r="582" spans="11:11" ht="14.25" customHeight="1">
      <c r="K582" s="1"/>
    </row>
    <row r="583" spans="11:11" ht="14.25" customHeight="1">
      <c r="K583" s="1"/>
    </row>
    <row r="584" spans="11:11" ht="14.25" customHeight="1">
      <c r="K584" s="1"/>
    </row>
    <row r="585" spans="11:11" ht="14.25" customHeight="1">
      <c r="K585" s="1"/>
    </row>
    <row r="586" spans="11:11" ht="14.25" customHeight="1">
      <c r="K586" s="1"/>
    </row>
    <row r="587" spans="11:11" ht="14.25" customHeight="1">
      <c r="K587" s="1"/>
    </row>
    <row r="588" spans="11:11" ht="14.25" customHeight="1">
      <c r="K588" s="1"/>
    </row>
    <row r="589" spans="11:11" ht="14.25" customHeight="1">
      <c r="K589" s="1"/>
    </row>
    <row r="590" spans="11:11" ht="14.25" customHeight="1">
      <c r="K590" s="1"/>
    </row>
    <row r="591" spans="11:11" ht="14.25" customHeight="1">
      <c r="K591" s="1"/>
    </row>
    <row r="592" spans="11:11" ht="14.25" customHeight="1">
      <c r="K592" s="1"/>
    </row>
    <row r="593" spans="11:11" ht="14.25" customHeight="1">
      <c r="K593" s="1"/>
    </row>
    <row r="594" spans="11:11" ht="14.25" customHeight="1">
      <c r="K594" s="1"/>
    </row>
    <row r="595" spans="11:11" ht="14.25" customHeight="1">
      <c r="K595" s="1"/>
    </row>
    <row r="596" spans="11:11" ht="14.25" customHeight="1">
      <c r="K596" s="1"/>
    </row>
    <row r="597" spans="11:11" ht="14.25" customHeight="1">
      <c r="K597" s="1"/>
    </row>
    <row r="598" spans="11:11" ht="14.25" customHeight="1">
      <c r="K598" s="1"/>
    </row>
    <row r="599" spans="11:11" ht="14.25" customHeight="1">
      <c r="K599" s="1"/>
    </row>
    <row r="600" spans="11:11" ht="14.25" customHeight="1">
      <c r="K600" s="1"/>
    </row>
    <row r="601" spans="11:11" ht="14.25" customHeight="1">
      <c r="K601" s="1"/>
    </row>
    <row r="602" spans="11:11" ht="14.25" customHeight="1">
      <c r="K602" s="1"/>
    </row>
    <row r="603" spans="11:11" ht="14.25" customHeight="1">
      <c r="K603" s="1"/>
    </row>
    <row r="604" spans="11:11" ht="14.25" customHeight="1">
      <c r="K604" s="1"/>
    </row>
    <row r="605" spans="11:11" ht="14.25" customHeight="1">
      <c r="K605" s="1"/>
    </row>
    <row r="606" spans="11:11" ht="14.25" customHeight="1">
      <c r="K606" s="1"/>
    </row>
    <row r="607" spans="11:11" ht="14.25" customHeight="1">
      <c r="K607" s="1"/>
    </row>
    <row r="608" spans="11:11" ht="14.25" customHeight="1">
      <c r="K608" s="1"/>
    </row>
    <row r="609" spans="11:11" ht="14.25" customHeight="1">
      <c r="K609" s="1"/>
    </row>
    <row r="610" spans="11:11" ht="14.25" customHeight="1">
      <c r="K610" s="1"/>
    </row>
    <row r="611" spans="11:11" ht="14.25" customHeight="1">
      <c r="K611" s="1"/>
    </row>
    <row r="612" spans="11:11" ht="14.25" customHeight="1">
      <c r="K612" s="1"/>
    </row>
    <row r="613" spans="11:11" ht="14.25" customHeight="1">
      <c r="K613" s="1"/>
    </row>
    <row r="614" spans="11:11" ht="14.25" customHeight="1">
      <c r="K614" s="1"/>
    </row>
    <row r="615" spans="11:11" ht="14.25" customHeight="1">
      <c r="K615" s="1"/>
    </row>
    <row r="616" spans="11:11" ht="14.25" customHeight="1">
      <c r="K616" s="1"/>
    </row>
    <row r="617" spans="11:11" ht="14.25" customHeight="1">
      <c r="K617" s="1"/>
    </row>
    <row r="618" spans="11:11" ht="14.25" customHeight="1">
      <c r="K618" s="1"/>
    </row>
    <row r="619" spans="11:11" ht="14.25" customHeight="1">
      <c r="K619" s="1"/>
    </row>
    <row r="620" spans="11:11" ht="14.25" customHeight="1">
      <c r="K620" s="1"/>
    </row>
    <row r="621" spans="11:11" ht="14.25" customHeight="1">
      <c r="K621" s="1"/>
    </row>
    <row r="622" spans="11:11" ht="14.25" customHeight="1">
      <c r="K622" s="1"/>
    </row>
    <row r="623" spans="11:11" ht="14.25" customHeight="1">
      <c r="K623" s="1"/>
    </row>
    <row r="624" spans="11:11" ht="14.25" customHeight="1">
      <c r="K624" s="1"/>
    </row>
    <row r="625" spans="11:11" ht="14.25" customHeight="1">
      <c r="K625" s="1"/>
    </row>
    <row r="626" spans="11:11" ht="14.25" customHeight="1">
      <c r="K626" s="1"/>
    </row>
    <row r="627" spans="11:11" ht="14.25" customHeight="1">
      <c r="K627" s="1"/>
    </row>
    <row r="628" spans="11:11" ht="14.25" customHeight="1">
      <c r="K628" s="1"/>
    </row>
    <row r="629" spans="11:11" ht="14.25" customHeight="1">
      <c r="K629" s="1"/>
    </row>
    <row r="630" spans="11:11" ht="14.25" customHeight="1">
      <c r="K630" s="1"/>
    </row>
    <row r="631" spans="11:11" ht="14.25" customHeight="1">
      <c r="K631" s="1"/>
    </row>
    <row r="632" spans="11:11" ht="14.25" customHeight="1">
      <c r="K632" s="1"/>
    </row>
    <row r="633" spans="11:11" ht="14.25" customHeight="1">
      <c r="K633" s="1"/>
    </row>
    <row r="634" spans="11:11" ht="14.25" customHeight="1">
      <c r="K634" s="1"/>
    </row>
    <row r="635" spans="11:11" ht="14.25" customHeight="1">
      <c r="K635" s="1"/>
    </row>
    <row r="636" spans="11:11" ht="14.25" customHeight="1">
      <c r="K636" s="1"/>
    </row>
    <row r="637" spans="11:11" ht="14.25" customHeight="1">
      <c r="K637" s="1"/>
    </row>
    <row r="638" spans="11:11" ht="14.25" customHeight="1">
      <c r="K638" s="1"/>
    </row>
    <row r="639" spans="11:11" ht="14.25" customHeight="1">
      <c r="K639" s="1"/>
    </row>
    <row r="640" spans="11:11" ht="14.25" customHeight="1">
      <c r="K640" s="1"/>
    </row>
    <row r="641" spans="11:11" ht="14.25" customHeight="1">
      <c r="K641" s="1"/>
    </row>
    <row r="642" spans="11:11" ht="14.25" customHeight="1">
      <c r="K642" s="1"/>
    </row>
    <row r="643" spans="11:11" ht="14.25" customHeight="1">
      <c r="K643" s="1"/>
    </row>
    <row r="644" spans="11:11" ht="14.25" customHeight="1">
      <c r="K644" s="1"/>
    </row>
    <row r="645" spans="11:11" ht="14.25" customHeight="1">
      <c r="K645" s="1"/>
    </row>
    <row r="646" spans="11:11" ht="14.25" customHeight="1">
      <c r="K646" s="1"/>
    </row>
    <row r="647" spans="11:11" ht="14.25" customHeight="1">
      <c r="K647" s="1"/>
    </row>
    <row r="648" spans="11:11" ht="14.25" customHeight="1">
      <c r="K648" s="1"/>
    </row>
    <row r="649" spans="11:11" ht="14.25" customHeight="1">
      <c r="K649" s="1"/>
    </row>
    <row r="650" spans="11:11" ht="14.25" customHeight="1">
      <c r="K650" s="1"/>
    </row>
    <row r="651" spans="11:11" ht="14.25" customHeight="1">
      <c r="K651" s="1"/>
    </row>
    <row r="652" spans="11:11" ht="14.25" customHeight="1">
      <c r="K652" s="1"/>
    </row>
    <row r="653" spans="11:11" ht="14.25" customHeight="1">
      <c r="K653" s="1"/>
    </row>
    <row r="654" spans="11:11" ht="14.25" customHeight="1">
      <c r="K654" s="1"/>
    </row>
    <row r="655" spans="11:11" ht="14.25" customHeight="1">
      <c r="K655" s="1"/>
    </row>
    <row r="656" spans="11:11" ht="14.25" customHeight="1">
      <c r="K656" s="1"/>
    </row>
    <row r="657" spans="11:11" ht="14.25" customHeight="1">
      <c r="K657" s="1"/>
    </row>
    <row r="658" spans="11:11" ht="14.25" customHeight="1">
      <c r="K658" s="1"/>
    </row>
    <row r="659" spans="11:11" ht="14.25" customHeight="1">
      <c r="K659" s="1"/>
    </row>
    <row r="660" spans="11:11" ht="14.25" customHeight="1">
      <c r="K660" s="1"/>
    </row>
    <row r="661" spans="11:11" ht="14.25" customHeight="1">
      <c r="K661" s="1"/>
    </row>
    <row r="662" spans="11:11" ht="14.25" customHeight="1">
      <c r="K662" s="1"/>
    </row>
    <row r="663" spans="11:11" ht="14.25" customHeight="1">
      <c r="K663" s="1"/>
    </row>
    <row r="664" spans="11:11" ht="14.25" customHeight="1">
      <c r="K664" s="1"/>
    </row>
    <row r="665" spans="11:11" ht="14.25" customHeight="1">
      <c r="K665" s="1"/>
    </row>
    <row r="666" spans="11:11" ht="14.25" customHeight="1">
      <c r="K666" s="1"/>
    </row>
    <row r="667" spans="11:11" ht="14.25" customHeight="1">
      <c r="K667" s="1"/>
    </row>
    <row r="668" spans="11:11" ht="14.25" customHeight="1">
      <c r="K668" s="1"/>
    </row>
    <row r="669" spans="11:11" ht="14.25" customHeight="1">
      <c r="K669" s="1"/>
    </row>
    <row r="670" spans="11:11" ht="14.25" customHeight="1">
      <c r="K670" s="1"/>
    </row>
    <row r="671" spans="11:11" ht="14.25" customHeight="1">
      <c r="K671" s="1"/>
    </row>
    <row r="672" spans="11:11" ht="14.25" customHeight="1">
      <c r="K672" s="1"/>
    </row>
    <row r="673" spans="11:11" ht="14.25" customHeight="1">
      <c r="K673" s="1"/>
    </row>
    <row r="674" spans="11:11" ht="14.25" customHeight="1">
      <c r="K674" s="1"/>
    </row>
    <row r="675" spans="11:11" ht="14.25" customHeight="1">
      <c r="K675" s="1"/>
    </row>
    <row r="676" spans="11:11" ht="14.25" customHeight="1">
      <c r="K676" s="1"/>
    </row>
    <row r="677" spans="11:11" ht="14.25" customHeight="1">
      <c r="K677" s="1"/>
    </row>
    <row r="678" spans="11:11" ht="14.25" customHeight="1">
      <c r="K678" s="1"/>
    </row>
    <row r="679" spans="11:11" ht="14.25" customHeight="1">
      <c r="K679" s="1"/>
    </row>
    <row r="680" spans="11:11" ht="14.25" customHeight="1">
      <c r="K680" s="1"/>
    </row>
    <row r="681" spans="11:11" ht="14.25" customHeight="1">
      <c r="K681" s="1"/>
    </row>
    <row r="682" spans="11:11" ht="14.25" customHeight="1">
      <c r="K682" s="1"/>
    </row>
    <row r="683" spans="11:11" ht="14.25" customHeight="1">
      <c r="K683" s="1"/>
    </row>
    <row r="684" spans="11:11" ht="14.25" customHeight="1">
      <c r="K684" s="1"/>
    </row>
    <row r="685" spans="11:11" ht="14.25" customHeight="1">
      <c r="K685" s="1"/>
    </row>
    <row r="686" spans="11:11" ht="14.25" customHeight="1">
      <c r="K686" s="1"/>
    </row>
    <row r="687" spans="11:11" ht="14.25" customHeight="1">
      <c r="K687" s="1"/>
    </row>
    <row r="688" spans="11:11" ht="14.25" customHeight="1">
      <c r="K688" s="1"/>
    </row>
    <row r="689" spans="11:11" ht="14.25" customHeight="1">
      <c r="K689" s="1"/>
    </row>
    <row r="690" spans="11:11" ht="14.25" customHeight="1">
      <c r="K690" s="1"/>
    </row>
    <row r="691" spans="11:11" ht="14.25" customHeight="1">
      <c r="K691" s="1"/>
    </row>
    <row r="692" spans="11:11" ht="14.25" customHeight="1">
      <c r="K692" s="1"/>
    </row>
    <row r="693" spans="11:11" ht="14.25" customHeight="1">
      <c r="K693" s="1"/>
    </row>
    <row r="694" spans="11:11" ht="14.25" customHeight="1">
      <c r="K694" s="1"/>
    </row>
    <row r="695" spans="11:11" ht="14.25" customHeight="1">
      <c r="K695" s="1"/>
    </row>
    <row r="696" spans="11:11" ht="14.25" customHeight="1">
      <c r="K696" s="1"/>
    </row>
    <row r="697" spans="11:11" ht="14.25" customHeight="1">
      <c r="K697" s="1"/>
    </row>
    <row r="698" spans="11:11" ht="14.25" customHeight="1">
      <c r="K698" s="1"/>
    </row>
    <row r="699" spans="11:11" ht="14.25" customHeight="1">
      <c r="K699" s="1"/>
    </row>
    <row r="700" spans="11:11" ht="14.25" customHeight="1">
      <c r="K700" s="1"/>
    </row>
    <row r="701" spans="11:11" ht="14.25" customHeight="1">
      <c r="K701" s="1"/>
    </row>
    <row r="702" spans="11:11" ht="14.25" customHeight="1">
      <c r="K702" s="1"/>
    </row>
    <row r="703" spans="11:11" ht="14.25" customHeight="1">
      <c r="K703" s="1"/>
    </row>
    <row r="704" spans="11:11" ht="14.25" customHeight="1">
      <c r="K704" s="1"/>
    </row>
    <row r="705" spans="11:11" ht="14.25" customHeight="1">
      <c r="K705" s="1"/>
    </row>
    <row r="706" spans="11:11" ht="14.25" customHeight="1">
      <c r="K706" s="1"/>
    </row>
    <row r="707" spans="11:11" ht="14.25" customHeight="1">
      <c r="K707" s="1"/>
    </row>
    <row r="708" spans="11:11" ht="14.25" customHeight="1">
      <c r="K708" s="1"/>
    </row>
    <row r="709" spans="11:11" ht="14.25" customHeight="1">
      <c r="K709" s="1"/>
    </row>
    <row r="710" spans="11:11" ht="14.25" customHeight="1">
      <c r="K710" s="1"/>
    </row>
    <row r="711" spans="11:11" ht="14.25" customHeight="1">
      <c r="K711" s="1"/>
    </row>
    <row r="712" spans="11:11" ht="14.25" customHeight="1">
      <c r="K712" s="1"/>
    </row>
    <row r="713" spans="11:11" ht="14.25" customHeight="1">
      <c r="K713" s="1"/>
    </row>
    <row r="714" spans="11:11" ht="14.25" customHeight="1">
      <c r="K714" s="1"/>
    </row>
    <row r="715" spans="11:11" ht="14.25" customHeight="1">
      <c r="K715" s="1"/>
    </row>
    <row r="716" spans="11:11" ht="14.25" customHeight="1">
      <c r="K716" s="1"/>
    </row>
    <row r="717" spans="11:11" ht="14.25" customHeight="1">
      <c r="K717" s="1"/>
    </row>
    <row r="718" spans="11:11" ht="14.25" customHeight="1">
      <c r="K718" s="1"/>
    </row>
    <row r="719" spans="11:11" ht="14.25" customHeight="1">
      <c r="K719" s="1"/>
    </row>
    <row r="720" spans="11:11" ht="14.25" customHeight="1">
      <c r="K720" s="1"/>
    </row>
    <row r="721" spans="11:11" ht="14.25" customHeight="1">
      <c r="K721" s="1"/>
    </row>
    <row r="722" spans="11:11" ht="14.25" customHeight="1">
      <c r="K722" s="1"/>
    </row>
    <row r="723" spans="11:11" ht="14.25" customHeight="1">
      <c r="K723" s="1"/>
    </row>
    <row r="724" spans="11:11" ht="14.25" customHeight="1">
      <c r="K724" s="1"/>
    </row>
    <row r="725" spans="11:11" ht="14.25" customHeight="1">
      <c r="K725" s="1"/>
    </row>
    <row r="726" spans="11:11" ht="14.25" customHeight="1">
      <c r="K726" s="1"/>
    </row>
    <row r="727" spans="11:11" ht="14.25" customHeight="1">
      <c r="K727" s="1"/>
    </row>
    <row r="728" spans="11:11" ht="14.25" customHeight="1">
      <c r="K728" s="1"/>
    </row>
    <row r="729" spans="11:11" ht="14.25" customHeight="1">
      <c r="K729" s="1"/>
    </row>
    <row r="730" spans="11:11" ht="14.25" customHeight="1">
      <c r="K730" s="1"/>
    </row>
    <row r="731" spans="11:11" ht="14.25" customHeight="1">
      <c r="K731" s="1"/>
    </row>
    <row r="732" spans="11:11" ht="14.25" customHeight="1">
      <c r="K732" s="1"/>
    </row>
    <row r="733" spans="11:11" ht="14.25" customHeight="1">
      <c r="K733" s="1"/>
    </row>
    <row r="734" spans="11:11" ht="14.25" customHeight="1">
      <c r="K734" s="1"/>
    </row>
    <row r="735" spans="11:11" ht="14.25" customHeight="1">
      <c r="K735" s="1"/>
    </row>
    <row r="736" spans="11:11" ht="14.25" customHeight="1">
      <c r="K736" s="1"/>
    </row>
    <row r="737" spans="11:11" ht="14.25" customHeight="1">
      <c r="K737" s="1"/>
    </row>
    <row r="738" spans="11:11" ht="14.25" customHeight="1">
      <c r="K738" s="1"/>
    </row>
    <row r="739" spans="11:11" ht="14.25" customHeight="1">
      <c r="K739" s="1"/>
    </row>
    <row r="740" spans="11:11" ht="14.25" customHeight="1">
      <c r="K740" s="1"/>
    </row>
    <row r="741" spans="11:11" ht="14.25" customHeight="1">
      <c r="K741" s="1"/>
    </row>
    <row r="742" spans="11:11" ht="14.25" customHeight="1">
      <c r="K742" s="1"/>
    </row>
    <row r="743" spans="11:11" ht="14.25" customHeight="1">
      <c r="K743" s="1"/>
    </row>
    <row r="744" spans="11:11" ht="14.25" customHeight="1">
      <c r="K744" s="1"/>
    </row>
    <row r="745" spans="11:11" ht="14.25" customHeight="1">
      <c r="K745" s="1"/>
    </row>
    <row r="746" spans="11:11" ht="14.25" customHeight="1">
      <c r="K746" s="1"/>
    </row>
    <row r="747" spans="11:11" ht="14.25" customHeight="1">
      <c r="K747" s="1"/>
    </row>
    <row r="748" spans="11:11" ht="14.25" customHeight="1">
      <c r="K748" s="1"/>
    </row>
    <row r="749" spans="11:11" ht="14.25" customHeight="1">
      <c r="K749" s="1"/>
    </row>
    <row r="750" spans="11:11" ht="14.25" customHeight="1">
      <c r="K750" s="1"/>
    </row>
    <row r="751" spans="11:11" ht="14.25" customHeight="1">
      <c r="K751" s="1"/>
    </row>
    <row r="752" spans="11:11" ht="14.25" customHeight="1">
      <c r="K752" s="1"/>
    </row>
    <row r="753" spans="11:11" ht="14.25" customHeight="1">
      <c r="K753" s="1"/>
    </row>
    <row r="754" spans="11:11" ht="14.25" customHeight="1">
      <c r="K754" s="1"/>
    </row>
    <row r="755" spans="11:11" ht="14.25" customHeight="1">
      <c r="K755" s="1"/>
    </row>
    <row r="756" spans="11:11" ht="14.25" customHeight="1">
      <c r="K756" s="1"/>
    </row>
    <row r="757" spans="11:11" ht="14.25" customHeight="1">
      <c r="K757" s="1"/>
    </row>
    <row r="758" spans="11:11" ht="14.25" customHeight="1">
      <c r="K758" s="1"/>
    </row>
    <row r="759" spans="11:11" ht="14.25" customHeight="1">
      <c r="K759" s="1"/>
    </row>
    <row r="760" spans="11:11" ht="14.25" customHeight="1">
      <c r="K760" s="1"/>
    </row>
    <row r="761" spans="11:11" ht="14.25" customHeight="1">
      <c r="K761" s="1"/>
    </row>
    <row r="762" spans="11:11" ht="14.25" customHeight="1">
      <c r="K762" s="1"/>
    </row>
    <row r="763" spans="11:11" ht="14.25" customHeight="1">
      <c r="K763" s="1"/>
    </row>
    <row r="764" spans="11:11" ht="14.25" customHeight="1">
      <c r="K764" s="1"/>
    </row>
    <row r="765" spans="11:11" ht="14.25" customHeight="1">
      <c r="K765" s="1"/>
    </row>
    <row r="766" spans="11:11" ht="14.25" customHeight="1">
      <c r="K766" s="1"/>
    </row>
    <row r="767" spans="11:11" ht="14.25" customHeight="1">
      <c r="K767" s="1"/>
    </row>
    <row r="768" spans="11:11" ht="14.25" customHeight="1">
      <c r="K768" s="1"/>
    </row>
    <row r="769" spans="11:11" ht="14.25" customHeight="1">
      <c r="K769" s="1"/>
    </row>
    <row r="770" spans="11:11" ht="14.25" customHeight="1">
      <c r="K770" s="1"/>
    </row>
    <row r="771" spans="11:11" ht="14.25" customHeight="1">
      <c r="K771" s="1"/>
    </row>
    <row r="772" spans="11:11" ht="14.25" customHeight="1">
      <c r="K772" s="1"/>
    </row>
    <row r="773" spans="11:11" ht="14.25" customHeight="1">
      <c r="K773" s="1"/>
    </row>
    <row r="774" spans="11:11" ht="14.25" customHeight="1">
      <c r="K774" s="1"/>
    </row>
    <row r="775" spans="11:11" ht="14.25" customHeight="1">
      <c r="K775" s="1"/>
    </row>
    <row r="776" spans="11:11" ht="14.25" customHeight="1">
      <c r="K776" s="1"/>
    </row>
    <row r="777" spans="11:11" ht="14.25" customHeight="1">
      <c r="K777" s="1"/>
    </row>
    <row r="778" spans="11:11" ht="14.25" customHeight="1">
      <c r="K778" s="1"/>
    </row>
    <row r="779" spans="11:11" ht="14.25" customHeight="1">
      <c r="K779" s="1"/>
    </row>
    <row r="780" spans="11:11" ht="14.25" customHeight="1">
      <c r="K780" s="1"/>
    </row>
    <row r="781" spans="11:11" ht="14.25" customHeight="1">
      <c r="K781" s="1"/>
    </row>
    <row r="782" spans="11:11" ht="14.25" customHeight="1">
      <c r="K782" s="1"/>
    </row>
    <row r="783" spans="11:11" ht="14.25" customHeight="1">
      <c r="K783" s="1"/>
    </row>
    <row r="784" spans="11:11" ht="14.25" customHeight="1">
      <c r="K784" s="1"/>
    </row>
    <row r="785" spans="11:11" ht="14.25" customHeight="1">
      <c r="K785" s="1"/>
    </row>
    <row r="786" spans="11:11" ht="14.25" customHeight="1">
      <c r="K786" s="1"/>
    </row>
    <row r="787" spans="11:11" ht="14.25" customHeight="1">
      <c r="K787" s="1"/>
    </row>
    <row r="788" spans="11:11" ht="14.25" customHeight="1">
      <c r="K788" s="1"/>
    </row>
    <row r="789" spans="11:11" ht="14.25" customHeight="1">
      <c r="K789" s="1"/>
    </row>
    <row r="790" spans="11:11" ht="14.25" customHeight="1">
      <c r="K790" s="1"/>
    </row>
    <row r="791" spans="11:11" ht="14.25" customHeight="1">
      <c r="K791" s="1"/>
    </row>
    <row r="792" spans="11:11" ht="14.25" customHeight="1">
      <c r="K792" s="1"/>
    </row>
    <row r="793" spans="11:11" ht="14.25" customHeight="1">
      <c r="K793" s="1"/>
    </row>
    <row r="794" spans="11:11" ht="14.25" customHeight="1">
      <c r="K794" s="1"/>
    </row>
    <row r="795" spans="11:11" ht="14.25" customHeight="1">
      <c r="K795" s="1"/>
    </row>
    <row r="796" spans="11:11" ht="14.25" customHeight="1">
      <c r="K796" s="1"/>
    </row>
    <row r="797" spans="11:11" ht="14.25" customHeight="1">
      <c r="K797" s="1"/>
    </row>
    <row r="798" spans="11:11" ht="14.25" customHeight="1">
      <c r="K798" s="1"/>
    </row>
    <row r="799" spans="11:11" ht="14.25" customHeight="1">
      <c r="K799" s="1"/>
    </row>
    <row r="800" spans="11:11" ht="14.25" customHeight="1">
      <c r="K800" s="1"/>
    </row>
    <row r="801" spans="11:11" ht="14.25" customHeight="1">
      <c r="K801" s="1"/>
    </row>
    <row r="802" spans="11:11" ht="14.25" customHeight="1">
      <c r="K802" s="1"/>
    </row>
    <row r="803" spans="11:11" ht="14.25" customHeight="1">
      <c r="K803" s="1"/>
    </row>
    <row r="804" spans="11:11" ht="14.25" customHeight="1">
      <c r="K804" s="1"/>
    </row>
    <row r="805" spans="11:11" ht="14.25" customHeight="1">
      <c r="K805" s="1"/>
    </row>
    <row r="806" spans="11:11" ht="14.25" customHeight="1">
      <c r="K806" s="1"/>
    </row>
    <row r="807" spans="11:11" ht="14.25" customHeight="1">
      <c r="K807" s="1"/>
    </row>
    <row r="808" spans="11:11" ht="14.25" customHeight="1">
      <c r="K808" s="1"/>
    </row>
    <row r="809" spans="11:11" ht="14.25" customHeight="1">
      <c r="K809" s="1"/>
    </row>
    <row r="810" spans="11:11" ht="14.25" customHeight="1">
      <c r="K810" s="1"/>
    </row>
    <row r="811" spans="11:11" ht="14.25" customHeight="1">
      <c r="K811" s="1"/>
    </row>
    <row r="812" spans="11:11" ht="14.25" customHeight="1">
      <c r="K812" s="1"/>
    </row>
    <row r="813" spans="11:11" ht="14.25" customHeight="1">
      <c r="K813" s="1"/>
    </row>
    <row r="814" spans="11:11" ht="14.25" customHeight="1">
      <c r="K814" s="1"/>
    </row>
    <row r="815" spans="11:11" ht="14.25" customHeight="1">
      <c r="K815" s="1"/>
    </row>
    <row r="816" spans="11:11" ht="14.25" customHeight="1">
      <c r="K816" s="1"/>
    </row>
    <row r="817" spans="11:11" ht="14.25" customHeight="1">
      <c r="K817" s="1"/>
    </row>
    <row r="818" spans="11:11" ht="14.25" customHeight="1">
      <c r="K818" s="1"/>
    </row>
    <row r="819" spans="11:11" ht="14.25" customHeight="1">
      <c r="K819" s="1"/>
    </row>
    <row r="820" spans="11:11" ht="14.25" customHeight="1">
      <c r="K820" s="1"/>
    </row>
    <row r="821" spans="11:11" ht="14.25" customHeight="1">
      <c r="K821" s="1"/>
    </row>
    <row r="822" spans="11:11" ht="14.25" customHeight="1">
      <c r="K822" s="1"/>
    </row>
    <row r="823" spans="11:11" ht="14.25" customHeight="1">
      <c r="K823" s="1"/>
    </row>
    <row r="824" spans="11:11" ht="14.25" customHeight="1">
      <c r="K824" s="1"/>
    </row>
    <row r="825" spans="11:11" ht="14.25" customHeight="1">
      <c r="K825" s="1"/>
    </row>
    <row r="826" spans="11:11" ht="14.25" customHeight="1">
      <c r="K826" s="1"/>
    </row>
    <row r="827" spans="11:11" ht="14.25" customHeight="1">
      <c r="K827" s="1"/>
    </row>
    <row r="828" spans="11:11" ht="14.25" customHeight="1">
      <c r="K828" s="1"/>
    </row>
    <row r="829" spans="11:11" ht="14.25" customHeight="1">
      <c r="K829" s="1"/>
    </row>
    <row r="830" spans="11:11" ht="14.25" customHeight="1">
      <c r="K830" s="1"/>
    </row>
    <row r="831" spans="11:11" ht="14.25" customHeight="1">
      <c r="K831" s="1"/>
    </row>
    <row r="832" spans="11:11" ht="14.25" customHeight="1">
      <c r="K832" s="1"/>
    </row>
    <row r="833" spans="11:11" ht="14.25" customHeight="1">
      <c r="K833" s="1"/>
    </row>
    <row r="834" spans="11:11" ht="14.25" customHeight="1">
      <c r="K834" s="1"/>
    </row>
    <row r="835" spans="11:11" ht="14.25" customHeight="1">
      <c r="K835" s="1"/>
    </row>
    <row r="836" spans="11:11" ht="14.25" customHeight="1">
      <c r="K836" s="1"/>
    </row>
    <row r="837" spans="11:11" ht="14.25" customHeight="1">
      <c r="K837" s="1"/>
    </row>
    <row r="838" spans="11:11" ht="14.25" customHeight="1">
      <c r="K838" s="1"/>
    </row>
    <row r="839" spans="11:11" ht="14.25" customHeight="1">
      <c r="K839" s="1"/>
    </row>
    <row r="840" spans="11:11" ht="14.25" customHeight="1">
      <c r="K840" s="1"/>
    </row>
    <row r="841" spans="11:11" ht="14.25" customHeight="1">
      <c r="K841" s="1"/>
    </row>
    <row r="842" spans="11:11" ht="14.25" customHeight="1">
      <c r="K842" s="1"/>
    </row>
    <row r="843" spans="11:11" ht="14.25" customHeight="1">
      <c r="K843" s="1"/>
    </row>
    <row r="844" spans="11:11" ht="14.25" customHeight="1">
      <c r="K844" s="1"/>
    </row>
    <row r="845" spans="11:11" ht="14.25" customHeight="1">
      <c r="K845" s="1"/>
    </row>
    <row r="846" spans="11:11" ht="14.25" customHeight="1">
      <c r="K846" s="1"/>
    </row>
    <row r="847" spans="11:11" ht="14.25" customHeight="1">
      <c r="K847" s="1"/>
    </row>
    <row r="848" spans="11:11" ht="14.25" customHeight="1">
      <c r="K848" s="1"/>
    </row>
    <row r="849" spans="11:11" ht="14.25" customHeight="1">
      <c r="K849" s="1"/>
    </row>
    <row r="850" spans="11:11" ht="14.25" customHeight="1">
      <c r="K850" s="1"/>
    </row>
    <row r="851" spans="11:11" ht="14.25" customHeight="1">
      <c r="K851" s="1"/>
    </row>
    <row r="852" spans="11:11" ht="14.25" customHeight="1">
      <c r="K852" s="1"/>
    </row>
    <row r="853" spans="11:11" ht="14.25" customHeight="1">
      <c r="K853" s="1"/>
    </row>
    <row r="854" spans="11:11" ht="14.25" customHeight="1">
      <c r="K854" s="1"/>
    </row>
    <row r="855" spans="11:11" ht="14.25" customHeight="1">
      <c r="K855" s="1"/>
    </row>
    <row r="856" spans="11:11" ht="14.25" customHeight="1">
      <c r="K856" s="1"/>
    </row>
    <row r="857" spans="11:11" ht="14.25" customHeight="1">
      <c r="K857" s="1"/>
    </row>
    <row r="858" spans="11:11" ht="14.25" customHeight="1">
      <c r="K858" s="1"/>
    </row>
    <row r="859" spans="11:11" ht="14.25" customHeight="1">
      <c r="K859" s="1"/>
    </row>
    <row r="860" spans="11:11" ht="14.25" customHeight="1">
      <c r="K860" s="1"/>
    </row>
    <row r="861" spans="11:11" ht="14.25" customHeight="1">
      <c r="K861" s="1"/>
    </row>
    <row r="862" spans="11:11" ht="14.25" customHeight="1">
      <c r="K862" s="1"/>
    </row>
    <row r="863" spans="11:11" ht="14.25" customHeight="1">
      <c r="K863" s="1"/>
    </row>
    <row r="864" spans="11:11" ht="14.25" customHeight="1">
      <c r="K864" s="1"/>
    </row>
    <row r="865" spans="11:11" ht="14.25" customHeight="1">
      <c r="K865" s="1"/>
    </row>
    <row r="866" spans="11:11" ht="14.25" customHeight="1">
      <c r="K866" s="1"/>
    </row>
    <row r="867" spans="11:11" ht="14.25" customHeight="1">
      <c r="K867" s="1"/>
    </row>
    <row r="868" spans="11:11" ht="14.25" customHeight="1">
      <c r="K868" s="1"/>
    </row>
    <row r="869" spans="11:11" ht="14.25" customHeight="1">
      <c r="K869" s="1"/>
    </row>
    <row r="870" spans="11:11" ht="14.25" customHeight="1">
      <c r="K870" s="1"/>
    </row>
    <row r="871" spans="11:11" ht="14.25" customHeight="1">
      <c r="K871" s="1"/>
    </row>
    <row r="872" spans="11:11" ht="14.25" customHeight="1">
      <c r="K872" s="1"/>
    </row>
    <row r="873" spans="11:11" ht="14.25" customHeight="1">
      <c r="K873" s="1"/>
    </row>
    <row r="874" spans="11:11" ht="14.25" customHeight="1">
      <c r="K874" s="1"/>
    </row>
    <row r="875" spans="11:11" ht="14.25" customHeight="1">
      <c r="K875" s="1"/>
    </row>
    <row r="876" spans="11:11" ht="14.25" customHeight="1">
      <c r="K876" s="1"/>
    </row>
    <row r="877" spans="11:11" ht="14.25" customHeight="1">
      <c r="K877" s="1"/>
    </row>
    <row r="878" spans="11:11" ht="14.25" customHeight="1">
      <c r="K878" s="1"/>
    </row>
    <row r="879" spans="11:11" ht="14.25" customHeight="1">
      <c r="K879" s="1"/>
    </row>
    <row r="880" spans="11:11" ht="14.25" customHeight="1">
      <c r="K880" s="1"/>
    </row>
    <row r="881" spans="11:11" ht="14.25" customHeight="1">
      <c r="K881" s="1"/>
    </row>
    <row r="882" spans="11:11" ht="14.25" customHeight="1">
      <c r="K882" s="1"/>
    </row>
    <row r="883" spans="11:11" ht="14.25" customHeight="1">
      <c r="K883" s="1"/>
    </row>
    <row r="884" spans="11:11" ht="14.25" customHeight="1">
      <c r="K884" s="1"/>
    </row>
    <row r="885" spans="11:11" ht="14.25" customHeight="1">
      <c r="K885" s="1"/>
    </row>
    <row r="886" spans="11:11" ht="14.25" customHeight="1">
      <c r="K886" s="1"/>
    </row>
    <row r="887" spans="11:11" ht="14.25" customHeight="1">
      <c r="K887" s="1"/>
    </row>
    <row r="888" spans="11:11" ht="14.25" customHeight="1">
      <c r="K888" s="1"/>
    </row>
    <row r="889" spans="11:11" ht="14.25" customHeight="1">
      <c r="K889" s="1"/>
    </row>
    <row r="890" spans="11:11" ht="14.25" customHeight="1">
      <c r="K890" s="1"/>
    </row>
    <row r="891" spans="11:11" ht="14.25" customHeight="1">
      <c r="K891" s="1"/>
    </row>
    <row r="892" spans="11:11" ht="14.25" customHeight="1">
      <c r="K892" s="1"/>
    </row>
    <row r="893" spans="11:11" ht="14.25" customHeight="1">
      <c r="K893" s="1"/>
    </row>
    <row r="894" spans="11:11" ht="14.25" customHeight="1">
      <c r="K894" s="1"/>
    </row>
    <row r="895" spans="11:11" ht="14.25" customHeight="1">
      <c r="K895" s="1"/>
    </row>
    <row r="896" spans="11:11" ht="14.25" customHeight="1">
      <c r="K896" s="1"/>
    </row>
    <row r="897" spans="11:11" ht="14.25" customHeight="1">
      <c r="K897" s="1"/>
    </row>
    <row r="898" spans="11:11" ht="14.25" customHeight="1">
      <c r="K898" s="1"/>
    </row>
    <row r="899" spans="11:11" ht="14.25" customHeight="1">
      <c r="K899" s="1"/>
    </row>
    <row r="900" spans="11:11" ht="14.25" customHeight="1">
      <c r="K900" s="1"/>
    </row>
    <row r="901" spans="11:11" ht="14.25" customHeight="1">
      <c r="K901" s="1"/>
    </row>
    <row r="902" spans="11:11" ht="14.25" customHeight="1">
      <c r="K902" s="1"/>
    </row>
    <row r="903" spans="11:11" ht="14.25" customHeight="1">
      <c r="K903" s="1"/>
    </row>
    <row r="904" spans="11:11" ht="14.25" customHeight="1">
      <c r="K904" s="1"/>
    </row>
    <row r="905" spans="11:11" ht="14.25" customHeight="1">
      <c r="K905" s="1"/>
    </row>
    <row r="906" spans="11:11" ht="14.25" customHeight="1">
      <c r="K906" s="1"/>
    </row>
    <row r="907" spans="11:11" ht="14.25" customHeight="1">
      <c r="K907" s="1"/>
    </row>
    <row r="908" spans="11:11" ht="14.25" customHeight="1">
      <c r="K908" s="1"/>
    </row>
    <row r="909" spans="11:11" ht="14.25" customHeight="1">
      <c r="K909" s="1"/>
    </row>
    <row r="910" spans="11:11" ht="14.25" customHeight="1">
      <c r="K910" s="1"/>
    </row>
    <row r="911" spans="11:11" ht="14.25" customHeight="1">
      <c r="K911" s="1"/>
    </row>
    <row r="912" spans="11:11" ht="14.25" customHeight="1">
      <c r="K912" s="1"/>
    </row>
    <row r="913" spans="11:11" ht="14.25" customHeight="1">
      <c r="K913" s="1"/>
    </row>
    <row r="914" spans="11:11" ht="14.25" customHeight="1">
      <c r="K914" s="1"/>
    </row>
    <row r="915" spans="11:11" ht="14.25" customHeight="1">
      <c r="K915" s="1"/>
    </row>
    <row r="916" spans="11:11" ht="14.25" customHeight="1">
      <c r="K916" s="1"/>
    </row>
    <row r="917" spans="11:11" ht="14.25" customHeight="1">
      <c r="K917" s="1"/>
    </row>
    <row r="918" spans="11:11" ht="14.25" customHeight="1">
      <c r="K918" s="1"/>
    </row>
    <row r="919" spans="11:11" ht="14.25" customHeight="1">
      <c r="K919" s="1"/>
    </row>
    <row r="920" spans="11:11" ht="14.25" customHeight="1">
      <c r="K920" s="1"/>
    </row>
    <row r="921" spans="11:11" ht="14.25" customHeight="1">
      <c r="K921" s="1"/>
    </row>
    <row r="922" spans="11:11" ht="14.25" customHeight="1">
      <c r="K922" s="1"/>
    </row>
    <row r="923" spans="11:11" ht="14.25" customHeight="1">
      <c r="K923" s="1"/>
    </row>
    <row r="924" spans="11:11" ht="14.25" customHeight="1">
      <c r="K924" s="1"/>
    </row>
    <row r="925" spans="11:11" ht="14.25" customHeight="1">
      <c r="K925" s="1"/>
    </row>
    <row r="926" spans="11:11" ht="14.25" customHeight="1">
      <c r="K926" s="1"/>
    </row>
    <row r="927" spans="11:11" ht="14.25" customHeight="1">
      <c r="K927" s="1"/>
    </row>
    <row r="928" spans="11:11" ht="14.25" customHeight="1">
      <c r="K928" s="1"/>
    </row>
    <row r="929" spans="11:11" ht="14.25" customHeight="1">
      <c r="K929" s="1"/>
    </row>
    <row r="930" spans="11:11" ht="14.25" customHeight="1">
      <c r="K930" s="1"/>
    </row>
    <row r="931" spans="11:11" ht="14.25" customHeight="1">
      <c r="K931" s="1"/>
    </row>
    <row r="932" spans="11:11" ht="14.25" customHeight="1">
      <c r="K932" s="1"/>
    </row>
    <row r="933" spans="11:11" ht="14.25" customHeight="1">
      <c r="K933" s="1"/>
    </row>
    <row r="934" spans="11:11" ht="14.25" customHeight="1">
      <c r="K934" s="1"/>
    </row>
    <row r="935" spans="11:11" ht="14.25" customHeight="1">
      <c r="K935" s="1"/>
    </row>
    <row r="936" spans="11:11" ht="14.25" customHeight="1">
      <c r="K936" s="1"/>
    </row>
    <row r="937" spans="11:11" ht="14.25" customHeight="1">
      <c r="K937" s="1"/>
    </row>
    <row r="938" spans="11:11" ht="14.25" customHeight="1">
      <c r="K938" s="1"/>
    </row>
    <row r="939" spans="11:11" ht="14.25" customHeight="1">
      <c r="K939" s="1"/>
    </row>
    <row r="940" spans="11:11" ht="14.25" customHeight="1">
      <c r="K940" s="1"/>
    </row>
    <row r="941" spans="11:11" ht="14.25" customHeight="1">
      <c r="K941" s="1"/>
    </row>
    <row r="942" spans="11:11" ht="14.25" customHeight="1">
      <c r="K942" s="1"/>
    </row>
    <row r="943" spans="11:11" ht="14.25" customHeight="1">
      <c r="K943" s="1"/>
    </row>
    <row r="944" spans="11:11" ht="14.25" customHeight="1">
      <c r="K944" s="1"/>
    </row>
    <row r="945" spans="11:11" ht="14.25" customHeight="1">
      <c r="K945" s="1"/>
    </row>
    <row r="946" spans="11:11" ht="14.25" customHeight="1">
      <c r="K946" s="1"/>
    </row>
    <row r="947" spans="11:11" ht="14.25" customHeight="1">
      <c r="K947" s="1"/>
    </row>
    <row r="948" spans="11:11" ht="14.25" customHeight="1">
      <c r="K948" s="1"/>
    </row>
    <row r="949" spans="11:11" ht="14.25" customHeight="1">
      <c r="K949" s="1"/>
    </row>
    <row r="950" spans="11:11" ht="14.25" customHeight="1">
      <c r="K950" s="1"/>
    </row>
    <row r="951" spans="11:11" ht="14.25" customHeight="1">
      <c r="K951" s="1"/>
    </row>
    <row r="952" spans="11:11" ht="14.25" customHeight="1">
      <c r="K952" s="1"/>
    </row>
    <row r="953" spans="11:11" ht="14.25" customHeight="1">
      <c r="K953" s="1"/>
    </row>
    <row r="954" spans="11:11" ht="14.25" customHeight="1">
      <c r="K954" s="1"/>
    </row>
    <row r="955" spans="11:11" ht="14.25" customHeight="1">
      <c r="K955" s="1"/>
    </row>
    <row r="956" spans="11:11" ht="14.25" customHeight="1">
      <c r="K956" s="1"/>
    </row>
    <row r="957" spans="11:11" ht="14.25" customHeight="1">
      <c r="K957" s="1"/>
    </row>
    <row r="958" spans="11:11" ht="14.25" customHeight="1">
      <c r="K958" s="1"/>
    </row>
    <row r="959" spans="11:11" ht="14.25" customHeight="1">
      <c r="K959" s="1"/>
    </row>
    <row r="960" spans="11:11" ht="14.25" customHeight="1">
      <c r="K960" s="1"/>
    </row>
    <row r="961" spans="11:11" ht="14.25" customHeight="1">
      <c r="K961" s="1"/>
    </row>
    <row r="962" spans="11:11" ht="14.25" customHeight="1">
      <c r="K962" s="1"/>
    </row>
    <row r="963" spans="11:11" ht="14.25" customHeight="1">
      <c r="K963" s="1"/>
    </row>
    <row r="964" spans="11:11" ht="14.25" customHeight="1">
      <c r="K964" s="1"/>
    </row>
    <row r="965" spans="11:11" ht="14.25" customHeight="1">
      <c r="K965" s="1"/>
    </row>
    <row r="966" spans="11:11" ht="14.25" customHeight="1">
      <c r="K966" s="1"/>
    </row>
    <row r="967" spans="11:11" ht="14.25" customHeight="1">
      <c r="K967" s="1"/>
    </row>
    <row r="968" spans="11:11" ht="14.25" customHeight="1">
      <c r="K968" s="1"/>
    </row>
    <row r="969" spans="11:11" ht="14.25" customHeight="1">
      <c r="K969" s="1"/>
    </row>
    <row r="970" spans="11:11" ht="14.25" customHeight="1">
      <c r="K970" s="1"/>
    </row>
    <row r="971" spans="11:11" ht="14.25" customHeight="1">
      <c r="K971" s="1"/>
    </row>
    <row r="972" spans="11:11" ht="14.25" customHeight="1">
      <c r="K972" s="1"/>
    </row>
    <row r="973" spans="11:11" ht="14.25" customHeight="1">
      <c r="K973" s="1"/>
    </row>
    <row r="974" spans="11:11" ht="14.25" customHeight="1">
      <c r="K974" s="1"/>
    </row>
    <row r="975" spans="11:11" ht="14.25" customHeight="1">
      <c r="K975" s="1"/>
    </row>
    <row r="976" spans="11:11" ht="14.25" customHeight="1">
      <c r="K976" s="1"/>
    </row>
    <row r="977" spans="11:11" ht="14.25" customHeight="1">
      <c r="K977" s="1"/>
    </row>
    <row r="978" spans="11:11" ht="14.25" customHeight="1">
      <c r="K978" s="1"/>
    </row>
    <row r="979" spans="11:11" ht="14.25" customHeight="1">
      <c r="K979" s="1"/>
    </row>
    <row r="980" spans="11:11" ht="14.25" customHeight="1">
      <c r="K980" s="1"/>
    </row>
    <row r="981" spans="11:11" ht="14.25" customHeight="1">
      <c r="K981" s="1"/>
    </row>
    <row r="982" spans="11:11" ht="14.25" customHeight="1">
      <c r="K982" s="1"/>
    </row>
    <row r="983" spans="11:11" ht="14.25" customHeight="1">
      <c r="K983" s="1"/>
    </row>
    <row r="984" spans="11:11" ht="14.25" customHeight="1">
      <c r="K984" s="1"/>
    </row>
    <row r="985" spans="11:11" ht="14.25" customHeight="1">
      <c r="K985" s="1"/>
    </row>
    <row r="986" spans="11:11" ht="14.25" customHeight="1">
      <c r="K986" s="1"/>
    </row>
    <row r="987" spans="11:11" ht="14.25" customHeight="1">
      <c r="K987" s="1"/>
    </row>
    <row r="988" spans="11:11" ht="14.25" customHeight="1">
      <c r="K988" s="1"/>
    </row>
    <row r="989" spans="11:11" ht="14.25" customHeight="1">
      <c r="K989" s="1"/>
    </row>
    <row r="990" spans="11:11" ht="14.25" customHeight="1">
      <c r="K990" s="1"/>
    </row>
    <row r="991" spans="11:11" ht="14.25" customHeight="1">
      <c r="K991" s="1"/>
    </row>
    <row r="992" spans="11:11" ht="14.25" customHeight="1">
      <c r="K992" s="1"/>
    </row>
    <row r="993" spans="11:11" ht="14.25" customHeight="1">
      <c r="K993" s="1"/>
    </row>
    <row r="994" spans="11:11" ht="14.25" customHeight="1">
      <c r="K994" s="1"/>
    </row>
    <row r="995" spans="11:11" ht="14.25" customHeight="1">
      <c r="K995" s="1"/>
    </row>
    <row r="996" spans="11:11" ht="14.25" customHeight="1">
      <c r="K996" s="1"/>
    </row>
    <row r="997" spans="11:11" ht="14.25" customHeight="1">
      <c r="K997" s="1"/>
    </row>
    <row r="998" spans="11:11" ht="14.25" customHeight="1">
      <c r="K998" s="1"/>
    </row>
    <row r="999" spans="11:11" ht="14.25" customHeight="1">
      <c r="K999" s="1"/>
    </row>
    <row r="1000" spans="11:11" ht="14.25" customHeight="1">
      <c r="K1000" s="1"/>
    </row>
    <row r="1001" spans="11:11" ht="14.25" customHeight="1">
      <c r="K1001" s="1"/>
    </row>
    <row r="1002" spans="11:11" ht="14.25" customHeight="1">
      <c r="K1002" s="1"/>
    </row>
    <row r="1003" spans="11:11" ht="14.25" customHeight="1">
      <c r="K1003" s="1"/>
    </row>
    <row r="1004" spans="11:11" ht="14.25" customHeight="1">
      <c r="K1004" s="1"/>
    </row>
    <row r="1005" spans="11:11" ht="14.25" customHeight="1">
      <c r="K1005" s="1"/>
    </row>
    <row r="1006" spans="11:11" ht="14.25" customHeight="1">
      <c r="K1006" s="1"/>
    </row>
    <row r="1007" spans="11:11" ht="14.25" customHeight="1">
      <c r="K1007" s="1"/>
    </row>
    <row r="1008" spans="11:11" ht="14.25" customHeight="1">
      <c r="K1008" s="1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3"/>
  <sheetViews>
    <sheetView topLeftCell="A4" zoomScale="47" workbookViewId="0">
      <selection activeCell="A34" sqref="A34:XFD1668"/>
    </sheetView>
  </sheetViews>
  <sheetFormatPr defaultColWidth="14.42578125" defaultRowHeight="15" customHeight="1"/>
  <cols>
    <col min="1" max="1" width="16" style="55" customWidth="1"/>
    <col min="2" max="14" width="16.7109375" style="55" customWidth="1"/>
    <col min="15" max="15" width="10.140625" style="55" customWidth="1"/>
    <col min="16" max="17" width="20.7109375" style="55" customWidth="1"/>
    <col min="18" max="20" width="8.7109375" style="55" customWidth="1"/>
    <col min="21" max="16384" width="14.42578125" style="55"/>
  </cols>
  <sheetData>
    <row r="1" spans="1:20" ht="15.95" customHeight="1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3"/>
      <c r="Q1" s="54"/>
      <c r="R1" s="8"/>
      <c r="S1" s="8"/>
      <c r="T1" s="8"/>
    </row>
    <row r="2" spans="1:20" ht="18.75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8</v>
      </c>
      <c r="P2" s="11" t="s">
        <v>9</v>
      </c>
      <c r="Q2" s="11" t="s">
        <v>10</v>
      </c>
      <c r="R2" s="8"/>
      <c r="S2" s="8"/>
      <c r="T2" s="8"/>
    </row>
    <row r="3" spans="1:20" ht="18.75">
      <c r="A3" s="12">
        <v>45170</v>
      </c>
      <c r="B3" s="13">
        <v>2</v>
      </c>
      <c r="C3" s="13">
        <v>20</v>
      </c>
      <c r="D3" s="13">
        <v>3</v>
      </c>
      <c r="E3" s="13">
        <v>22</v>
      </c>
      <c r="F3" s="13">
        <v>4</v>
      </c>
      <c r="G3" s="13">
        <v>2</v>
      </c>
      <c r="H3" s="13"/>
      <c r="I3" s="13"/>
      <c r="J3" s="13"/>
      <c r="K3" s="13"/>
      <c r="L3" s="13"/>
      <c r="M3" s="13"/>
      <c r="N3" s="13"/>
      <c r="O3" s="14">
        <f>SUM(B3:N3)</f>
        <v>53</v>
      </c>
      <c r="P3" s="14">
        <f>(B3*'Tiền '!$E$7)+(C3*'Tiền '!$F$7)+(D3*'Tiền '!$G$7)+(E3*'Tiền '!$H$7)+(F3*'Tiền '!$I$4)+(G3*'Tiền '!$J$4)+(H3*'Tiền '!$L$4)+(I3*'Tiền '!$M$4)+(J3*'Tiền '!$N$4)+(K3*'Tiền '!$O$4)+(L3*'Tiền '!$P$4)+(M3*'Tiền '!$Q$4)+(N3*'Tiền '!$R$4)</f>
        <v>508995.38664180733</v>
      </c>
      <c r="Q3" s="14">
        <f>(B3*'Tiền '!$E$6)+(C3*'Tiền '!$F$6)+(D3*'Tiền '!$G$6)+(E3*'Tiền '!$H$6)+(F3*'Tiền '!$I$3)+(G3*'Tiền '!$J$3)+(H3*'Tiền '!$L$3)+(I3*'Tiền '!$M$3)+(J3*'Tiền '!$N$3)+(K3*'Tiền '!$O$3)+(L3*'Tiền '!$P$3)+(M3*'Tiền '!$Q$3)+(N3*'Tiền '!$R$3)+60000</f>
        <v>412004.61335819267</v>
      </c>
      <c r="R3" s="8"/>
      <c r="S3" s="8"/>
      <c r="T3" s="8"/>
    </row>
    <row r="4" spans="1:20" ht="18.75">
      <c r="A4" s="12">
        <v>45171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4">
        <f>SUM(B4:N4)</f>
        <v>0</v>
      </c>
      <c r="P4" s="14">
        <f>(B4*'Tiền '!$E$7)+(C4*'Tiền '!$F$7)+(D4*'Tiền '!$G$7)+(E4*'Tiền '!$H$7)+(F4*'Tiền '!$I$4)+(G4*'Tiền '!$J$4)+(H4*'Tiền '!$L$4)+(I4*'Tiền '!$M$4)+(J4*'Tiền '!$N$4)+(K4*'Tiền '!$O$4)+(L4*'Tiền '!$P$4)+(M4*'Tiền '!$Q$4)+(N4*'Tiền '!$R$4)</f>
        <v>0</v>
      </c>
      <c r="Q4" s="14">
        <f>(B4*'Tiền '!$E$6)+(C4*'Tiền '!$F$6)+(D4*'Tiền '!$G$6)+(E4*'Tiền '!$H$6)+(F4*'Tiền '!$I$3)+(G4*'Tiền '!$J$3)+(H4*'Tiền '!$L$3)+(I4*'Tiền '!$M$3)+(J4*'Tiền '!$N$3)+(K4*'Tiền '!$O$3)+(L4*'Tiền '!$P$3)+(M4*'Tiền '!$Q$3)+(N4*'Tiền '!$R$3)+20000</f>
        <v>20000</v>
      </c>
      <c r="R4" s="8"/>
      <c r="S4" s="8"/>
      <c r="T4" s="8"/>
    </row>
    <row r="5" spans="1:20" ht="18.75">
      <c r="A5" s="12">
        <v>45172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>
        <f t="shared" ref="O5:O32" si="0">SUM(B5:N5)</f>
        <v>0</v>
      </c>
      <c r="P5" s="14">
        <f>(B5*'Tiền '!$E$7)+(C5*'Tiền '!$F$7)+(D5*'Tiền '!$G$7)+(E5*'Tiền '!$H$7)+(F5*'Tiền '!$I$4)+(G5*'Tiền '!$J$4)+(H5*'Tiền '!$L$4)+(I5*'Tiền '!$M$4)+(J5*'Tiền '!$N$4)+(K5*'Tiền '!$O$4)+(L5*'Tiền '!$P$4)+(M5*'Tiền '!$Q$4)+(N5*'Tiền '!$R$4)</f>
        <v>0</v>
      </c>
      <c r="Q5" s="14">
        <f>(B5*'Tiền '!$E$6)+(C5*'Tiền '!$F$6)+(D5*'Tiền '!$G$6)+(E5*'Tiền '!$H$6)+(F5*'Tiền '!$I$3)+(G5*'Tiền '!$J$3)+(H5*'Tiền '!$L$3)+(I5*'Tiền '!$M$3)+(J5*'Tiền '!$N$3)+(K5*'Tiền '!$O$3)+(L5*'Tiền '!$P$3)+(M5*'Tiền '!$Q$3)+(N5*'Tiền '!$R$3)+20000</f>
        <v>20000</v>
      </c>
      <c r="R5" s="8"/>
      <c r="S5" s="8"/>
      <c r="T5" s="8"/>
    </row>
    <row r="6" spans="1:20" ht="18.75">
      <c r="A6" s="12">
        <v>45173</v>
      </c>
      <c r="B6" s="13">
        <v>2</v>
      </c>
      <c r="C6" s="13">
        <v>18</v>
      </c>
      <c r="D6" s="13">
        <v>6</v>
      </c>
      <c r="E6" s="13">
        <v>19</v>
      </c>
      <c r="F6" s="13">
        <v>3</v>
      </c>
      <c r="G6" s="13">
        <v>8</v>
      </c>
      <c r="H6" s="13"/>
      <c r="I6" s="13"/>
      <c r="J6" s="13"/>
      <c r="K6" s="13"/>
      <c r="L6" s="13"/>
      <c r="M6" s="13"/>
      <c r="N6" s="13"/>
      <c r="O6" s="14">
        <f t="shared" si="0"/>
        <v>56</v>
      </c>
      <c r="P6" s="14">
        <f>(B6*'Tiền '!$E$7)+(C6*'Tiền '!$F$7)+(D6*'Tiền '!$G$7)+(E6*'Tiền '!$H$7)+(F6*'Tiền '!$I$4)+(G6*'Tiền '!$J$4)+(H6*'Tiền '!$L$4)+(I6*'Tiền '!$M$4)+(J6*'Tiền '!$N$4)+(K6*'Tiền '!$O$4)+(L6*'Tiền '!$P$4)+(M6*'Tiền '!$Q$4)+(N6*'Tiền '!$R$4)</f>
        <v>552995.90174172516</v>
      </c>
      <c r="Q6" s="14">
        <f>(B6*'Tiền '!$E$6)+(C6*'Tiền '!$F$6)+(D6*'Tiền '!$G$6)+(E6*'Tiền '!$H$6)+(F6*'Tiền '!$I$3)+(G6*'Tiền '!$J$3)+(H6*'Tiền '!$L$3)+(I6*'Tiền '!$M$3)+(J6*'Tiền '!$N$3)+(K6*'Tiền '!$O$3)+(L6*'Tiền '!$P$3)+(M6*'Tiền '!$Q$3)+(N6*'Tiền '!$R$3)</f>
        <v>380004.0982582749</v>
      </c>
      <c r="R6" s="8"/>
      <c r="S6" s="8"/>
      <c r="T6" s="8"/>
    </row>
    <row r="7" spans="1:20" ht="18.75">
      <c r="A7" s="12">
        <v>45174</v>
      </c>
      <c r="B7" s="13">
        <v>2</v>
      </c>
      <c r="C7" s="13">
        <v>24</v>
      </c>
      <c r="D7" s="13">
        <v>2</v>
      </c>
      <c r="E7" s="13">
        <v>16</v>
      </c>
      <c r="F7" s="13">
        <v>2</v>
      </c>
      <c r="G7" s="13">
        <v>2</v>
      </c>
      <c r="H7" s="13"/>
      <c r="I7" s="13"/>
      <c r="J7" s="13"/>
      <c r="K7" s="13"/>
      <c r="L7" s="13"/>
      <c r="M7" s="13"/>
      <c r="N7" s="13"/>
      <c r="O7" s="14">
        <f t="shared" si="0"/>
        <v>48</v>
      </c>
      <c r="P7" s="14">
        <f>(B7*'Tiền '!$E$7)+(C7*'Tiền '!$F$7)+(D7*'Tiền '!$G$7)+(E7*'Tiền '!$H$7)+(F7*'Tiền '!$I$4)+(G7*'Tiền '!$J$4)+(H7*'Tiền '!$L$4)+(I7*'Tiền '!$M$4)+(J7*'Tiền '!$N$4)+(K7*'Tiền '!$O$4)+(L7*'Tiền '!$P$4)+(M7*'Tiền '!$Q$4)+(N7*'Tiền '!$R$4)</f>
        <v>454998.98481970088</v>
      </c>
      <c r="Q7" s="14">
        <f>(B7*'Tiền '!$E$6)+(C7*'Tiền '!$F$6)+(D7*'Tiền '!$G$6)+(E7*'Tiền '!$H$6)+(F7*'Tiền '!$I$3)+(G7*'Tiền '!$J$3)+(H7*'Tiền '!$L$3)+(I7*'Tiền '!$M$3)+(J7*'Tiền '!$N$3)+(K7*'Tiền '!$O$3)+(L7*'Tiền '!$P$3)+(M7*'Tiền '!$Q$3)+(N7*'Tiền '!$R$3)</f>
        <v>311001.01518029912</v>
      </c>
      <c r="R7" s="8"/>
      <c r="S7" s="8"/>
      <c r="T7" s="8"/>
    </row>
    <row r="8" spans="1:20" ht="18.75">
      <c r="A8" s="12">
        <v>45175</v>
      </c>
      <c r="B8" s="13">
        <v>2</v>
      </c>
      <c r="C8" s="13">
        <v>20</v>
      </c>
      <c r="D8" s="13">
        <v>2</v>
      </c>
      <c r="E8" s="13">
        <v>17</v>
      </c>
      <c r="F8" s="13">
        <v>3</v>
      </c>
      <c r="G8" s="13">
        <v>2</v>
      </c>
      <c r="H8" s="13">
        <v>1</v>
      </c>
      <c r="I8" s="13">
        <v>0</v>
      </c>
      <c r="J8" s="13"/>
      <c r="K8" s="13"/>
      <c r="L8" s="13"/>
      <c r="M8" s="13"/>
      <c r="N8" s="13"/>
      <c r="O8" s="14">
        <f t="shared" si="0"/>
        <v>47</v>
      </c>
      <c r="P8" s="14">
        <f>(B8*'Tiền '!$E$7)+(C8*'Tiền '!$F$7)+(D8*'Tiền '!$G$7)+(E8*'Tiền '!$H$7)+(F8*'Tiền '!$I$4)+(G8*'Tiền '!$J$4)+(H8*'Tiền '!$L$4)+(I8*'Tiền '!$M$4)+(J8*'Tiền '!$N$4)+(K8*'Tiền '!$O$4)+(L8*'Tiền '!$P$4)+(M8*'Tiền '!$Q$4)+(N8*'Tiền '!$R$4)</f>
        <v>450496.99139136076</v>
      </c>
      <c r="Q8" s="14">
        <f>(B8*'Tiền '!$E$6)+(C8*'Tiền '!$F$6)+(D8*'Tiền '!$G$6)+(E8*'Tiền '!$H$6)+(F8*'Tiền '!$I$3)+(G8*'Tiền '!$J$3)+(H8*'Tiền '!$L$3)+(I8*'Tiền '!$M$3)+(J8*'Tiền '!$N$3)+(K8*'Tiền '!$O$3)+(L8*'Tiền '!$P$3)+(M8*'Tiền '!$Q$3)+(N8*'Tiền '!$R$3)</f>
        <v>310503.00860863918</v>
      </c>
      <c r="R8" s="8"/>
      <c r="S8" s="8"/>
      <c r="T8" s="8"/>
    </row>
    <row r="9" spans="1:20" ht="18.75">
      <c r="A9" s="12">
        <v>45176</v>
      </c>
      <c r="B9" s="14">
        <v>4</v>
      </c>
      <c r="C9" s="14">
        <v>18</v>
      </c>
      <c r="D9" s="14"/>
      <c r="E9" s="14">
        <v>14</v>
      </c>
      <c r="F9" s="14">
        <v>4</v>
      </c>
      <c r="G9" s="14">
        <v>3</v>
      </c>
      <c r="H9" s="14">
        <v>1</v>
      </c>
      <c r="I9" s="14"/>
      <c r="J9" s="14"/>
      <c r="K9" s="14"/>
      <c r="L9" s="14"/>
      <c r="M9" s="14"/>
      <c r="N9" s="14"/>
      <c r="O9" s="14">
        <f t="shared" si="0"/>
        <v>44</v>
      </c>
      <c r="P9" s="14">
        <f>(B9*'Tiền '!$E$7)+(C9*'Tiền '!$F$7)+(D9*'Tiền '!$G$7)+(E9*'Tiền '!$H$7)+(F9*'Tiền '!$I$4)+(G9*'Tiền '!$J$4)+(H9*'Tiền '!$L$4)+(I9*'Tiền '!$M$4)+(J9*'Tiền '!$N$4)+(K9*'Tiền '!$O$4)+(L9*'Tiền '!$P$4)+(M9*'Tiền '!$Q$4)+(N9*'Tiền '!$R$4)</f>
        <v>419495.47543469613</v>
      </c>
      <c r="Q9" s="14">
        <f>(B9*'Tiền '!$E$6)+(C9*'Tiền '!$F$6)+(D9*'Tiền '!$G$6)+(E9*'Tiền '!$H$6)+(F9*'Tiền '!$I$3)+(G9*'Tiền '!$J$3)+(H9*'Tiền '!$L$3)+(I9*'Tiền '!$M$3)+(J9*'Tiền '!$N$3)+(K9*'Tiền '!$O$3)+(L9*'Tiền '!$P$3)+(M9*'Tiền '!$Q$3)+(N9*'Tiền '!$R$3)</f>
        <v>288504.52456530387</v>
      </c>
      <c r="R9" s="8"/>
      <c r="S9" s="8"/>
      <c r="T9" s="8"/>
    </row>
    <row r="10" spans="1:20" ht="18.75">
      <c r="A10" s="12">
        <v>45177</v>
      </c>
      <c r="B10" s="14">
        <v>3</v>
      </c>
      <c r="C10" s="14">
        <v>27</v>
      </c>
      <c r="D10" s="14">
        <v>4</v>
      </c>
      <c r="E10" s="14">
        <v>13</v>
      </c>
      <c r="F10" s="14">
        <v>4</v>
      </c>
      <c r="G10" s="14">
        <v>1</v>
      </c>
      <c r="H10" s="14">
        <v>1</v>
      </c>
      <c r="I10" s="14"/>
      <c r="J10" s="14"/>
      <c r="K10" s="14"/>
      <c r="L10" s="14"/>
      <c r="M10" s="14"/>
      <c r="N10" s="14"/>
      <c r="O10" s="14">
        <f t="shared" si="0"/>
        <v>53</v>
      </c>
      <c r="P10" s="14">
        <f>(B10*'Tiền '!$E$7)+(C10*'Tiền '!$F$7)+(D10*'Tiền '!$G$7)+(E10*'Tiền '!$H$7)+(F10*'Tiền '!$I$4)+(G10*'Tiền '!$J$4)+(H10*'Tiền '!$L$4)+(I10*'Tiền '!$M$4)+(J10*'Tiền '!$N$4)+(K10*'Tiền '!$O$4)+(L10*'Tiền '!$P$4)+(M10*'Tiền '!$Q$4)+(N10*'Tiền '!$R$4)</f>
        <v>499000.7856956608</v>
      </c>
      <c r="Q10" s="14">
        <f>(B10*'Tiền '!$E$6)+(C10*'Tiền '!$F$6)+(D10*'Tiền '!$G$6)+(E10*'Tiền '!$H$6)+(F10*'Tiền '!$I$3)+(G10*'Tiền '!$J$3)+(H10*'Tiền '!$L$3)+(I10*'Tiền '!$M$3)+(J10*'Tiền '!$N$3)+(K10*'Tiền '!$O$3)+(L10*'Tiền '!$P$3)+(M10*'Tiền '!$Q$3)+(N10*'Tiền '!$R$3)</f>
        <v>342999.2143043392</v>
      </c>
      <c r="R10" s="8"/>
      <c r="S10" s="8"/>
      <c r="T10" s="8"/>
    </row>
    <row r="11" spans="1:20" ht="18.75">
      <c r="A11" s="12">
        <v>45178</v>
      </c>
      <c r="B11" s="14">
        <v>4</v>
      </c>
      <c r="C11" s="14">
        <v>18</v>
      </c>
      <c r="D11" s="14">
        <v>2</v>
      </c>
      <c r="E11" s="14">
        <v>21</v>
      </c>
      <c r="F11" s="14">
        <v>6</v>
      </c>
      <c r="G11" s="14">
        <v>4</v>
      </c>
      <c r="H11" s="14">
        <v>5</v>
      </c>
      <c r="I11" s="14"/>
      <c r="J11" s="14"/>
      <c r="K11" s="14"/>
      <c r="L11" s="14"/>
      <c r="M11" s="14"/>
      <c r="N11" s="14"/>
      <c r="O11" s="14">
        <f t="shared" si="0"/>
        <v>60</v>
      </c>
      <c r="P11" s="14">
        <f>(B11*'Tiền '!$E$7)+(C11*'Tiền '!$F$7)+(D11*'Tiền '!$G$7)+(E11*'Tiền '!$H$7)+(F11*'Tiền '!$I$4)+(G11*'Tiền '!$J$4)+(H11*'Tiền '!$L$4)+(I11*'Tiền '!$M$4)+(J11*'Tiền '!$N$4)+(K11*'Tiền '!$O$4)+(L11*'Tiền '!$P$4)+(M11*'Tiền '!$Q$4)+(N11*'Tiền '!$R$4)</f>
        <v>587491.76719032135</v>
      </c>
      <c r="Q11" s="14">
        <f>(B11*'Tiền '!$E$6)+(C11*'Tiền '!$F$6)+(D11*'Tiền '!$G$6)+(E11*'Tiền '!$H$6)+(F11*'Tiền '!$I$3)+(G11*'Tiền '!$J$3)+(H11*'Tiền '!$L$3)+(I11*'Tiền '!$M$3)+(J11*'Tiền '!$N$3)+(K11*'Tiền '!$O$3)+(L11*'Tiền '!$P$3)+(M11*'Tiền '!$Q$3)+(N11*'Tiền '!$R$3)</f>
        <v>409508.23280967865</v>
      </c>
      <c r="R11" s="8"/>
      <c r="S11" s="8"/>
      <c r="T11" s="8"/>
    </row>
    <row r="12" spans="1:20" ht="18.75">
      <c r="A12" s="12">
        <v>45179</v>
      </c>
      <c r="B12" s="14">
        <v>2</v>
      </c>
      <c r="C12" s="14">
        <v>26</v>
      </c>
      <c r="D12" s="14">
        <v>3</v>
      </c>
      <c r="E12" s="14">
        <v>27</v>
      </c>
      <c r="F12" s="14">
        <v>3</v>
      </c>
      <c r="G12" s="14">
        <v>5</v>
      </c>
      <c r="H12" s="14">
        <v>5</v>
      </c>
      <c r="I12" s="14">
        <v>3</v>
      </c>
      <c r="J12" s="14"/>
      <c r="K12" s="14"/>
      <c r="L12" s="14"/>
      <c r="M12" s="14"/>
      <c r="N12" s="14"/>
      <c r="O12" s="14">
        <f t="shared" si="0"/>
        <v>74</v>
      </c>
      <c r="P12" s="14">
        <f>(B12*'Tiền '!$E$7)+(C12*'Tiền '!$F$7)+(D12*'Tiền '!$G$7)+(E12*'Tiền '!$H$7)+(F12*'Tiền '!$I$4)+(G12*'Tiền '!$J$4)+(H12*'Tiền '!$L$4)+(I12*'Tiền '!$M$4)+(J12*'Tiền '!$N$4)+(K12*'Tiền '!$O$4)+(L12*'Tiền '!$P$4)+(M12*'Tiền '!$Q$4)+(N12*'Tiền '!$R$4)</f>
        <v>730994.38839353109</v>
      </c>
      <c r="Q12" s="14">
        <f>(B12*'Tiền '!$E$6)+(C12*'Tiền '!$F$6)+(D12*'Tiền '!$G$6)+(E12*'Tiền '!$H$6)+(F12*'Tiền '!$I$3)+(G12*'Tiền '!$J$3)+(H12*'Tiền '!$L$3)+(I12*'Tiền '!$M$3)+(J12*'Tiền '!$N$3)+(K12*'Tiền '!$O$3)+(L12*'Tiền '!$P$3)+(M12*'Tiền '!$Q$3)+(N12*'Tiền '!$R$3)</f>
        <v>507005.61160646897</v>
      </c>
      <c r="R12" s="8"/>
      <c r="S12" s="8"/>
      <c r="T12" s="8"/>
    </row>
    <row r="13" spans="1:20" ht="18.75">
      <c r="A13" s="12">
        <v>45180</v>
      </c>
      <c r="B13" s="14">
        <v>4</v>
      </c>
      <c r="C13" s="14">
        <v>19</v>
      </c>
      <c r="D13" s="14">
        <v>2</v>
      </c>
      <c r="E13" s="14">
        <v>15</v>
      </c>
      <c r="F13" s="14"/>
      <c r="G13" s="14">
        <v>1</v>
      </c>
      <c r="H13" s="14"/>
      <c r="I13" s="14"/>
      <c r="J13" s="14"/>
      <c r="K13" s="14"/>
      <c r="L13" s="14"/>
      <c r="M13" s="14"/>
      <c r="N13" s="14"/>
      <c r="O13" s="14">
        <f t="shared" si="0"/>
        <v>41</v>
      </c>
      <c r="P13" s="14">
        <f>(B13*'Tiền '!$E$7)+(C13*'Tiền '!$F$7)+(D13*'Tiền '!$G$7)+(E13*'Tiền '!$H$7)+(F13*'Tiền '!$I$4)+(G13*'Tiền '!$J$4)+(H13*'Tiền '!$L$4)+(I13*'Tiền '!$M$4)+(J13*'Tiền '!$N$4)+(K13*'Tiền '!$O$4)+(L13*'Tiền '!$P$4)+(M13*'Tiền '!$Q$4)+(N13*'Tiền '!$R$4)</f>
        <v>382998.59432449332</v>
      </c>
      <c r="Q13" s="14">
        <f>(B13*'Tiền '!$E$6)+(C13*'Tiền '!$F$6)+(D13*'Tiền '!$G$6)+(E13*'Tiền '!$H$6)+(F13*'Tiền '!$I$3)+(G13*'Tiền '!$J$3)+(H13*'Tiền '!$L$3)+(I13*'Tiền '!$M$3)+(J13*'Tiền '!$N$3)+(K13*'Tiền '!$O$3)+(L13*'Tiền '!$P$3)+(M13*'Tiền '!$Q$3)+(N13*'Tiền '!$R$3)</f>
        <v>259001.40567550666</v>
      </c>
      <c r="R13" s="8"/>
      <c r="S13" s="8"/>
      <c r="T13" s="8"/>
    </row>
    <row r="14" spans="1:20" ht="18.75">
      <c r="A14" s="12">
        <v>45181</v>
      </c>
      <c r="B14" s="14">
        <v>5</v>
      </c>
      <c r="C14" s="14">
        <v>18</v>
      </c>
      <c r="D14" s="14">
        <v>4</v>
      </c>
      <c r="E14" s="14">
        <v>12</v>
      </c>
      <c r="F14" s="14">
        <v>6</v>
      </c>
      <c r="G14" s="14">
        <v>1</v>
      </c>
      <c r="H14" s="14"/>
      <c r="I14" s="14"/>
      <c r="J14" s="14"/>
      <c r="K14" s="14"/>
      <c r="L14" s="14"/>
      <c r="M14" s="14"/>
      <c r="N14" s="14"/>
      <c r="O14" s="14">
        <f t="shared" si="0"/>
        <v>46</v>
      </c>
      <c r="P14" s="14">
        <f>(B14*'Tiền '!$E$7)+(C14*'Tiền '!$F$7)+(D14*'Tiền '!$G$7)+(E14*'Tiền '!$H$7)+(F14*'Tiền '!$I$4)+(G14*'Tiền '!$J$4)+(H14*'Tiền '!$L$4)+(I14*'Tiền '!$M$4)+(J14*'Tiền '!$N$4)+(K14*'Tiền '!$O$4)+(L14*'Tiền '!$P$4)+(M14*'Tiền '!$Q$4)+(N14*'Tiền '!$R$4)</f>
        <v>431497.76761771447</v>
      </c>
      <c r="Q14" s="14">
        <f>(B14*'Tiền '!$E$6)+(C14*'Tiền '!$F$6)+(D14*'Tiền '!$G$6)+(E14*'Tiền '!$H$6)+(F14*'Tiền '!$I$3)+(G14*'Tiền '!$J$3)+(H14*'Tiền '!$L$3)+(I14*'Tiền '!$M$3)+(J14*'Tiền '!$N$3)+(K14*'Tiền '!$O$3)+(L14*'Tiền '!$P$3)+(M14*'Tiền '!$Q$3)+(N14*'Tiền '!$R$3)</f>
        <v>298502.23238228553</v>
      </c>
      <c r="R14" s="8"/>
      <c r="S14" s="8"/>
      <c r="T14" s="8"/>
    </row>
    <row r="15" spans="1:20" ht="18.75">
      <c r="A15" s="12">
        <v>45182</v>
      </c>
      <c r="B15" s="13">
        <v>3</v>
      </c>
      <c r="C15" s="13">
        <v>23</v>
      </c>
      <c r="D15" s="13">
        <v>2</v>
      </c>
      <c r="E15" s="13">
        <v>24</v>
      </c>
      <c r="F15" s="13">
        <v>1</v>
      </c>
      <c r="G15" s="13">
        <v>5</v>
      </c>
      <c r="H15" s="13">
        <v>3</v>
      </c>
      <c r="I15" s="13"/>
      <c r="J15" s="13"/>
      <c r="K15" s="13"/>
      <c r="L15" s="13"/>
      <c r="M15" s="13"/>
      <c r="N15" s="13"/>
      <c r="O15" s="14">
        <f t="shared" si="0"/>
        <v>61</v>
      </c>
      <c r="P15" s="14">
        <f>(B15*'Tiền '!$E$7)+(C15*'Tiền '!$F$7)+(D15*'Tiền '!$G$7)+(E15*'Tiền '!$H$7)+(F15*'Tiền '!$I$4)+(G15*'Tiền '!$J$4)+(H15*'Tiền '!$L$4)+(I15*'Tiền '!$M$4)+(J15*'Tiền '!$N$4)+(K15*'Tiền '!$O$4)+(L15*'Tiền '!$P$4)+(M15*'Tiền '!$Q$4)+(N15*'Tiền '!$R$4)</f>
        <v>593994.24458161544</v>
      </c>
      <c r="Q15" s="14">
        <f>(B15*'Tiền '!$E$6)+(C15*'Tiền '!$F$6)+(D15*'Tiền '!$G$6)+(E15*'Tiền '!$H$6)+(F15*'Tiền '!$I$3)+(G15*'Tiền '!$J$3)+(H15*'Tiền '!$L$3)+(I15*'Tiền '!$M$3)+(J15*'Tiền '!$N$3)+(K15*'Tiền '!$O$3)+(L15*'Tiền '!$P$3)+(M15*'Tiền '!$Q$3)+(N15*'Tiền '!$R$3)</f>
        <v>407005.75541838456</v>
      </c>
      <c r="R15" s="8"/>
      <c r="S15" s="8"/>
      <c r="T15" s="8"/>
    </row>
    <row r="16" spans="1:20" ht="18.75">
      <c r="A16" s="12">
        <v>45183</v>
      </c>
      <c r="B16" s="13">
        <v>3</v>
      </c>
      <c r="C16" s="13">
        <v>17</v>
      </c>
      <c r="D16" s="13">
        <v>2</v>
      </c>
      <c r="E16" s="13">
        <v>10</v>
      </c>
      <c r="F16" s="13">
        <v>2</v>
      </c>
      <c r="G16" s="13">
        <v>1</v>
      </c>
      <c r="H16" s="13">
        <v>1</v>
      </c>
      <c r="I16" s="13"/>
      <c r="J16" s="13"/>
      <c r="K16" s="13"/>
      <c r="L16" s="13"/>
      <c r="M16" s="13"/>
      <c r="N16" s="13"/>
      <c r="O16" s="14">
        <f t="shared" si="0"/>
        <v>36</v>
      </c>
      <c r="P16" s="14">
        <f>(B16*'Tiền '!$E$7)+(C16*'Tiền '!$F$7)+(D16*'Tiền '!$G$7)+(E16*'Tiền '!$H$7)+(F16*'Tiền '!$I$4)+(G16*'Tiền '!$J$4)+(H16*'Tiền '!$L$4)+(I16*'Tiền '!$M$4)+(J16*'Tiền '!$N$4)+(K16*'Tiền '!$O$4)+(L16*'Tiền '!$P$4)+(M16*'Tiền '!$Q$4)+(N16*'Tiền '!$R$4)</f>
        <v>338999.26962136495</v>
      </c>
      <c r="Q16" s="14">
        <f>(B16*'Tiền '!$E$6)+(C16*'Tiền '!$F$6)+(D16*'Tiền '!$G$6)+(E16*'Tiền '!$H$6)+(F16*'Tiền '!$I$3)+(G16*'Tiền '!$J$3)+(H16*'Tiền '!$L$3)+(I16*'Tiền '!$M$3)+(J16*'Tiền '!$N$3)+(K16*'Tiền '!$O$3)+(L16*'Tiền '!$P$3)+(M16*'Tiền '!$Q$3)+(N16*'Tiền '!$R$3)</f>
        <v>232000.73037863505</v>
      </c>
      <c r="R16" s="8"/>
      <c r="S16" s="8"/>
      <c r="T16" s="8"/>
    </row>
    <row r="17" spans="1:20" ht="20.25">
      <c r="A17" s="12">
        <v>45184</v>
      </c>
      <c r="B17" s="13">
        <v>2</v>
      </c>
      <c r="C17" s="13">
        <v>20</v>
      </c>
      <c r="D17" s="13">
        <v>2</v>
      </c>
      <c r="E17" s="13">
        <v>14</v>
      </c>
      <c r="F17" s="13">
        <v>4</v>
      </c>
      <c r="G17" s="13"/>
      <c r="H17" s="13">
        <v>2</v>
      </c>
      <c r="I17" s="13"/>
      <c r="J17" s="13"/>
      <c r="K17" s="70"/>
      <c r="L17" s="70"/>
      <c r="M17" s="70"/>
      <c r="N17" s="70"/>
      <c r="O17" s="14">
        <f t="shared" si="0"/>
        <v>44</v>
      </c>
      <c r="P17" s="14">
        <f>(B17*'Tiền '!$E$7)+(C17*'Tiền '!$F$7)+(D17*'Tiền '!$G$7)+(E17*'Tiền '!$H$7)+(F17*'Tiền '!$I$4)+(G17*'Tiền '!$J$4)+(H17*'Tiền '!$L$4)+(I17*'Tiền '!$M$4)+(J17*'Tiền '!$N$4)+(K17*'Tiền '!$O$4)+(L17*'Tiền '!$P$4)+(M17*'Tiền '!$Q$4)+(N17*'Tiền '!$R$4)</f>
        <v>417998.12243441574</v>
      </c>
      <c r="Q17" s="14">
        <f>(B17*'Tiền '!$E$6)+(C17*'Tiền '!$F$6)+(D17*'Tiền '!$G$6)+(E17*'Tiền '!$H$6)+(F17*'Tiền '!$I$3)+(G17*'Tiền '!$J$3)+(H17*'Tiền '!$L$3)+(I17*'Tiền '!$M$3)+(J17*'Tiền '!$N$3)+(K17*'Tiền '!$O$3)+(L17*'Tiền '!$P$3)+(M17*'Tiền '!$Q$3)+(N17*'Tiền '!$R$3)</f>
        <v>290001.87756558426</v>
      </c>
      <c r="R17" s="8"/>
      <c r="S17" s="8"/>
      <c r="T17" s="8"/>
    </row>
    <row r="18" spans="1:20" ht="18.75">
      <c r="A18" s="12">
        <v>45185</v>
      </c>
      <c r="B18" s="13">
        <v>1</v>
      </c>
      <c r="C18" s="13">
        <v>16</v>
      </c>
      <c r="D18" s="13">
        <v>3</v>
      </c>
      <c r="E18" s="13">
        <v>17</v>
      </c>
      <c r="F18" s="13">
        <v>3</v>
      </c>
      <c r="G18" s="13">
        <v>1</v>
      </c>
      <c r="H18" s="13">
        <v>2</v>
      </c>
      <c r="I18" s="13">
        <v>2</v>
      </c>
      <c r="J18" s="13">
        <v>1</v>
      </c>
      <c r="K18" s="13"/>
      <c r="L18" s="13"/>
      <c r="M18" s="13"/>
      <c r="N18" s="13"/>
      <c r="O18" s="14">
        <f t="shared" si="0"/>
        <v>46</v>
      </c>
      <c r="P18" s="14">
        <f>(B18*'Tiền '!$E$7)+(C18*'Tiền '!$F$7)+(D18*'Tiền '!$G$7)+(E18*'Tiền '!$H$7)+(F18*'Tiền '!$I$4)+(G18*'Tiền '!$J$4)+(H18*'Tiền '!$L$4)+(I18*'Tiền '!$M$4)+(J18*'Tiền '!$N$4)+(K18*'Tiền '!$O$4)+(L18*'Tiền '!$P$4)+(M18*'Tiền '!$Q$4)+(N18*'Tiền '!$R$4)</f>
        <v>448497.06889165967</v>
      </c>
      <c r="Q18" s="14">
        <f>(B18*'Tiền '!$E$6)+(C18*'Tiền '!$F$6)+(D18*'Tiền '!$G$6)+(E18*'Tiền '!$H$6)+(F18*'Tiền '!$I$3)+(G18*'Tiền '!$J$3)+(H18*'Tiền '!$L$3)+(I18*'Tiền '!$M$3)+(J18*'Tiền '!$N$3)+(K18*'Tiền '!$O$3)+(L18*'Tiền '!$P$3)+(M18*'Tiền '!$Q$3)+(N18*'Tiền '!$R$3)</f>
        <v>317502.93110834027</v>
      </c>
      <c r="R18" s="8"/>
      <c r="S18" s="8"/>
      <c r="T18" s="8"/>
    </row>
    <row r="19" spans="1:20" ht="18.75">
      <c r="A19" s="12">
        <v>45186</v>
      </c>
      <c r="B19" s="13">
        <v>8</v>
      </c>
      <c r="C19" s="13">
        <v>25</v>
      </c>
      <c r="D19" s="13">
        <v>3</v>
      </c>
      <c r="E19" s="13">
        <v>24</v>
      </c>
      <c r="F19" s="13"/>
      <c r="G19" s="13">
        <v>5</v>
      </c>
      <c r="H19" s="13">
        <v>2</v>
      </c>
      <c r="I19" s="13">
        <v>1</v>
      </c>
      <c r="J19" s="13">
        <v>5</v>
      </c>
      <c r="K19" s="13"/>
      <c r="L19" s="13"/>
      <c r="M19" s="13"/>
      <c r="N19" s="13"/>
      <c r="O19" s="14">
        <f t="shared" si="0"/>
        <v>73</v>
      </c>
      <c r="P19" s="14">
        <f>(B19*'Tiền '!$E$7)+(C19*'Tiền '!$F$7)+(D19*'Tiền '!$G$7)+(E19*'Tiền '!$H$7)+(F19*'Tiền '!$I$4)+(G19*'Tiền '!$J$4)+(H19*'Tiền '!$L$4)+(I19*'Tiền '!$M$4)+(J19*'Tiền '!$N$4)+(K19*'Tiền '!$O$4)+(L19*'Tiền '!$P$4)+(M19*'Tiền '!$Q$4)+(N19*'Tiền '!$R$4)</f>
        <v>694492.78336950508</v>
      </c>
      <c r="Q19" s="14">
        <f>(B19*'Tiền '!$E$6)+(C19*'Tiền '!$F$6)+(D19*'Tiền '!$G$6)+(E19*'Tiền '!$H$6)+(F19*'Tiền '!$I$3)+(G19*'Tiền '!$J$3)+(H19*'Tiền '!$L$3)+(I19*'Tiền '!$M$3)+(J19*'Tiền '!$N$3)+(K19*'Tiền '!$O$3)+(L19*'Tiền '!$P$3)+(M19*'Tiền '!$Q$3)+(N19*'Tiền '!$R$3)</f>
        <v>495507.2166304951</v>
      </c>
      <c r="R19" s="8"/>
      <c r="S19" s="8"/>
      <c r="T19" s="8"/>
    </row>
    <row r="20" spans="1:20" ht="18.75">
      <c r="A20" s="12">
        <v>45187</v>
      </c>
      <c r="B20" s="13">
        <v>2</v>
      </c>
      <c r="C20" s="13">
        <v>22</v>
      </c>
      <c r="D20" s="13">
        <v>1</v>
      </c>
      <c r="E20" s="13">
        <v>12</v>
      </c>
      <c r="F20" s="13">
        <v>4</v>
      </c>
      <c r="G20" s="13">
        <v>1</v>
      </c>
      <c r="H20" s="13">
        <v>1</v>
      </c>
      <c r="I20" s="13">
        <v>1</v>
      </c>
      <c r="J20" s="13"/>
      <c r="K20" s="13">
        <v>1</v>
      </c>
      <c r="L20" s="13"/>
      <c r="M20" s="13"/>
      <c r="N20" s="13"/>
      <c r="O20" s="14">
        <f t="shared" si="0"/>
        <v>45</v>
      </c>
      <c r="P20" s="14">
        <f>(B20*'Tiền '!$E$7)+(C20*'Tiền '!$F$7)+(D20*'Tiền '!$G$7)+(E20*'Tiền '!$H$7)+(F20*'Tiền '!$I$4)+(G20*'Tiền '!$J$4)+(H20*'Tiền '!$L$4)+(I20*'Tiền '!$M$4)+(J20*'Tiền '!$N$4)+(K20*'Tiền '!$O$4)+(L20*'Tiền '!$P$4)+(M20*'Tiền '!$Q$4)+(N20*'Tiền '!$R$4)</f>
        <v>426998.8080396966</v>
      </c>
      <c r="Q20" s="14">
        <f>(B20*'Tiền '!$E$6)+(C20*'Tiền '!$F$6)+(D20*'Tiền '!$G$6)+(E20*'Tiền '!$H$6)+(F20*'Tiền '!$I$3)+(G20*'Tiền '!$J$3)+(H20*'Tiền '!$L$3)+(I20*'Tiền '!$M$3)+(J20*'Tiền '!$N$3)+(K20*'Tiền '!$O$3)+(L20*'Tiền '!$P$3)+(M20*'Tiền '!$Q$3)+(N20*'Tiền '!$R$3)</f>
        <v>300001.1919603034</v>
      </c>
      <c r="R20" s="8"/>
      <c r="S20" s="8"/>
      <c r="T20" s="8"/>
    </row>
    <row r="21" spans="1:20" ht="18.75">
      <c r="A21" s="12">
        <v>45188</v>
      </c>
      <c r="B21" s="13">
        <v>4</v>
      </c>
      <c r="C21" s="13">
        <v>16</v>
      </c>
      <c r="D21" s="13">
        <v>3</v>
      </c>
      <c r="E21" s="13">
        <v>14</v>
      </c>
      <c r="F21" s="13">
        <v>1</v>
      </c>
      <c r="G21" s="13"/>
      <c r="H21" s="13">
        <v>3</v>
      </c>
      <c r="I21" s="13">
        <v>1</v>
      </c>
      <c r="J21" s="13"/>
      <c r="K21" s="13"/>
      <c r="L21" s="13"/>
      <c r="M21" s="13"/>
      <c r="N21" s="13"/>
      <c r="O21" s="14">
        <f t="shared" si="0"/>
        <v>42</v>
      </c>
      <c r="P21" s="14">
        <f>(B21*'Tiền '!$E$7)+(C21*'Tiền '!$F$7)+(D21*'Tiền '!$G$7)+(E21*'Tiền '!$H$7)+(F21*'Tiền '!$I$4)+(G21*'Tiền '!$J$4)+(H21*'Tiền '!$L$4)+(I21*'Tiền '!$M$4)+(J21*'Tiền '!$N$4)+(K21*'Tiền '!$O$4)+(L21*'Tiền '!$P$4)+(M21*'Tiền '!$Q$4)+(N21*'Tiền '!$R$4)</f>
        <v>399998.24147909402</v>
      </c>
      <c r="Q21" s="14">
        <f>(B21*'Tiền '!$E$6)+(C21*'Tiền '!$F$6)+(D21*'Tiền '!$G$6)+(E21*'Tiền '!$H$6)+(F21*'Tiền '!$I$3)+(G21*'Tiền '!$J$3)+(H21*'Tiền '!$L$3)+(I21*'Tiền '!$M$3)+(J21*'Tiền '!$N$3)+(K21*'Tiền '!$O$3)+(L21*'Tiền '!$P$3)+(M21*'Tiền '!$Q$3)+(N21*'Tiền '!$R$3)</f>
        <v>275001.75852090598</v>
      </c>
      <c r="R21" s="8"/>
      <c r="S21" s="8"/>
      <c r="T21" s="8"/>
    </row>
    <row r="22" spans="1:20" ht="18.75">
      <c r="A22" s="12">
        <v>45189</v>
      </c>
      <c r="B22" s="13">
        <v>1</v>
      </c>
      <c r="C22" s="13">
        <v>25</v>
      </c>
      <c r="D22" s="13">
        <v>2</v>
      </c>
      <c r="E22" s="13">
        <v>8</v>
      </c>
      <c r="F22" s="13">
        <v>2</v>
      </c>
      <c r="G22" s="13">
        <v>3</v>
      </c>
      <c r="H22" s="13">
        <v>4</v>
      </c>
      <c r="I22" s="13">
        <v>3</v>
      </c>
      <c r="J22" s="13"/>
      <c r="K22" s="13">
        <v>1</v>
      </c>
      <c r="L22" s="13"/>
      <c r="M22" s="13"/>
      <c r="N22" s="13"/>
      <c r="O22" s="14">
        <f t="shared" si="0"/>
        <v>49</v>
      </c>
      <c r="P22" s="14">
        <f>(B22*'Tiền '!$E$7)+(C22*'Tiền '!$F$7)+(D22*'Tiền '!$G$7)+(E22*'Tiền '!$H$7)+(F22*'Tiền '!$I$4)+(G22*'Tiền '!$J$4)+(H22*'Tiền '!$L$4)+(I22*'Tiền '!$M$4)+(J22*'Tiền '!$N$4)+(K22*'Tiền '!$O$4)+(L22*'Tiền '!$P$4)+(M22*'Tiền '!$Q$4)+(N22*'Tiền '!$R$4)</f>
        <v>478001.96393919253</v>
      </c>
      <c r="Q22" s="14">
        <f>(B22*'Tiền '!$E$6)+(C22*'Tiền '!$F$6)+(D22*'Tiền '!$G$6)+(E22*'Tiền '!$H$6)+(F22*'Tiền '!$I$3)+(G22*'Tiền '!$J$3)+(H22*'Tiền '!$L$3)+(I22*'Tiền '!$M$3)+(J22*'Tiền '!$N$3)+(K22*'Tiền '!$O$3)+(L22*'Tiền '!$P$3)+(M22*'Tiền '!$Q$3)+(N22*'Tiền '!$R$3)</f>
        <v>334998.03606080747</v>
      </c>
      <c r="R22" s="8"/>
      <c r="S22" s="8"/>
      <c r="T22" s="8"/>
    </row>
    <row r="23" spans="1:20" ht="18.75">
      <c r="A23" s="12">
        <v>45190</v>
      </c>
      <c r="B23" s="13">
        <v>1</v>
      </c>
      <c r="C23" s="13">
        <v>22</v>
      </c>
      <c r="D23" s="13">
        <v>4</v>
      </c>
      <c r="E23" s="13">
        <v>21</v>
      </c>
      <c r="F23" s="13"/>
      <c r="G23" s="13">
        <v>5</v>
      </c>
      <c r="H23" s="13">
        <v>1</v>
      </c>
      <c r="I23" s="13">
        <v>1</v>
      </c>
      <c r="J23" s="13">
        <v>1</v>
      </c>
      <c r="K23" s="13"/>
      <c r="L23" s="13"/>
      <c r="M23" s="13"/>
      <c r="N23" s="13"/>
      <c r="O23" s="14">
        <f t="shared" si="0"/>
        <v>56</v>
      </c>
      <c r="P23" s="14">
        <f>(B23*'Tiền '!$E$7)+(C23*'Tiền '!$F$7)+(D23*'Tiền '!$G$7)+(E23*'Tiền '!$H$7)+(F23*'Tiền '!$I$4)+(G23*'Tiền '!$J$4)+(H23*'Tiền '!$L$4)+(I23*'Tiền '!$M$4)+(J23*'Tiền '!$N$4)+(K23*'Tiền '!$O$4)+(L23*'Tiền '!$P$4)+(M23*'Tiền '!$Q$4)+(N23*'Tiền '!$R$4)</f>
        <v>547497.34997715987</v>
      </c>
      <c r="Q23" s="14">
        <f>(B23*'Tiền '!$E$6)+(C23*'Tiền '!$F$6)+(D23*'Tiền '!$G$6)+(E23*'Tiền '!$H$6)+(F23*'Tiền '!$I$3)+(G23*'Tiền '!$J$3)+(H23*'Tiền '!$L$3)+(I23*'Tiền '!$M$3)+(J23*'Tiền '!$N$3)+(K23*'Tiền '!$O$3)+(L23*'Tiền '!$P$3)+(M23*'Tiền '!$Q$3)+(N23*'Tiền '!$R$3)</f>
        <v>379502.65002284001</v>
      </c>
      <c r="R23" s="8"/>
      <c r="S23" s="8"/>
      <c r="T23" s="8"/>
    </row>
    <row r="24" spans="1:20" ht="18.75">
      <c r="A24" s="12">
        <v>45191</v>
      </c>
      <c r="B24" s="13">
        <v>2</v>
      </c>
      <c r="C24" s="13">
        <v>26</v>
      </c>
      <c r="D24" s="13">
        <v>1</v>
      </c>
      <c r="E24" s="13">
        <v>21</v>
      </c>
      <c r="F24" s="13">
        <v>1</v>
      </c>
      <c r="G24" s="13">
        <v>2</v>
      </c>
      <c r="H24" s="13">
        <v>1</v>
      </c>
      <c r="I24" s="13">
        <v>1</v>
      </c>
      <c r="J24" s="13">
        <v>11</v>
      </c>
      <c r="K24" s="13">
        <v>2</v>
      </c>
      <c r="L24" s="13"/>
      <c r="M24" s="13">
        <v>3</v>
      </c>
      <c r="N24" s="13"/>
      <c r="O24" s="14">
        <f t="shared" si="0"/>
        <v>71</v>
      </c>
      <c r="P24" s="14">
        <f>(B24*'Tiền '!$E$7)+(C24*'Tiền '!$F$7)+(D24*'Tiền '!$G$7)+(E24*'Tiền '!$H$7)+(F24*'Tiền '!$I$4)+(G24*'Tiền '!$J$4)+(H24*'Tiền '!$L$4)+(I24*'Tiền '!$M$4)+(J24*'Tiền '!$N$4)+(K24*'Tiền '!$O$4)+(L24*'Tiền '!$P$4)+(M24*'Tiền '!$Q$4)+(N24*'Tiền '!$R$4)</f>
        <v>669991.52728454396</v>
      </c>
      <c r="Q24" s="14">
        <f>(B24*'Tiền '!$E$6)+(C24*'Tiền '!$F$6)+(D24*'Tiền '!$G$6)+(E24*'Tiền '!$H$6)+(F24*'Tiền '!$I$3)+(G24*'Tiền '!$J$3)+(H24*'Tiền '!$L$3)+(I24*'Tiền '!$M$3)+(J24*'Tiền '!$N$3)+(K24*'Tiền '!$O$3)+(L24*'Tiền '!$P$3)+(M24*'Tiền '!$Q$3)+(N24*'Tiền '!$R$3)</f>
        <v>536008.47271545604</v>
      </c>
      <c r="R24" s="8"/>
      <c r="S24" s="8"/>
      <c r="T24" s="8"/>
    </row>
    <row r="25" spans="1:20" ht="18.75">
      <c r="A25" s="12">
        <v>45192</v>
      </c>
      <c r="B25" s="13">
        <v>4</v>
      </c>
      <c r="C25" s="13">
        <v>32</v>
      </c>
      <c r="D25" s="13">
        <v>4</v>
      </c>
      <c r="E25" s="13">
        <v>18</v>
      </c>
      <c r="F25" s="13">
        <v>2</v>
      </c>
      <c r="G25" s="13">
        <v>6</v>
      </c>
      <c r="H25" s="13">
        <v>5</v>
      </c>
      <c r="I25" s="13">
        <v>1</v>
      </c>
      <c r="J25" s="13">
        <v>3</v>
      </c>
      <c r="K25" s="13">
        <v>1</v>
      </c>
      <c r="L25" s="13">
        <v>1</v>
      </c>
      <c r="M25" s="13">
        <v>7</v>
      </c>
      <c r="N25" s="13"/>
      <c r="O25" s="14">
        <f t="shared" si="0"/>
        <v>84</v>
      </c>
      <c r="P25" s="14">
        <f>(B25*'Tiền '!$E$7)+(C25*'Tiền '!$F$7)+(D25*'Tiền '!$G$7)+(E25*'Tiền '!$H$7)+(F25*'Tiền '!$I$4)+(G25*'Tiền '!$J$4)+(H25*'Tiền '!$L$4)+(I25*'Tiền '!$M$4)+(J25*'Tiền '!$N$4)+(K25*'Tiền '!$O$4)+(L25*'Tiền '!$P$4)+(M25*'Tiền '!$Q$4)+(N25*'Tiền '!$R$4)</f>
        <v>806993.98316894355</v>
      </c>
      <c r="Q25" s="14">
        <f>(B25*'Tiền '!$E$6)+(C25*'Tiền '!$F$6)+(D25*'Tiền '!$G$6)+(E25*'Tiền '!$H$6)+(F25*'Tiền '!$I$3)+(G25*'Tiền '!$J$3)+(H25*'Tiền '!$L$3)+(I25*'Tiền '!$M$3)+(J25*'Tiền '!$N$3)+(K25*'Tiền '!$O$3)+(L25*'Tiền '!$P$3)+(M25*'Tiền '!$Q$3)+(N25*'Tiền '!$R$3)</f>
        <v>611006.0168310561</v>
      </c>
      <c r="R25" s="8"/>
      <c r="S25" s="8"/>
      <c r="T25" s="8"/>
    </row>
    <row r="26" spans="1:20" ht="18.75">
      <c r="A26" s="12">
        <v>45193</v>
      </c>
      <c r="B26" s="13">
        <v>4</v>
      </c>
      <c r="C26" s="13">
        <v>24</v>
      </c>
      <c r="D26" s="13">
        <v>5</v>
      </c>
      <c r="E26" s="13">
        <v>27</v>
      </c>
      <c r="F26" s="13">
        <v>4</v>
      </c>
      <c r="G26" s="13">
        <v>4</v>
      </c>
      <c r="H26" s="13"/>
      <c r="I26" s="13">
        <v>5</v>
      </c>
      <c r="J26" s="13"/>
      <c r="K26" s="13"/>
      <c r="L26" s="13">
        <v>1</v>
      </c>
      <c r="M26" s="13"/>
      <c r="N26" s="13"/>
      <c r="O26" s="14">
        <f t="shared" si="0"/>
        <v>74</v>
      </c>
      <c r="P26" s="14">
        <f>(B26*'Tiền '!$E$7)+(C26*'Tiền '!$F$7)+(D26*'Tiền '!$G$7)+(E26*'Tiền '!$H$7)+(F26*'Tiền '!$I$4)+(G26*'Tiền '!$J$4)+(H26*'Tiền '!$L$4)+(I26*'Tiền '!$M$4)+(J26*'Tiền '!$N$4)+(K26*'Tiền '!$O$4)+(L26*'Tiền '!$P$4)+(M26*'Tiền '!$Q$4)+(N26*'Tiền '!$R$4)</f>
        <v>720495.49890701054</v>
      </c>
      <c r="Q26" s="14">
        <f>(B26*'Tiền '!$E$6)+(C26*'Tiền '!$F$6)+(D26*'Tiền '!$G$6)+(E26*'Tiền '!$H$6)+(F26*'Tiền '!$I$3)+(G26*'Tiền '!$J$3)+(H26*'Tiền '!$L$3)+(I26*'Tiền '!$M$3)+(J26*'Tiền '!$N$3)+(K26*'Tiền '!$O$3)+(L26*'Tiền '!$P$3)+(M26*'Tiền '!$Q$3)+(N26*'Tiền '!$R$3)</f>
        <v>503504.50109298935</v>
      </c>
      <c r="R26" s="8"/>
      <c r="S26" s="8"/>
      <c r="T26" s="8"/>
    </row>
    <row r="27" spans="1:20" ht="18.75">
      <c r="A27" s="12">
        <v>45194</v>
      </c>
      <c r="B27" s="13">
        <v>4</v>
      </c>
      <c r="C27" s="13">
        <v>20</v>
      </c>
      <c r="D27" s="13">
        <v>1</v>
      </c>
      <c r="E27" s="13">
        <v>9</v>
      </c>
      <c r="F27" s="13">
        <v>2</v>
      </c>
      <c r="G27" s="13">
        <v>1</v>
      </c>
      <c r="H27" s="13">
        <v>6</v>
      </c>
      <c r="I27" s="13">
        <v>2</v>
      </c>
      <c r="J27" s="13"/>
      <c r="K27" s="13"/>
      <c r="L27" s="13"/>
      <c r="M27" s="13"/>
      <c r="N27" s="13"/>
      <c r="O27" s="14">
        <f t="shared" si="0"/>
        <v>45</v>
      </c>
      <c r="P27" s="14">
        <f>(B27*'Tiền '!$E$7)+(C27*'Tiền '!$F$7)+(D27*'Tiền '!$G$7)+(E27*'Tiền '!$H$7)+(F27*'Tiền '!$I$4)+(G27*'Tiền '!$J$4)+(H27*'Tiền '!$L$4)+(I27*'Tiền '!$M$4)+(J27*'Tiền '!$N$4)+(K27*'Tiền '!$O$4)+(L27*'Tiền '!$P$4)+(M27*'Tiền '!$Q$4)+(N27*'Tiền '!$R$4)</f>
        <v>433999.23790016636</v>
      </c>
      <c r="Q27" s="14">
        <f>(B27*'Tiền '!$E$6)+(C27*'Tiền '!$F$6)+(D27*'Tiền '!$G$6)+(E27*'Tiền '!$H$6)+(F27*'Tiền '!$I$3)+(G27*'Tiền '!$J$3)+(H27*'Tiền '!$L$3)+(I27*'Tiền '!$M$3)+(J27*'Tiền '!$N$3)+(K27*'Tiền '!$O$3)+(L27*'Tiền '!$P$3)+(M27*'Tiền '!$Q$3)+(N27*'Tiền '!$R$3)</f>
        <v>300000.76209983358</v>
      </c>
      <c r="R27" s="8"/>
      <c r="S27" s="8"/>
      <c r="T27" s="8"/>
    </row>
    <row r="28" spans="1:20" ht="18.75">
      <c r="A28" s="12">
        <v>45195</v>
      </c>
      <c r="B28" s="13">
        <v>4</v>
      </c>
      <c r="C28" s="13">
        <v>13</v>
      </c>
      <c r="D28" s="13">
        <v>2</v>
      </c>
      <c r="E28" s="13">
        <v>16</v>
      </c>
      <c r="F28" s="13"/>
      <c r="G28" s="13">
        <v>4</v>
      </c>
      <c r="H28" s="13"/>
      <c r="I28" s="13">
        <v>2</v>
      </c>
      <c r="J28" s="13">
        <v>8</v>
      </c>
      <c r="K28" s="13">
        <v>1</v>
      </c>
      <c r="L28" s="13"/>
      <c r="M28" s="13">
        <v>1</v>
      </c>
      <c r="N28" s="13">
        <v>1</v>
      </c>
      <c r="O28" s="14">
        <f t="shared" si="0"/>
        <v>52</v>
      </c>
      <c r="P28" s="14">
        <f>(B28*'Tiền '!$E$7)+(C28*'Tiền '!$F$7)+(D28*'Tiền '!$G$7)+(E28*'Tiền '!$H$7)+(F28*'Tiền '!$I$4)+(G28*'Tiền '!$J$4)+(H28*'Tiền '!$L$4)+(I28*'Tiền '!$M$4)+(J28*'Tiền '!$N$4)+(K28*'Tiền '!$O$4)+(L28*'Tiền '!$P$4)+(M28*'Tiền '!$Q$4)+(N28*'Tiền '!$R$4)</f>
        <v>496492.23895394552</v>
      </c>
      <c r="Q28" s="14">
        <f>(B28*'Tiền '!$E$6)+(C28*'Tiền '!$F$6)+(D28*'Tiền '!$G$6)+(E28*'Tiền '!$H$6)+(F28*'Tiền '!$I$3)+(G28*'Tiền '!$J$3)+(H28*'Tiền '!$L$3)+(I28*'Tiền '!$M$3)+(J28*'Tiền '!$N$3)+(K28*'Tiền '!$O$3)+(L28*'Tiền '!$P$3)+(M28*'Tiền '!$Q$3)+(N28*'Tiền '!$R$3)</f>
        <v>392507.7610460546</v>
      </c>
      <c r="R28" s="8"/>
      <c r="S28" s="8"/>
      <c r="T28" s="8"/>
    </row>
    <row r="29" spans="1:20" ht="18.75">
      <c r="A29" s="12">
        <v>45196</v>
      </c>
      <c r="B29" s="13">
        <v>1</v>
      </c>
      <c r="C29" s="13">
        <v>20</v>
      </c>
      <c r="D29" s="13">
        <v>1</v>
      </c>
      <c r="E29" s="13">
        <v>19</v>
      </c>
      <c r="F29" s="13">
        <v>1</v>
      </c>
      <c r="G29" s="13">
        <v>3</v>
      </c>
      <c r="H29" s="13">
        <v>3</v>
      </c>
      <c r="I29" s="13">
        <v>3</v>
      </c>
      <c r="J29" s="13">
        <v>6</v>
      </c>
      <c r="K29" s="13">
        <v>3</v>
      </c>
      <c r="L29" s="13">
        <v>4</v>
      </c>
      <c r="M29" s="13">
        <v>5</v>
      </c>
      <c r="N29" s="13">
        <v>3</v>
      </c>
      <c r="O29" s="14">
        <f t="shared" si="0"/>
        <v>72</v>
      </c>
      <c r="P29" s="14">
        <f>(B29*'Tiền '!$E$7)+(C29*'Tiền '!$F$7)+(D29*'Tiền '!$G$7)+(E29*'Tiền '!$H$7)+(F29*'Tiền '!$I$4)+(G29*'Tiền '!$J$4)+(H29*'Tiền '!$L$4)+(I29*'Tiền '!$M$4)+(J29*'Tiền '!$N$4)+(K29*'Tiền '!$O$4)+(L29*'Tiền '!$P$4)+(M29*'Tiền '!$Q$4)+(N29*'Tiền '!$R$4)</f>
        <v>689989.05111171224</v>
      </c>
      <c r="Q29" s="14">
        <f>(B29*'Tiền '!$E$6)+(C29*'Tiền '!$F$6)+(D29*'Tiền '!$G$6)+(E29*'Tiền '!$H$6)+(F29*'Tiền '!$I$3)+(G29*'Tiền '!$J$3)+(H29*'Tiền '!$L$3)+(I29*'Tiền '!$M$3)+(J29*'Tiền '!$N$3)+(K29*'Tiền '!$O$3)+(L29*'Tiền '!$P$3)+(M29*'Tiền '!$Q$3)+(N29*'Tiền '!$R$3)</f>
        <v>580010.94888828776</v>
      </c>
      <c r="R29" s="8"/>
      <c r="S29" s="8"/>
      <c r="T29" s="8"/>
    </row>
    <row r="30" spans="1:20" ht="18.75">
      <c r="A30" s="12">
        <v>45197</v>
      </c>
      <c r="B30" s="13">
        <v>2</v>
      </c>
      <c r="C30" s="13">
        <v>25</v>
      </c>
      <c r="D30" s="13">
        <v>1</v>
      </c>
      <c r="E30" s="13">
        <v>16</v>
      </c>
      <c r="F30" s="13"/>
      <c r="G30" s="13">
        <v>1</v>
      </c>
      <c r="H30" s="13">
        <v>1</v>
      </c>
      <c r="I30" s="13">
        <v>1</v>
      </c>
      <c r="J30" s="13"/>
      <c r="K30" s="13">
        <v>1</v>
      </c>
      <c r="L30" s="13"/>
      <c r="M30" s="13">
        <v>1</v>
      </c>
      <c r="N30" s="13">
        <v>1</v>
      </c>
      <c r="O30" s="14">
        <f t="shared" si="0"/>
        <v>50</v>
      </c>
      <c r="P30" s="14">
        <f>(B30*'Tiền '!$E$7)+(C30*'Tiền '!$F$7)+(D30*'Tiền '!$G$7)+(E30*'Tiền '!$H$7)+(F30*'Tiền '!$I$4)+(G30*'Tiền '!$J$4)+(H30*'Tiền '!$L$4)+(I30*'Tiền '!$M$4)+(J30*'Tiền '!$N$4)+(K30*'Tiền '!$O$4)+(L30*'Tiền '!$P$4)+(M30*'Tiền '!$Q$4)+(N30*'Tiền '!$R$4)</f>
        <v>471498.82736453309</v>
      </c>
      <c r="Q30" s="14">
        <f>(B30*'Tiền '!$E$6)+(C30*'Tiền '!$F$6)+(D30*'Tiền '!$G$6)+(E30*'Tiền '!$H$6)+(F30*'Tiền '!$I$3)+(G30*'Tiền '!$J$3)+(H30*'Tiền '!$L$3)+(I30*'Tiền '!$M$3)+(J30*'Tiền '!$N$3)+(K30*'Tiền '!$O$3)+(L30*'Tiền '!$P$3)+(M30*'Tiền '!$Q$3)+(N30*'Tiền '!$R$3)</f>
        <v>336501.17263546691</v>
      </c>
      <c r="R30" s="8"/>
      <c r="S30" s="8"/>
      <c r="T30" s="8"/>
    </row>
    <row r="31" spans="1:20" ht="18.75">
      <c r="A31" s="12">
        <v>45198</v>
      </c>
      <c r="B31" s="13">
        <v>1</v>
      </c>
      <c r="C31" s="13">
        <v>19</v>
      </c>
      <c r="D31" s="13">
        <v>3</v>
      </c>
      <c r="E31" s="13">
        <v>18</v>
      </c>
      <c r="F31" s="13">
        <v>1</v>
      </c>
      <c r="G31" s="13"/>
      <c r="H31" s="13">
        <v>1</v>
      </c>
      <c r="I31" s="13">
        <v>1</v>
      </c>
      <c r="J31" s="13">
        <v>2</v>
      </c>
      <c r="K31" s="13">
        <v>3</v>
      </c>
      <c r="L31" s="13">
        <v>1</v>
      </c>
      <c r="M31" s="13">
        <v>1</v>
      </c>
      <c r="N31" s="13"/>
      <c r="O31" s="14">
        <f t="shared" si="0"/>
        <v>51</v>
      </c>
      <c r="P31" s="14">
        <f>(B31*'Tiền '!$E$7)+(C31*'Tiền '!$F$7)+(D31*'Tiền '!$G$7)+(E31*'Tiền '!$H$7)+(F31*'Tiền '!$I$4)+(G31*'Tiền '!$J$4)+(H31*'Tiền '!$L$4)+(I31*'Tiền '!$M$4)+(J31*'Tiền '!$N$4)+(K31*'Tiền '!$O$4)+(L31*'Tiền '!$P$4)+(M31*'Tiền '!$Q$4)+(N31*'Tiền '!$R$4)</f>
        <v>484496.10961262108</v>
      </c>
      <c r="Q31" s="14">
        <f>(B31*'Tiền '!$E$6)+(C31*'Tiền '!$F$6)+(D31*'Tiền '!$G$6)+(E31*'Tiền '!$H$6)+(F31*'Tiền '!$I$3)+(G31*'Tiền '!$J$3)+(H31*'Tiền '!$L$3)+(I31*'Tiền '!$M$3)+(J31*'Tiền '!$N$3)+(K31*'Tiền '!$O$3)+(L31*'Tiền '!$P$3)+(M31*'Tiền '!$Q$3)+(N31*'Tiền '!$R$3)</f>
        <v>367503.89038737898</v>
      </c>
      <c r="R31" s="8"/>
      <c r="S31" s="8"/>
      <c r="T31" s="8"/>
    </row>
    <row r="32" spans="1:20" ht="18.75">
      <c r="A32" s="12">
        <v>45199</v>
      </c>
      <c r="B32" s="69">
        <v>4</v>
      </c>
      <c r="C32" s="69">
        <v>28</v>
      </c>
      <c r="D32" s="69">
        <v>1</v>
      </c>
      <c r="E32" s="69">
        <v>32</v>
      </c>
      <c r="F32" s="69">
        <v>2</v>
      </c>
      <c r="G32" s="69">
        <v>4</v>
      </c>
      <c r="H32" s="69">
        <v>2</v>
      </c>
      <c r="I32" s="69">
        <v>1</v>
      </c>
      <c r="J32" s="69">
        <v>2</v>
      </c>
      <c r="K32" s="69"/>
      <c r="L32" s="69">
        <v>3</v>
      </c>
      <c r="M32" s="69">
        <v>1</v>
      </c>
      <c r="N32" s="69">
        <v>2</v>
      </c>
      <c r="O32" s="14">
        <f t="shared" si="0"/>
        <v>82</v>
      </c>
      <c r="P32" s="14">
        <f>(B32*'Tiền '!$E$7)+(C32*'Tiền '!$F$7)+(D32*'Tiền '!$G$7)+(E32*'Tiền '!$H$7)+(F32*'Tiền '!$I$4)+(G32*'Tiền '!$J$4)+(H32*'Tiền '!$L$4)+(I32*'Tiền '!$M$4)+(J32*'Tiền '!$N$4)+(K32*'Tiền '!$O$4)+(L32*'Tiền '!$P$4)+(M32*'Tiền '!$Q$4)+(N32*'Tiền '!$R$4)</f>
        <v>785489.17500083323</v>
      </c>
      <c r="Q32" s="16">
        <f>(B32*'Tiền '!$E$6)+(C32*'Tiền '!$F$6)+(D32*'Tiền '!$G$6)+(E32*'Tiền '!$H$6)+(F32*'Tiền '!$I$3)+(G32*'Tiền '!$J$3)+(H32*'Tiền '!$L$3)+(I32*'Tiền '!$M$3)+(J32*'Tiền '!$N$3)+(K32*'Tiền '!$O$3)+(L32*'Tiền '!$P$3)+(M32*'Tiền '!$Q$3)+(N32*'Tiền '!$R$3)</f>
        <v>579510.82499916677</v>
      </c>
      <c r="R32" s="8"/>
      <c r="S32" s="8"/>
      <c r="T32" s="8"/>
    </row>
    <row r="33" spans="1:20" ht="18.75">
      <c r="A33" s="60" t="s">
        <v>11</v>
      </c>
      <c r="B33" s="61">
        <f t="shared" ref="B33:Q33" si="1">SUM(B3:B32)</f>
        <v>81</v>
      </c>
      <c r="C33" s="61">
        <f t="shared" si="1"/>
        <v>601</v>
      </c>
      <c r="D33" s="61">
        <f t="shared" si="1"/>
        <v>69</v>
      </c>
      <c r="E33" s="61">
        <f t="shared" si="1"/>
        <v>496</v>
      </c>
      <c r="F33" s="61">
        <f t="shared" si="1"/>
        <v>65</v>
      </c>
      <c r="G33" s="61">
        <f t="shared" si="1"/>
        <v>75</v>
      </c>
      <c r="H33" s="61">
        <f t="shared" si="1"/>
        <v>51</v>
      </c>
      <c r="I33" s="61">
        <f t="shared" si="1"/>
        <v>29</v>
      </c>
      <c r="J33" s="61">
        <f t="shared" si="1"/>
        <v>39</v>
      </c>
      <c r="K33" s="61">
        <f t="shared" si="1"/>
        <v>13</v>
      </c>
      <c r="L33" s="61">
        <f t="shared" si="1"/>
        <v>10</v>
      </c>
      <c r="M33" s="61">
        <f t="shared" si="1"/>
        <v>19</v>
      </c>
      <c r="N33" s="61">
        <f t="shared" si="1"/>
        <v>7</v>
      </c>
      <c r="O33" s="61">
        <f t="shared" si="1"/>
        <v>1555</v>
      </c>
      <c r="P33" s="62">
        <f t="shared" si="1"/>
        <v>14924889.544889025</v>
      </c>
      <c r="Q33" s="62">
        <f t="shared" si="1"/>
        <v>10797110.455110973</v>
      </c>
      <c r="R33" s="8"/>
      <c r="S33" s="8"/>
      <c r="T33" s="8"/>
    </row>
  </sheetData>
  <mergeCells count="1">
    <mergeCell ref="A1:P1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34"/>
  <sheetViews>
    <sheetView topLeftCell="A14" zoomScale="68" zoomScaleNormal="40" workbookViewId="0">
      <selection activeCell="A35" sqref="A35:XFD1682"/>
    </sheetView>
  </sheetViews>
  <sheetFormatPr defaultColWidth="14.42578125" defaultRowHeight="15" customHeight="1"/>
  <cols>
    <col min="1" max="1" width="16" style="55" customWidth="1"/>
    <col min="2" max="2" width="14.42578125" style="55"/>
    <col min="3" max="3" width="14.5703125" style="55" customWidth="1"/>
    <col min="4" max="4" width="9.42578125" style="55" customWidth="1"/>
    <col min="5" max="5" width="15.7109375" style="55" customWidth="1"/>
    <col min="6" max="6" width="8.85546875" style="55" customWidth="1"/>
    <col min="7" max="14" width="15.28515625" style="55" customWidth="1"/>
    <col min="15" max="15" width="10.140625" style="55" customWidth="1"/>
    <col min="16" max="17" width="20.7109375" style="55" customWidth="1"/>
    <col min="18" max="20" width="8.7109375" style="55" customWidth="1"/>
    <col min="21" max="16384" width="14.42578125" style="55"/>
  </cols>
  <sheetData>
    <row r="1" spans="1:20" ht="15.95" customHeight="1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3"/>
      <c r="Q1" s="54"/>
      <c r="R1" s="8"/>
      <c r="S1" s="8"/>
      <c r="T1" s="8"/>
    </row>
    <row r="2" spans="1:20" ht="18.75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8</v>
      </c>
      <c r="P2" s="11" t="s">
        <v>9</v>
      </c>
      <c r="Q2" s="11" t="s">
        <v>10</v>
      </c>
      <c r="R2" s="8"/>
      <c r="S2" s="8"/>
      <c r="T2" s="8"/>
    </row>
    <row r="3" spans="1:20" ht="18.75">
      <c r="A3" s="12">
        <v>45200</v>
      </c>
      <c r="B3" s="13">
        <v>7</v>
      </c>
      <c r="C3" s="13">
        <v>46</v>
      </c>
      <c r="D3" s="13">
        <v>3</v>
      </c>
      <c r="E3" s="13">
        <v>19</v>
      </c>
      <c r="F3" s="13">
        <v>5</v>
      </c>
      <c r="G3" s="13">
        <v>7</v>
      </c>
      <c r="H3" s="13">
        <v>1</v>
      </c>
      <c r="I3" s="13">
        <v>1</v>
      </c>
      <c r="J3" s="13">
        <v>1</v>
      </c>
      <c r="K3" s="13"/>
      <c r="L3" s="13"/>
      <c r="M3" s="13"/>
      <c r="N3" s="13"/>
      <c r="O3" s="14">
        <f>SUM(B3:N3)</f>
        <v>90</v>
      </c>
      <c r="P3" s="14">
        <f>(B3*'Tiền '!$E$7)+(C3*'Tiền '!$F$7)+(D3*'Tiền '!$G$7)+(E3*'Tiền '!$H$7)+(F3*'Tiền '!$I$4)+(G3*'Tiền '!$J$4)+(H3*'Tiền '!$L$4)+(I3*'Tiền '!$M$4)+(J3*'Tiền '!$N$4)+(K3*'Tiền '!$O$4)+(L3*'Tiền '!$P$4)+(M3*'Tiền '!$Q$4)+(N3*'Tiền '!$R$4)</f>
        <v>852499.49890995142</v>
      </c>
      <c r="Q3" s="14">
        <f>(B3*'Tiền '!$E$6)+(C3*'Tiền '!$F$6)+(D3*'Tiền '!$G$6)+(E3*'Tiền '!$H$6)+(F3*'Tiền '!$I$3)+(G3*'Tiền '!$J$3)+(H3*'Tiền '!$L$3)+(I3*'Tiền '!$M$3)+(J3*'Tiền '!$N$3)+(K3*'Tiền '!$O$3)+(L3*'Tiền '!$P$3)+(M3*'Tiền '!$Q$3)+(N3*'Tiền '!$R$3)+60000</f>
        <v>645500.50109004881</v>
      </c>
      <c r="R3" s="8"/>
      <c r="S3" s="8"/>
      <c r="T3" s="8"/>
    </row>
    <row r="4" spans="1:20" ht="18.75">
      <c r="A4" s="12">
        <v>45201</v>
      </c>
      <c r="B4" s="13">
        <v>3</v>
      </c>
      <c r="C4" s="13">
        <v>16</v>
      </c>
      <c r="D4" s="13">
        <v>2</v>
      </c>
      <c r="E4" s="13">
        <v>12</v>
      </c>
      <c r="F4" s="13"/>
      <c r="G4" s="13">
        <v>5</v>
      </c>
      <c r="H4" s="13">
        <v>2</v>
      </c>
      <c r="I4" s="13">
        <v>1</v>
      </c>
      <c r="J4" s="13">
        <v>1</v>
      </c>
      <c r="K4" s="13">
        <v>1</v>
      </c>
      <c r="L4" s="13">
        <v>2</v>
      </c>
      <c r="M4" s="13">
        <v>1</v>
      </c>
      <c r="N4" s="13"/>
      <c r="O4" s="14">
        <f>SUM(B4:N4)</f>
        <v>46</v>
      </c>
      <c r="P4" s="14">
        <f>(B4*'Tiền '!$E$7)+(C4*'Tiền '!$F$7)+(D4*'Tiền '!$G$7)+(E4*'Tiền '!$H$7)+(F4*'Tiền '!$I$4)+(G4*'Tiền '!$J$4)+(H4*'Tiền '!$L$4)+(I4*'Tiền '!$M$4)+(J4*'Tiền '!$N$4)+(K4*'Tiền '!$O$4)+(L4*'Tiền '!$P$4)+(M4*'Tiền '!$Q$4)+(N4*'Tiền '!$R$4)</f>
        <v>445996.01377754781</v>
      </c>
      <c r="Q4" s="14">
        <f>(B4*'Tiền '!$E$6)+(C4*'Tiền '!$F$6)+(D4*'Tiền '!$G$6)+(E4*'Tiền '!$H$6)+(F4*'Tiền '!$I$3)+(G4*'Tiền '!$J$3)+(H4*'Tiền '!$L$3)+(I4*'Tiền '!$M$3)+(J4*'Tiền '!$N$3)+(K4*'Tiền '!$O$3)+(L4*'Tiền '!$P$3)+(M4*'Tiền '!$Q$3)+(N4*'Tiền '!$R$3)+20000</f>
        <v>348003.98622245219</v>
      </c>
      <c r="R4" s="8"/>
      <c r="S4" s="8"/>
      <c r="T4" s="8"/>
    </row>
    <row r="5" spans="1:20" ht="18.75">
      <c r="A5" s="12">
        <v>45202</v>
      </c>
      <c r="B5" s="13">
        <v>1</v>
      </c>
      <c r="C5" s="13">
        <v>22</v>
      </c>
      <c r="D5" s="13">
        <v>1</v>
      </c>
      <c r="E5" s="13">
        <v>13</v>
      </c>
      <c r="F5" s="13"/>
      <c r="G5" s="13">
        <v>3</v>
      </c>
      <c r="H5" s="13">
        <v>1</v>
      </c>
      <c r="I5" s="13"/>
      <c r="J5" s="13">
        <v>4</v>
      </c>
      <c r="K5" s="13">
        <v>2</v>
      </c>
      <c r="L5" s="13">
        <v>3</v>
      </c>
      <c r="M5" s="13"/>
      <c r="N5" s="13"/>
      <c r="O5" s="14">
        <f t="shared" ref="O5:O33" si="0">SUM(B5:N5)</f>
        <v>50</v>
      </c>
      <c r="P5" s="14">
        <f>(B5*'Tiền '!$E$7)+(C5*'Tiền '!$F$7)+(D5*'Tiền '!$G$7)+(E5*'Tiền '!$H$7)+(F5*'Tiền '!$I$4)+(G5*'Tiền '!$J$4)+(H5*'Tiền '!$L$4)+(I5*'Tiền '!$M$4)+(J5*'Tiền '!$N$4)+(K5*'Tiền '!$O$4)+(L5*'Tiền '!$P$4)+(M5*'Tiền '!$Q$4)+(N5*'Tiền '!$R$4)</f>
        <v>473996.24639215472</v>
      </c>
      <c r="Q5" s="14">
        <f>(B5*'Tiền '!$E$6)+(C5*'Tiền '!$F$6)+(D5*'Tiền '!$G$6)+(E5*'Tiền '!$H$6)+(F5*'Tiền '!$I$3)+(G5*'Tiền '!$J$3)+(H5*'Tiền '!$L$3)+(I5*'Tiền '!$M$3)+(J5*'Tiền '!$N$3)+(K5*'Tiền '!$O$3)+(L5*'Tiền '!$P$3)+(M5*'Tiền '!$Q$3)+(N5*'Tiền '!$R$3)+20000</f>
        <v>386003.75360784517</v>
      </c>
      <c r="R5" s="8"/>
      <c r="S5" s="8"/>
      <c r="T5" s="8"/>
    </row>
    <row r="6" spans="1:20" ht="18.75">
      <c r="A6" s="12">
        <v>45203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>
        <f t="shared" si="0"/>
        <v>0</v>
      </c>
      <c r="P6" s="14">
        <f>(B6*'Tiền '!$E$7)+(C6*'Tiền '!$F$7)+(D6*'Tiền '!$G$7)+(E6*'Tiền '!$H$7)+(F6*'Tiền '!$I$4)+(G6*'Tiền '!$J$4)+(H6*'Tiền '!$L$4)+(I6*'Tiền '!$M$4)+(J6*'Tiền '!$N$4)+(K6*'Tiền '!$O$4)+(L6*'Tiền '!$P$4)+(M6*'Tiền '!$Q$4)+(N6*'Tiền '!$R$4)</f>
        <v>0</v>
      </c>
      <c r="Q6" s="14">
        <f>(B6*'Tiền '!$E$6)+(C6*'Tiền '!$F$6)+(D6*'Tiền '!$G$6)+(E6*'Tiền '!$H$6)+(F6*'Tiền '!$I$3)+(G6*'Tiền '!$J$3)+(H6*'Tiền '!$L$3)+(I6*'Tiền '!$M$3)+(J6*'Tiền '!$N$3)+(K6*'Tiền '!$O$3)+(L6*'Tiền '!$P$3)+(M6*'Tiền '!$Q$3)+(N6*'Tiền '!$R$3)</f>
        <v>0</v>
      </c>
      <c r="R6" s="8"/>
      <c r="S6" s="8"/>
      <c r="T6" s="8"/>
    </row>
    <row r="7" spans="1:20" ht="18.75">
      <c r="A7" s="12">
        <v>45204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4">
        <f t="shared" si="0"/>
        <v>0</v>
      </c>
      <c r="P7" s="14">
        <f>(B7*'Tiền '!$E$7)+(C7*'Tiền '!$F$7)+(D7*'Tiền '!$G$7)+(E7*'Tiền '!$H$7)+(F7*'Tiền '!$I$4)+(G7*'Tiền '!$J$4)+(H7*'Tiền '!$L$4)+(I7*'Tiền '!$M$4)+(J7*'Tiền '!$N$4)+(K7*'Tiền '!$O$4)+(L7*'Tiền '!$P$4)+(M7*'Tiền '!$Q$4)+(N7*'Tiền '!$R$4)</f>
        <v>0</v>
      </c>
      <c r="Q7" s="14">
        <f>(B7*'Tiền '!$E$6)+(C7*'Tiền '!$F$6)+(D7*'Tiền '!$G$6)+(E7*'Tiền '!$H$6)+(F7*'Tiền '!$I$3)+(G7*'Tiền '!$J$3)+(H7*'Tiền '!$L$3)+(I7*'Tiền '!$M$3)+(J7*'Tiền '!$N$3)+(K7*'Tiền '!$O$3)+(L7*'Tiền '!$P$3)+(M7*'Tiền '!$Q$3)+(N7*'Tiền '!$R$3)</f>
        <v>0</v>
      </c>
      <c r="R7" s="8"/>
      <c r="S7" s="8"/>
      <c r="T7" s="8"/>
    </row>
    <row r="8" spans="1:20" ht="18.75">
      <c r="A8" s="12">
        <v>45205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4">
        <f t="shared" si="0"/>
        <v>0</v>
      </c>
      <c r="P8" s="14">
        <f>(B8*'Tiền '!$E$7)+(C8*'Tiền '!$F$7)+(D8*'Tiền '!$G$7)+(E8*'Tiền '!$H$7)+(F8*'Tiền '!$I$4)+(G8*'Tiền '!$J$4)+(H8*'Tiền '!$L$4)+(I8*'Tiền '!$M$4)+(J8*'Tiền '!$N$4)+(K8*'Tiền '!$O$4)+(L8*'Tiền '!$P$4)+(M8*'Tiền '!$Q$4)+(N8*'Tiền '!$R$4)</f>
        <v>0</v>
      </c>
      <c r="Q8" s="14">
        <f>(B8*'Tiền '!$E$6)+(C8*'Tiền '!$F$6)+(D8*'Tiền '!$G$6)+(E8*'Tiền '!$H$6)+(F8*'Tiền '!$I$3)+(G8*'Tiền '!$J$3)+(H8*'Tiền '!$L$3)+(I8*'Tiền '!$M$3)+(J8*'Tiền '!$N$3)+(K8*'Tiền '!$O$3)+(L8*'Tiền '!$P$3)+(M8*'Tiền '!$Q$3)+(N8*'Tiền '!$R$3)</f>
        <v>0</v>
      </c>
      <c r="R8" s="8"/>
      <c r="S8" s="8"/>
      <c r="T8" s="8"/>
    </row>
    <row r="9" spans="1:20" ht="18.75">
      <c r="A9" s="12">
        <v>45206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>
        <f t="shared" si="0"/>
        <v>0</v>
      </c>
      <c r="P9" s="14">
        <f>(B9*'Tiền '!$E$7)+(C9*'Tiền '!$F$7)+(D9*'Tiền '!$G$7)+(E9*'Tiền '!$H$7)+(F9*'Tiền '!$I$4)+(G9*'Tiền '!$J$4)+(H9*'Tiền '!$L$4)+(I9*'Tiền '!$M$4)+(J9*'Tiền '!$N$4)+(K9*'Tiền '!$O$4)+(L9*'Tiền '!$P$4)+(M9*'Tiền '!$Q$4)+(N9*'Tiền '!$R$4)</f>
        <v>0</v>
      </c>
      <c r="Q9" s="14">
        <f>(B9*'Tiền '!$E$6)+(C9*'Tiền '!$F$6)+(D9*'Tiền '!$G$6)+(E9*'Tiền '!$H$6)+(F9*'Tiền '!$I$3)+(G9*'Tiền '!$J$3)+(H9*'Tiền '!$L$3)+(I9*'Tiền '!$M$3)+(J9*'Tiền '!$N$3)+(K9*'Tiền '!$O$3)+(L9*'Tiền '!$P$3)+(M9*'Tiền '!$Q$3)+(N9*'Tiền '!$R$3)</f>
        <v>0</v>
      </c>
      <c r="R9" s="8"/>
      <c r="S9" s="8"/>
      <c r="T9" s="8"/>
    </row>
    <row r="10" spans="1:20" ht="18.75">
      <c r="A10" s="12">
        <v>45207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>
        <f t="shared" si="0"/>
        <v>0</v>
      </c>
      <c r="P10" s="14">
        <f>(B10*'Tiền '!$E$7)+(C10*'Tiền '!$F$7)+(D10*'Tiền '!$G$7)+(E10*'Tiền '!$H$7)+(F10*'Tiền '!$I$4)+(G10*'Tiền '!$J$4)+(H10*'Tiền '!$L$4)+(I10*'Tiền '!$M$4)+(J10*'Tiền '!$N$4)+(K10*'Tiền '!$O$4)+(L10*'Tiền '!$P$4)+(M10*'Tiền '!$Q$4)+(N10*'Tiền '!$R$4)</f>
        <v>0</v>
      </c>
      <c r="Q10" s="14">
        <f>(B10*'Tiền '!$E$6)+(C10*'Tiền '!$F$6)+(D10*'Tiền '!$G$6)+(E10*'Tiền '!$H$6)+(F10*'Tiền '!$I$3)+(G10*'Tiền '!$J$3)+(H10*'Tiền '!$L$3)+(I10*'Tiền '!$M$3)+(J10*'Tiền '!$N$3)+(K10*'Tiền '!$O$3)+(L10*'Tiền '!$P$3)+(M10*'Tiền '!$Q$3)+(N10*'Tiền '!$R$3)</f>
        <v>0</v>
      </c>
      <c r="R10" s="8"/>
      <c r="S10" s="8"/>
      <c r="T10" s="8"/>
    </row>
    <row r="11" spans="1:20" ht="18.75">
      <c r="A11" s="12">
        <v>45208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f t="shared" si="0"/>
        <v>0</v>
      </c>
      <c r="P11" s="14">
        <f>(B11*'Tiền '!$E$7)+(C11*'Tiền '!$F$7)+(D11*'Tiền '!$G$7)+(E11*'Tiền '!$H$7)+(F11*'Tiền '!$I$4)+(G11*'Tiền '!$J$4)+(H11*'Tiền '!$L$4)+(I11*'Tiền '!$M$4)+(J11*'Tiền '!$N$4)+(K11*'Tiền '!$O$4)+(L11*'Tiền '!$P$4)+(M11*'Tiền '!$Q$4)+(N11*'Tiền '!$R$4)</f>
        <v>0</v>
      </c>
      <c r="Q11" s="14">
        <f>(B11*'Tiền '!$E$6)+(C11*'Tiền '!$F$6)+(D11*'Tiền '!$G$6)+(E11*'Tiền '!$H$6)+(F11*'Tiền '!$I$3)+(G11*'Tiền '!$J$3)+(H11*'Tiền '!$L$3)+(I11*'Tiền '!$M$3)+(J11*'Tiền '!$N$3)+(K11*'Tiền '!$O$3)+(L11*'Tiền '!$P$3)+(M11*'Tiền '!$Q$3)+(N11*'Tiền '!$R$3)</f>
        <v>0</v>
      </c>
      <c r="R11" s="8"/>
      <c r="S11" s="8"/>
      <c r="T11" s="8"/>
    </row>
    <row r="12" spans="1:20" ht="18.75">
      <c r="A12" s="12">
        <v>45209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>
        <f t="shared" si="0"/>
        <v>0</v>
      </c>
      <c r="P12" s="14">
        <f>(B12*'Tiền '!$E$7)+(C12*'Tiền '!$F$7)+(D12*'Tiền '!$G$7)+(E12*'Tiền '!$H$7)+(F12*'Tiền '!$I$4)+(G12*'Tiền '!$J$4)+(H12*'Tiền '!$L$4)+(I12*'Tiền '!$M$4)+(J12*'Tiền '!$N$4)+(K12*'Tiền '!$O$4)+(L12*'Tiền '!$P$4)+(M12*'Tiền '!$Q$4)+(N12*'Tiền '!$R$4)</f>
        <v>0</v>
      </c>
      <c r="Q12" s="14">
        <f>(B12*'Tiền '!$E$6)+(C12*'Tiền '!$F$6)+(D12*'Tiền '!$G$6)+(E12*'Tiền '!$H$6)+(F12*'Tiền '!$I$3)+(G12*'Tiền '!$J$3)+(H12*'Tiền '!$L$3)+(I12*'Tiền '!$M$3)+(J12*'Tiền '!$N$3)+(K12*'Tiền '!$O$3)+(L12*'Tiền '!$P$3)+(M12*'Tiền '!$Q$3)+(N12*'Tiền '!$R$3)</f>
        <v>0</v>
      </c>
      <c r="R12" s="8"/>
      <c r="S12" s="8"/>
      <c r="T12" s="8"/>
    </row>
    <row r="13" spans="1:20" ht="18.75">
      <c r="A13" s="12">
        <v>45210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>
        <f t="shared" si="0"/>
        <v>0</v>
      </c>
      <c r="P13" s="14">
        <f>(B13*'Tiền '!$E$7)+(C13*'Tiền '!$F$7)+(D13*'Tiền '!$G$7)+(E13*'Tiền '!$H$7)+(F13*'Tiền '!$I$4)+(G13*'Tiền '!$J$4)+(H13*'Tiền '!$L$4)+(I13*'Tiền '!$M$4)+(J13*'Tiền '!$N$4)+(K13*'Tiền '!$O$4)+(L13*'Tiền '!$P$4)+(M13*'Tiền '!$Q$4)+(N13*'Tiền '!$R$4)</f>
        <v>0</v>
      </c>
      <c r="Q13" s="14">
        <f>(B13*'Tiền '!$E$6)+(C13*'Tiền '!$F$6)+(D13*'Tiền '!$G$6)+(E13*'Tiền '!$H$6)+(F13*'Tiền '!$I$3)+(G13*'Tiền '!$J$3)+(H13*'Tiền '!$L$3)+(I13*'Tiền '!$M$3)+(J13*'Tiền '!$N$3)+(K13*'Tiền '!$O$3)+(L13*'Tiền '!$P$3)+(M13*'Tiền '!$Q$3)+(N13*'Tiền '!$R$3)</f>
        <v>0</v>
      </c>
      <c r="R13" s="8"/>
      <c r="S13" s="8"/>
      <c r="T13" s="8"/>
    </row>
    <row r="14" spans="1:20" ht="18.75">
      <c r="A14" s="12">
        <v>45211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>
        <f t="shared" si="0"/>
        <v>0</v>
      </c>
      <c r="P14" s="14">
        <f>(B14*'Tiền '!$E$7)+(C14*'Tiền '!$F$7)+(D14*'Tiền '!$G$7)+(E14*'Tiền '!$H$7)+(F14*'Tiền '!$I$4)+(G14*'Tiền '!$J$4)+(H14*'Tiền '!$L$4)+(I14*'Tiền '!$M$4)+(J14*'Tiền '!$N$4)+(K14*'Tiền '!$O$4)+(L14*'Tiền '!$P$4)+(M14*'Tiền '!$Q$4)+(N14*'Tiền '!$R$4)</f>
        <v>0</v>
      </c>
      <c r="Q14" s="14">
        <f>(B14*'Tiền '!$E$6)+(C14*'Tiền '!$F$6)+(D14*'Tiền '!$G$6)+(E14*'Tiền '!$H$6)+(F14*'Tiền '!$I$3)+(G14*'Tiền '!$J$3)+(H14*'Tiền '!$L$3)+(I14*'Tiền '!$M$3)+(J14*'Tiền '!$N$3)+(K14*'Tiền '!$O$3)+(L14*'Tiền '!$P$3)+(M14*'Tiền '!$Q$3)+(N14*'Tiền '!$R$3)</f>
        <v>0</v>
      </c>
      <c r="R14" s="8"/>
      <c r="S14" s="8"/>
      <c r="T14" s="8"/>
    </row>
    <row r="15" spans="1:20" ht="18.75">
      <c r="A15" s="12">
        <v>45212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>
        <f t="shared" si="0"/>
        <v>0</v>
      </c>
      <c r="P15" s="14">
        <f>(B15*'Tiền '!$E$7)+(C15*'Tiền '!$F$7)+(D15*'Tiền '!$G$7)+(E15*'Tiền '!$H$7)+(F15*'Tiền '!$I$4)+(G15*'Tiền '!$J$4)+(H15*'Tiền '!$L$4)+(I15*'Tiền '!$M$4)+(J15*'Tiền '!$N$4)+(K15*'Tiền '!$O$4)+(L15*'Tiền '!$P$4)+(M15*'Tiền '!$Q$4)+(N15*'Tiền '!$R$4)</f>
        <v>0</v>
      </c>
      <c r="Q15" s="14">
        <f>(B15*'Tiền '!$E$6)+(C15*'Tiền '!$F$6)+(D15*'Tiền '!$G$6)+(E15*'Tiền '!$H$6)+(F15*'Tiền '!$I$3)+(G15*'Tiền '!$J$3)+(H15*'Tiền '!$L$3)+(I15*'Tiền '!$M$3)+(J15*'Tiền '!$N$3)+(K15*'Tiền '!$O$3)+(L15*'Tiền '!$P$3)+(M15*'Tiền '!$Q$3)+(N15*'Tiền '!$R$3)</f>
        <v>0</v>
      </c>
      <c r="R15" s="8"/>
      <c r="S15" s="8"/>
      <c r="T15" s="8"/>
    </row>
    <row r="16" spans="1:20" ht="18.75">
      <c r="A16" s="12">
        <v>45213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>
        <f t="shared" si="0"/>
        <v>0</v>
      </c>
      <c r="P16" s="14">
        <f>(B16*'Tiền '!$E$7)+(C16*'Tiền '!$F$7)+(D16*'Tiền '!$G$7)+(E16*'Tiền '!$H$7)+(F16*'Tiền '!$I$4)+(G16*'Tiền '!$J$4)+(H16*'Tiền '!$L$4)+(I16*'Tiền '!$M$4)+(J16*'Tiền '!$N$4)+(K16*'Tiền '!$O$4)+(L16*'Tiền '!$P$4)+(M16*'Tiền '!$Q$4)+(N16*'Tiền '!$R$4)</f>
        <v>0</v>
      </c>
      <c r="Q16" s="14">
        <f>(B16*'Tiền '!$E$6)+(C16*'Tiền '!$F$6)+(D16*'Tiền '!$G$6)+(E16*'Tiền '!$H$6)+(F16*'Tiền '!$I$3)+(G16*'Tiền '!$J$3)+(H16*'Tiền '!$L$3)+(I16*'Tiền '!$M$3)+(J16*'Tiền '!$N$3)+(K16*'Tiền '!$O$3)+(L16*'Tiền '!$P$3)+(M16*'Tiền '!$Q$3)+(N16*'Tiền '!$R$3)</f>
        <v>0</v>
      </c>
      <c r="R16" s="8"/>
      <c r="S16" s="8"/>
      <c r="T16" s="8"/>
    </row>
    <row r="17" spans="1:20" ht="18.75">
      <c r="A17" s="12">
        <v>45214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>
        <f t="shared" si="0"/>
        <v>0</v>
      </c>
      <c r="P17" s="14">
        <f>(B17*'Tiền '!$E$7)+(C17*'Tiền '!$F$7)+(D17*'Tiền '!$G$7)+(E17*'Tiền '!$H$7)+(F17*'Tiền '!$I$4)+(G17*'Tiền '!$J$4)+(H17*'Tiền '!$L$4)+(I17*'Tiền '!$M$4)+(J17*'Tiền '!$N$4)+(K17*'Tiền '!$O$4)+(L17*'Tiền '!$P$4)+(M17*'Tiền '!$Q$4)+(N17*'Tiền '!$R$4)</f>
        <v>0</v>
      </c>
      <c r="Q17" s="14">
        <f>(B17*'Tiền '!$E$6)+(C17*'Tiền '!$F$6)+(D17*'Tiền '!$G$6)+(E17*'Tiền '!$H$6)+(F17*'Tiền '!$I$3)+(G17*'Tiền '!$J$3)+(H17*'Tiền '!$L$3)+(I17*'Tiền '!$M$3)+(J17*'Tiền '!$N$3)+(K17*'Tiền '!$O$3)+(L17*'Tiền '!$P$3)+(M17*'Tiền '!$Q$3)+(N17*'Tiền '!$R$3)</f>
        <v>0</v>
      </c>
      <c r="R17" s="8"/>
      <c r="S17" s="8"/>
      <c r="T17" s="8"/>
    </row>
    <row r="18" spans="1:20" ht="18.75">
      <c r="A18" s="12">
        <v>45215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>
        <f t="shared" si="0"/>
        <v>0</v>
      </c>
      <c r="P18" s="14">
        <f>(B18*'Tiền '!$E$7)+(C18*'Tiền '!$F$7)+(D18*'Tiền '!$G$7)+(E18*'Tiền '!$H$7)+(F18*'Tiền '!$I$4)+(G18*'Tiền '!$J$4)+(H18*'Tiền '!$L$4)+(I18*'Tiền '!$M$4)+(J18*'Tiền '!$N$4)+(K18*'Tiền '!$O$4)+(L18*'Tiền '!$P$4)+(M18*'Tiền '!$Q$4)+(N18*'Tiền '!$R$4)</f>
        <v>0</v>
      </c>
      <c r="Q18" s="14">
        <f>(B18*'Tiền '!$E$6)+(C18*'Tiền '!$F$6)+(D18*'Tiền '!$G$6)+(E18*'Tiền '!$H$6)+(F18*'Tiền '!$I$3)+(G18*'Tiền '!$J$3)+(H18*'Tiền '!$L$3)+(I18*'Tiền '!$M$3)+(J18*'Tiền '!$N$3)+(K18*'Tiền '!$O$3)+(L18*'Tiền '!$P$3)+(M18*'Tiền '!$Q$3)+(N18*'Tiền '!$R$3)</f>
        <v>0</v>
      </c>
      <c r="R18" s="8"/>
      <c r="S18" s="8"/>
      <c r="T18" s="8"/>
    </row>
    <row r="19" spans="1:20" ht="18.75">
      <c r="A19" s="12">
        <v>45216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>
        <f t="shared" si="0"/>
        <v>0</v>
      </c>
      <c r="P19" s="14">
        <f>(B19*'Tiền '!$E$7)+(C19*'Tiền '!$F$7)+(D19*'Tiền '!$G$7)+(E19*'Tiền '!$H$7)+(F19*'Tiền '!$I$4)+(G19*'Tiền '!$J$4)+(H19*'Tiền '!$L$4)+(I19*'Tiền '!$M$4)+(J19*'Tiền '!$N$4)+(K19*'Tiền '!$O$4)+(L19*'Tiền '!$P$4)+(M19*'Tiền '!$Q$4)+(N19*'Tiền '!$R$4)</f>
        <v>0</v>
      </c>
      <c r="Q19" s="14">
        <f>(B19*'Tiền '!$E$6)+(C19*'Tiền '!$F$6)+(D19*'Tiền '!$G$6)+(E19*'Tiền '!$H$6)+(F19*'Tiền '!$I$3)+(G19*'Tiền '!$J$3)+(H19*'Tiền '!$L$3)+(I19*'Tiền '!$M$3)+(J19*'Tiền '!$N$3)+(K19*'Tiền '!$O$3)+(L19*'Tiền '!$P$3)+(M19*'Tiền '!$Q$3)+(N19*'Tiền '!$R$3)</f>
        <v>0</v>
      </c>
      <c r="R19" s="8"/>
      <c r="S19" s="8"/>
      <c r="T19" s="8"/>
    </row>
    <row r="20" spans="1:20" ht="18.75">
      <c r="A20" s="12">
        <v>45217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>
        <f t="shared" si="0"/>
        <v>0</v>
      </c>
      <c r="P20" s="14">
        <f>(B20*'Tiền '!$E$7)+(C20*'Tiền '!$F$7)+(D20*'Tiền '!$G$7)+(E20*'Tiền '!$H$7)+(F20*'Tiền '!$I$4)+(G20*'Tiền '!$J$4)+(H20*'Tiền '!$L$4)+(I20*'Tiền '!$M$4)+(J20*'Tiền '!$N$4)+(K20*'Tiền '!$O$4)+(L20*'Tiền '!$P$4)+(M20*'Tiền '!$Q$4)+(N20*'Tiền '!$R$4)</f>
        <v>0</v>
      </c>
      <c r="Q20" s="14">
        <f>(B20*'Tiền '!$E$6)+(C20*'Tiền '!$F$6)+(D20*'Tiền '!$G$6)+(E20*'Tiền '!$H$6)+(F20*'Tiền '!$I$3)+(G20*'Tiền '!$J$3)+(H20*'Tiền '!$L$3)+(I20*'Tiền '!$M$3)+(J20*'Tiền '!$N$3)+(K20*'Tiền '!$O$3)+(L20*'Tiền '!$P$3)+(M20*'Tiền '!$Q$3)+(N20*'Tiền '!$R$3)</f>
        <v>0</v>
      </c>
      <c r="R20" s="8"/>
      <c r="S20" s="8"/>
      <c r="T20" s="8"/>
    </row>
    <row r="21" spans="1:20" ht="18.75">
      <c r="A21" s="12">
        <v>45218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>
        <f t="shared" si="0"/>
        <v>0</v>
      </c>
      <c r="P21" s="14">
        <f>(B21*'Tiền '!$E$7)+(C21*'Tiền '!$F$7)+(D21*'Tiền '!$G$7)+(E21*'Tiền '!$H$7)+(F21*'Tiền '!$I$4)+(G21*'Tiền '!$J$4)+(H21*'Tiền '!$L$4)+(I21*'Tiền '!$M$4)+(J21*'Tiền '!$N$4)+(K21*'Tiền '!$O$4)+(L21*'Tiền '!$P$4)+(M21*'Tiền '!$Q$4)+(N21*'Tiền '!$R$4)</f>
        <v>0</v>
      </c>
      <c r="Q21" s="14">
        <f>(B21*'Tiền '!$E$6)+(C21*'Tiền '!$F$6)+(D21*'Tiền '!$G$6)+(E21*'Tiền '!$H$6)+(F21*'Tiền '!$I$3)+(G21*'Tiền '!$J$3)+(H21*'Tiền '!$L$3)+(I21*'Tiền '!$M$3)+(J21*'Tiền '!$N$3)+(K21*'Tiền '!$O$3)+(L21*'Tiền '!$P$3)+(M21*'Tiền '!$Q$3)+(N21*'Tiền '!$R$3)</f>
        <v>0</v>
      </c>
      <c r="R21" s="8"/>
      <c r="S21" s="8"/>
      <c r="T21" s="8"/>
    </row>
    <row r="22" spans="1:20" ht="18.75">
      <c r="A22" s="12">
        <v>45219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>
        <f t="shared" si="0"/>
        <v>0</v>
      </c>
      <c r="P22" s="14">
        <f>(B22*'Tiền '!$E$7)+(C22*'Tiền '!$F$7)+(D22*'Tiền '!$G$7)+(E22*'Tiền '!$H$7)+(F22*'Tiền '!$I$4)+(G22*'Tiền '!$J$4)+(H22*'Tiền '!$L$4)+(I22*'Tiền '!$M$4)+(J22*'Tiền '!$N$4)+(K22*'Tiền '!$O$4)+(L22*'Tiền '!$P$4)+(M22*'Tiền '!$Q$4)+(N22*'Tiền '!$R$4)</f>
        <v>0</v>
      </c>
      <c r="Q22" s="14">
        <f>(B22*'Tiền '!$E$6)+(C22*'Tiền '!$F$6)+(D22*'Tiền '!$G$6)+(E22*'Tiền '!$H$6)+(F22*'Tiền '!$I$3)+(G22*'Tiền '!$J$3)+(H22*'Tiền '!$L$3)+(I22*'Tiền '!$M$3)+(J22*'Tiền '!$N$3)+(K22*'Tiền '!$O$3)+(L22*'Tiền '!$P$3)+(M22*'Tiền '!$Q$3)+(N22*'Tiền '!$R$3)</f>
        <v>0</v>
      </c>
      <c r="R22" s="8"/>
      <c r="S22" s="8"/>
      <c r="T22" s="8"/>
    </row>
    <row r="23" spans="1:20" ht="18.75">
      <c r="A23" s="12">
        <v>45220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>
        <f t="shared" si="0"/>
        <v>0</v>
      </c>
      <c r="P23" s="14">
        <f>(B23*'Tiền '!$E$7)+(C23*'Tiền '!$F$7)+(D23*'Tiền '!$G$7)+(E23*'Tiền '!$H$7)+(F23*'Tiền '!$I$4)+(G23*'Tiền '!$J$4)+(H23*'Tiền '!$L$4)+(I23*'Tiền '!$M$4)+(J23*'Tiền '!$N$4)+(K23*'Tiền '!$O$4)+(L23*'Tiền '!$P$4)+(M23*'Tiền '!$Q$4)+(N23*'Tiền '!$R$4)</f>
        <v>0</v>
      </c>
      <c r="Q23" s="14">
        <f>(B23*'Tiền '!$E$6)+(C23*'Tiền '!$F$6)+(D23*'Tiền '!$G$6)+(E23*'Tiền '!$H$6)+(F23*'Tiền '!$I$3)+(G23*'Tiền '!$J$3)+(H23*'Tiền '!$L$3)+(I23*'Tiền '!$M$3)+(J23*'Tiền '!$N$3)+(K23*'Tiền '!$O$3)+(L23*'Tiền '!$P$3)+(M23*'Tiền '!$Q$3)+(N23*'Tiền '!$R$3)</f>
        <v>0</v>
      </c>
      <c r="R23" s="8"/>
      <c r="S23" s="8"/>
      <c r="T23" s="8"/>
    </row>
    <row r="24" spans="1:20" ht="18.75">
      <c r="A24" s="12">
        <v>45221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>
        <f t="shared" si="0"/>
        <v>0</v>
      </c>
      <c r="P24" s="14">
        <f>(B24*'Tiền '!$E$7)+(C24*'Tiền '!$F$7)+(D24*'Tiền '!$G$7)+(E24*'Tiền '!$H$7)+(F24*'Tiền '!$I$4)+(G24*'Tiền '!$J$4)+(H24*'Tiền '!$L$4)+(I24*'Tiền '!$M$4)+(J24*'Tiền '!$N$4)+(K24*'Tiền '!$O$4)+(L24*'Tiền '!$P$4)+(M24*'Tiền '!$Q$4)+(N24*'Tiền '!$R$4)</f>
        <v>0</v>
      </c>
      <c r="Q24" s="14">
        <f>(B24*'Tiền '!$E$6)+(C24*'Tiền '!$F$6)+(D24*'Tiền '!$G$6)+(E24*'Tiền '!$H$6)+(F24*'Tiền '!$I$3)+(G24*'Tiền '!$J$3)+(H24*'Tiền '!$L$3)+(I24*'Tiền '!$M$3)+(J24*'Tiền '!$N$3)+(K24*'Tiền '!$O$3)+(L24*'Tiền '!$P$3)+(M24*'Tiền '!$Q$3)+(N24*'Tiền '!$R$3)</f>
        <v>0</v>
      </c>
      <c r="R24" s="8"/>
      <c r="S24" s="8"/>
      <c r="T24" s="8"/>
    </row>
    <row r="25" spans="1:20" ht="18.75">
      <c r="A25" s="12">
        <v>45222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>
        <f t="shared" si="0"/>
        <v>0</v>
      </c>
      <c r="P25" s="14">
        <f>(B25*'Tiền '!$E$7)+(C25*'Tiền '!$F$7)+(D25*'Tiền '!$G$7)+(E25*'Tiền '!$H$7)+(F25*'Tiền '!$I$4)+(G25*'Tiền '!$J$4)+(H25*'Tiền '!$L$4)+(I25*'Tiền '!$M$4)+(J25*'Tiền '!$N$4)+(K25*'Tiền '!$O$4)+(L25*'Tiền '!$P$4)+(M25*'Tiền '!$Q$4)+(N25*'Tiền '!$R$4)</f>
        <v>0</v>
      </c>
      <c r="Q25" s="14">
        <f>(B25*'Tiền '!$E$6)+(C25*'Tiền '!$F$6)+(D25*'Tiền '!$G$6)+(E25*'Tiền '!$H$6)+(F25*'Tiền '!$I$3)+(G25*'Tiền '!$J$3)+(H25*'Tiền '!$L$3)+(I25*'Tiền '!$M$3)+(J25*'Tiền '!$N$3)+(K25*'Tiền '!$O$3)+(L25*'Tiền '!$P$3)+(M25*'Tiền '!$Q$3)+(N25*'Tiền '!$R$3)</f>
        <v>0</v>
      </c>
      <c r="R25" s="8"/>
      <c r="S25" s="8"/>
      <c r="T25" s="8"/>
    </row>
    <row r="26" spans="1:20" ht="18.75">
      <c r="A26" s="12">
        <v>45223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>
        <f t="shared" si="0"/>
        <v>0</v>
      </c>
      <c r="P26" s="14">
        <f>(B26*'Tiền '!$E$7)+(C26*'Tiền '!$F$7)+(D26*'Tiền '!$G$7)+(E26*'Tiền '!$H$7)+(F26*'Tiền '!$I$4)+(G26*'Tiền '!$J$4)+(H26*'Tiền '!$L$4)+(I26*'Tiền '!$M$4)+(J26*'Tiền '!$N$4)+(K26*'Tiền '!$O$4)+(L26*'Tiền '!$P$4)+(M26*'Tiền '!$Q$4)+(N26*'Tiền '!$R$4)</f>
        <v>0</v>
      </c>
      <c r="Q26" s="14">
        <f>(B26*'Tiền '!$E$6)+(C26*'Tiền '!$F$6)+(D26*'Tiền '!$G$6)+(E26*'Tiền '!$H$6)+(F26*'Tiền '!$I$3)+(G26*'Tiền '!$J$3)+(H26*'Tiền '!$L$3)+(I26*'Tiền '!$M$3)+(J26*'Tiền '!$N$3)+(K26*'Tiền '!$O$3)+(L26*'Tiền '!$P$3)+(M26*'Tiền '!$Q$3)+(N26*'Tiền '!$R$3)</f>
        <v>0</v>
      </c>
      <c r="R26" s="8"/>
      <c r="S26" s="8"/>
      <c r="T26" s="8"/>
    </row>
    <row r="27" spans="1:20" ht="18.75">
      <c r="A27" s="12">
        <v>45224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>
        <f t="shared" si="0"/>
        <v>0</v>
      </c>
      <c r="P27" s="14">
        <f>(B27*'Tiền '!$E$7)+(C27*'Tiền '!$F$7)+(D27*'Tiền '!$G$7)+(E27*'Tiền '!$H$7)+(F27*'Tiền '!$I$4)+(G27*'Tiền '!$J$4)+(H27*'Tiền '!$L$4)+(I27*'Tiền '!$M$4)+(J27*'Tiền '!$N$4)+(K27*'Tiền '!$O$4)+(L27*'Tiền '!$P$4)+(M27*'Tiền '!$Q$4)+(N27*'Tiền '!$R$4)</f>
        <v>0</v>
      </c>
      <c r="Q27" s="14">
        <f>(B27*'Tiền '!$E$6)+(C27*'Tiền '!$F$6)+(D27*'Tiền '!$G$6)+(E27*'Tiền '!$H$6)+(F27*'Tiền '!$I$3)+(G27*'Tiền '!$J$3)+(H27*'Tiền '!$L$3)+(I27*'Tiền '!$M$3)+(J27*'Tiền '!$N$3)+(K27*'Tiền '!$O$3)+(L27*'Tiền '!$P$3)+(M27*'Tiền '!$Q$3)+(N27*'Tiền '!$R$3)</f>
        <v>0</v>
      </c>
      <c r="R27" s="8"/>
      <c r="S27" s="8"/>
      <c r="T27" s="8"/>
    </row>
    <row r="28" spans="1:20" ht="18.75">
      <c r="A28" s="12">
        <v>45225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>
        <f t="shared" si="0"/>
        <v>0</v>
      </c>
      <c r="P28" s="14">
        <f>(B28*'Tiền '!$E$7)+(C28*'Tiền '!$F$7)+(D28*'Tiền '!$G$7)+(E28*'Tiền '!$H$7)+(F28*'Tiền '!$I$4)+(G28*'Tiền '!$J$4)+(H28*'Tiền '!$L$4)+(I28*'Tiền '!$M$4)+(J28*'Tiền '!$N$4)+(K28*'Tiền '!$O$4)+(L28*'Tiền '!$P$4)+(M28*'Tiền '!$Q$4)+(N28*'Tiền '!$R$4)</f>
        <v>0</v>
      </c>
      <c r="Q28" s="14">
        <f>(B28*'Tiền '!$E$6)+(C28*'Tiền '!$F$6)+(D28*'Tiền '!$G$6)+(E28*'Tiền '!$H$6)+(F28*'Tiền '!$I$3)+(G28*'Tiền '!$J$3)+(H28*'Tiền '!$L$3)+(I28*'Tiền '!$M$3)+(J28*'Tiền '!$N$3)+(K28*'Tiền '!$O$3)+(L28*'Tiền '!$P$3)+(M28*'Tiền '!$Q$3)+(N28*'Tiền '!$R$3)</f>
        <v>0</v>
      </c>
      <c r="R28" s="8"/>
      <c r="S28" s="8"/>
      <c r="T28" s="8"/>
    </row>
    <row r="29" spans="1:20" ht="18.75">
      <c r="A29" s="12">
        <v>45226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>
        <f t="shared" si="0"/>
        <v>0</v>
      </c>
      <c r="P29" s="14">
        <f>(B29*'Tiền '!$E$7)+(C29*'Tiền '!$F$7)+(D29*'Tiền '!$G$7)+(E29*'Tiền '!$H$7)+(F29*'Tiền '!$I$4)+(G29*'Tiền '!$J$4)+(H29*'Tiền '!$L$4)+(I29*'Tiền '!$M$4)+(J29*'Tiền '!$N$4)+(K29*'Tiền '!$O$4)+(L29*'Tiền '!$P$4)+(M29*'Tiền '!$Q$4)+(N29*'Tiền '!$R$4)</f>
        <v>0</v>
      </c>
      <c r="Q29" s="14">
        <f>(B29*'Tiền '!$E$6)+(C29*'Tiền '!$F$6)+(D29*'Tiền '!$G$6)+(E29*'Tiền '!$H$6)+(F29*'Tiền '!$I$3)+(G29*'Tiền '!$J$3)+(H29*'Tiền '!$L$3)+(I29*'Tiền '!$M$3)+(J29*'Tiền '!$N$3)+(K29*'Tiền '!$O$3)+(L29*'Tiền '!$P$3)+(M29*'Tiền '!$Q$3)+(N29*'Tiền '!$R$3)</f>
        <v>0</v>
      </c>
      <c r="R29" s="8"/>
      <c r="S29" s="8"/>
      <c r="T29" s="8"/>
    </row>
    <row r="30" spans="1:20" ht="18.75">
      <c r="A30" s="12">
        <v>45227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>
        <f t="shared" si="0"/>
        <v>0</v>
      </c>
      <c r="P30" s="14">
        <f>(B30*'Tiền '!$E$7)+(C30*'Tiền '!$F$7)+(D30*'Tiền '!$G$7)+(E30*'Tiền '!$H$7)+(F30*'Tiền '!$I$4)+(G30*'Tiền '!$J$4)+(H30*'Tiền '!$L$4)+(I30*'Tiền '!$M$4)+(J30*'Tiền '!$N$4)+(K30*'Tiền '!$O$4)+(L30*'Tiền '!$P$4)+(M30*'Tiền '!$Q$4)+(N30*'Tiền '!$R$4)</f>
        <v>0</v>
      </c>
      <c r="Q30" s="14">
        <f>(B30*'Tiền '!$E$6)+(C30*'Tiền '!$F$6)+(D30*'Tiền '!$G$6)+(E30*'Tiền '!$H$6)+(F30*'Tiền '!$I$3)+(G30*'Tiền '!$J$3)+(H30*'Tiền '!$L$3)+(I30*'Tiền '!$M$3)+(J30*'Tiền '!$N$3)+(K30*'Tiền '!$O$3)+(L30*'Tiền '!$P$3)+(M30*'Tiền '!$Q$3)+(N30*'Tiền '!$R$3)</f>
        <v>0</v>
      </c>
      <c r="R30" s="8"/>
      <c r="S30" s="8"/>
      <c r="T30" s="8"/>
    </row>
    <row r="31" spans="1:20" ht="18.75">
      <c r="A31" s="12">
        <v>45228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>
        <f t="shared" si="0"/>
        <v>0</v>
      </c>
      <c r="P31" s="14">
        <f>(B31*'Tiền '!$E$7)+(C31*'Tiền '!$F$7)+(D31*'Tiền '!$G$7)+(E31*'Tiền '!$H$7)+(F31*'Tiền '!$I$4)+(G31*'Tiền '!$J$4)+(H31*'Tiền '!$L$4)+(I31*'Tiền '!$M$4)+(J31*'Tiền '!$N$4)+(K31*'Tiền '!$O$4)+(L31*'Tiền '!$P$4)+(M31*'Tiền '!$Q$4)+(N31*'Tiền '!$R$4)</f>
        <v>0</v>
      </c>
      <c r="Q31" s="14">
        <f>(B31*'Tiền '!$E$6)+(C31*'Tiền '!$F$6)+(D31*'Tiền '!$G$6)+(E31*'Tiền '!$H$6)+(F31*'Tiền '!$I$3)+(G31*'Tiền '!$J$3)+(H31*'Tiền '!$L$3)+(I31*'Tiền '!$M$3)+(J31*'Tiền '!$N$3)+(K31*'Tiền '!$O$3)+(L31*'Tiền '!$P$3)+(M31*'Tiền '!$Q$3)+(N31*'Tiền '!$R$3)</f>
        <v>0</v>
      </c>
      <c r="R31" s="8"/>
      <c r="S31" s="8"/>
      <c r="T31" s="8"/>
    </row>
    <row r="32" spans="1:20" ht="18.75">
      <c r="A32" s="51">
        <v>45229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4">
        <f t="shared" si="0"/>
        <v>0</v>
      </c>
      <c r="P32" s="14">
        <f>(B32*'Tiền '!$E$7)+(C32*'Tiền '!$F$7)+(D32*'Tiền '!$G$7)+(E32*'Tiền '!$H$7)+(F32*'Tiền '!$I$4)+(G32*'Tiền '!$J$4)+(H32*'Tiền '!$L$4)+(I32*'Tiền '!$M$4)+(J32*'Tiền '!$N$4)+(K32*'Tiền '!$O$4)+(L32*'Tiền '!$P$4)+(M32*'Tiền '!$Q$4)+(N32*'Tiền '!$R$4)</f>
        <v>0</v>
      </c>
      <c r="Q32" s="16">
        <f>(B32*'Tiền '!$E$6)+(C32*'Tiền '!$F$6)+(D32*'Tiền '!$G$6)+(E32*'Tiền '!$H$6)+(F32*'Tiền '!$I$3)+(G32*'Tiền '!$J$3)+(H32*'Tiền '!$L$3)+(I32*'Tiền '!$M$3)+(J32*'Tiền '!$N$3)+(K32*'Tiền '!$O$3)+(L32*'Tiền '!$P$3)+(M32*'Tiền '!$Q$3)+(N32*'Tiền '!$R$3)</f>
        <v>0</v>
      </c>
      <c r="R32" s="8"/>
      <c r="S32" s="8"/>
      <c r="T32" s="8"/>
    </row>
    <row r="33" spans="1:20" ht="18.75">
      <c r="A33" s="57">
        <v>45230</v>
      </c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9">
        <f t="shared" si="0"/>
        <v>0</v>
      </c>
      <c r="P33" s="59">
        <f>(B33*'Tiền '!$E$7)+(C33*'Tiền '!$F$7)+(D33*'Tiền '!$G$7)+(E33*'Tiền '!$H$7)+(F33*'Tiền '!$I$4)+(G33*'Tiền '!$J$4)+(H33*'Tiền '!$L$4)+(I33*'Tiền '!$M$4)+(J33*'Tiền '!$N$4)+(K33*'Tiền '!$O$4)+(L33*'Tiền '!$P$4)+(M33*'Tiền '!$Q$4)+(N33*'Tiền '!$R$4)</f>
        <v>0</v>
      </c>
      <c r="Q33" s="63">
        <f>(B33*'Tiền '!$E$6)+(C33*'Tiền '!$F$6)+(D33*'Tiền '!$G$6)+(E33*'Tiền '!$H$6)+(F33*'Tiền '!$I$3)+(G33*'Tiền '!$J$3)+(H33*'Tiền '!$L$3)+(I33*'Tiền '!$M$3)+(J33*'Tiền '!$N$3)+(K33*'Tiền '!$O$3)+(L33*'Tiền '!$P$3)+(M33*'Tiền '!$Q$3)+(N33*'Tiền '!$R$3)</f>
        <v>0</v>
      </c>
      <c r="R33" s="8"/>
      <c r="S33" s="8"/>
      <c r="T33" s="8"/>
    </row>
    <row r="34" spans="1:20" ht="18.75">
      <c r="A34" s="60" t="s">
        <v>11</v>
      </c>
      <c r="B34" s="61">
        <f>SUM(B3:B33)</f>
        <v>11</v>
      </c>
      <c r="C34" s="61">
        <f t="shared" ref="C34:Q34" si="1">SUM(C3:C33)</f>
        <v>84</v>
      </c>
      <c r="D34" s="61">
        <f t="shared" si="1"/>
        <v>6</v>
      </c>
      <c r="E34" s="61">
        <f t="shared" si="1"/>
        <v>44</v>
      </c>
      <c r="F34" s="61">
        <f t="shared" si="1"/>
        <v>5</v>
      </c>
      <c r="G34" s="61">
        <f t="shared" si="1"/>
        <v>15</v>
      </c>
      <c r="H34" s="61">
        <f t="shared" si="1"/>
        <v>4</v>
      </c>
      <c r="I34" s="61">
        <f t="shared" si="1"/>
        <v>2</v>
      </c>
      <c r="J34" s="61">
        <f t="shared" si="1"/>
        <v>6</v>
      </c>
      <c r="K34" s="61">
        <f t="shared" si="1"/>
        <v>3</v>
      </c>
      <c r="L34" s="61">
        <f t="shared" si="1"/>
        <v>5</v>
      </c>
      <c r="M34" s="61">
        <f t="shared" si="1"/>
        <v>1</v>
      </c>
      <c r="N34" s="61">
        <f t="shared" si="1"/>
        <v>0</v>
      </c>
      <c r="O34" s="61">
        <f t="shared" si="1"/>
        <v>186</v>
      </c>
      <c r="P34" s="62">
        <f t="shared" si="1"/>
        <v>1772491.7590796538</v>
      </c>
      <c r="Q34" s="62">
        <f t="shared" si="1"/>
        <v>1379508.2409203462</v>
      </c>
      <c r="R34" s="8"/>
      <c r="S34" s="8"/>
      <c r="T34" s="8"/>
    </row>
  </sheetData>
  <mergeCells count="1">
    <mergeCell ref="A1:P1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3"/>
  <sheetViews>
    <sheetView topLeftCell="C10" zoomScale="60" workbookViewId="0">
      <selection activeCell="C34" sqref="A34:XFD1488"/>
    </sheetView>
  </sheetViews>
  <sheetFormatPr defaultColWidth="14.42578125" defaultRowHeight="15" customHeight="1"/>
  <cols>
    <col min="1" max="1" width="16" style="55" customWidth="1"/>
    <col min="2" max="2" width="14.42578125" style="55"/>
    <col min="3" max="3" width="14.5703125" style="55" customWidth="1"/>
    <col min="4" max="4" width="9.42578125" style="55" customWidth="1"/>
    <col min="5" max="5" width="15.7109375" style="55" customWidth="1"/>
    <col min="6" max="6" width="8.85546875" style="55" customWidth="1"/>
    <col min="7" max="14" width="15.28515625" style="55" customWidth="1"/>
    <col min="15" max="15" width="10.140625" style="55" customWidth="1"/>
    <col min="16" max="17" width="20.7109375" style="55" customWidth="1"/>
    <col min="18" max="16384" width="14.42578125" style="55"/>
  </cols>
  <sheetData>
    <row r="1" spans="1:17" ht="15.95" customHeight="1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3"/>
      <c r="Q1" s="54"/>
    </row>
    <row r="2" spans="1:17" ht="18.75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8</v>
      </c>
      <c r="P2" s="11" t="s">
        <v>9</v>
      </c>
      <c r="Q2" s="11" t="s">
        <v>10</v>
      </c>
    </row>
    <row r="3" spans="1:17" ht="18.75">
      <c r="A3" s="12">
        <v>45231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4">
        <f>SUM(B3:N3)</f>
        <v>0</v>
      </c>
      <c r="P3" s="14">
        <f>(B3*'Tiền '!$E$7)+(C3*'Tiền '!$F$7)+(D3*'Tiền '!$G$7)+(E3*'Tiền '!$H$7)+(F3*'Tiền '!$I$4)+(G3*'Tiền '!$J$4)+(H3*'Tiền '!$L$4)+(I3*'Tiền '!$M$4)+(J3*'Tiền '!$N$4)+(K3*'Tiền '!$O$4)+(L3*'Tiền '!$P$4)+(M3*'Tiền '!$Q$4)+(N3*'Tiền '!$R$4)</f>
        <v>0</v>
      </c>
      <c r="Q3" s="14">
        <f>(B3*'Tiền '!$E$6)+(C3*'Tiền '!$F$6)+(D3*'Tiền '!$G$6)+(E3*'Tiền '!$H$6)+(F3*'Tiền '!$I$3)+(G3*'Tiền '!$J$3)+(H3*'Tiền '!$L$3)+(I3*'Tiền '!$M$3)+(J3*'Tiền '!$N$3)+(K3*'Tiền '!$O$3)+(L3*'Tiền '!$P$3)+(M3*'Tiền '!$Q$3)+(N3*'Tiền '!$R$3)</f>
        <v>0</v>
      </c>
    </row>
    <row r="4" spans="1:17" ht="18.75">
      <c r="A4" s="12">
        <v>45232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4">
        <f>SUM(B4:N4)</f>
        <v>0</v>
      </c>
      <c r="P4" s="14">
        <f>(B4*'Tiền '!$E$7)+(C4*'Tiền '!$F$7)+(D4*'Tiền '!$G$7)+(E4*'Tiền '!$H$7)+(F4*'Tiền '!$I$4)+(G4*'Tiền '!$J$4)+(H4*'Tiền '!$L$4)+(I4*'Tiền '!$M$4)+(J4*'Tiền '!$N$4)+(K4*'Tiền '!$O$4)+(L4*'Tiền '!$P$4)+(M4*'Tiền '!$Q$4)+(N4*'Tiền '!$R$4)</f>
        <v>0</v>
      </c>
      <c r="Q4" s="14">
        <f>(B4*'Tiền '!$E$6)+(C4*'Tiền '!$F$6)+(D4*'Tiền '!$G$6)+(E4*'Tiền '!$H$6)+(F4*'Tiền '!$I$3)+(G4*'Tiền '!$J$3)+(H4*'Tiền '!$L$3)+(I4*'Tiền '!$M$3)+(J4*'Tiền '!$N$3)+(K4*'Tiền '!$O$3)+(L4*'Tiền '!$P$3)+(M4*'Tiền '!$Q$3)+(N4*'Tiền '!$R$3)</f>
        <v>0</v>
      </c>
    </row>
    <row r="5" spans="1:17" ht="18.75">
      <c r="A5" s="12">
        <v>45233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>
        <f t="shared" ref="O5:O32" si="0">SUM(B5:N5)</f>
        <v>0</v>
      </c>
      <c r="P5" s="14">
        <f>(B5*'Tiền '!$E$7)+(C5*'Tiền '!$F$7)+(D5*'Tiền '!$G$7)+(E5*'Tiền '!$H$7)+(F5*'Tiền '!$I$4)+(G5*'Tiền '!$J$4)+(H5*'Tiền '!$L$4)+(I5*'Tiền '!$M$4)+(J5*'Tiền '!$N$4)+(K5*'Tiền '!$O$4)+(L5*'Tiền '!$P$4)+(M5*'Tiền '!$Q$4)+(N5*'Tiền '!$R$4)</f>
        <v>0</v>
      </c>
      <c r="Q5" s="14">
        <f>(B5*'Tiền '!$E$6)+(C5*'Tiền '!$F$6)+(D5*'Tiền '!$G$6)+(E5*'Tiền '!$H$6)+(F5*'Tiền '!$I$3)+(G5*'Tiền '!$J$3)+(H5*'Tiền '!$L$3)+(I5*'Tiền '!$M$3)+(J5*'Tiền '!$N$3)+(K5*'Tiền '!$O$3)+(L5*'Tiền '!$P$3)+(M5*'Tiền '!$Q$3)+(N5*'Tiền '!$R$3)</f>
        <v>0</v>
      </c>
    </row>
    <row r="6" spans="1:17" ht="18.75">
      <c r="A6" s="12">
        <v>45234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>
        <f t="shared" si="0"/>
        <v>0</v>
      </c>
      <c r="P6" s="14">
        <f>(B6*'Tiền '!$E$7)+(C6*'Tiền '!$F$7)+(D6*'Tiền '!$G$7)+(E6*'Tiền '!$H$7)+(F6*'Tiền '!$I$4)+(G6*'Tiền '!$J$4)+(H6*'Tiền '!$L$4)+(I6*'Tiền '!$M$4)+(J6*'Tiền '!$N$4)+(K6*'Tiền '!$O$4)+(L6*'Tiền '!$P$4)+(M6*'Tiền '!$Q$4)+(N6*'Tiền '!$R$4)</f>
        <v>0</v>
      </c>
      <c r="Q6" s="14">
        <f>(B6*'Tiền '!$E$6)+(C6*'Tiền '!$F$6)+(D6*'Tiền '!$G$6)+(E6*'Tiền '!$H$6)+(F6*'Tiền '!$I$3)+(G6*'Tiền '!$J$3)+(H6*'Tiền '!$L$3)+(I6*'Tiền '!$M$3)+(J6*'Tiền '!$N$3)+(K6*'Tiền '!$O$3)+(L6*'Tiền '!$P$3)+(M6*'Tiền '!$Q$3)+(N6*'Tiền '!$R$3)</f>
        <v>0</v>
      </c>
    </row>
    <row r="7" spans="1:17" ht="18.75">
      <c r="A7" s="12">
        <v>45235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4">
        <f t="shared" si="0"/>
        <v>0</v>
      </c>
      <c r="P7" s="14">
        <f>(B7*'Tiền '!$E$7)+(C7*'Tiền '!$F$7)+(D7*'Tiền '!$G$7)+(E7*'Tiền '!$H$7)+(F7*'Tiền '!$I$4)+(G7*'Tiền '!$J$4)+(H7*'Tiền '!$L$4)+(I7*'Tiền '!$M$4)+(J7*'Tiền '!$N$4)+(K7*'Tiền '!$O$4)+(L7*'Tiền '!$P$4)+(M7*'Tiền '!$Q$4)+(N7*'Tiền '!$R$4)</f>
        <v>0</v>
      </c>
      <c r="Q7" s="14">
        <f>(B7*'Tiền '!$E$6)+(C7*'Tiền '!$F$6)+(D7*'Tiền '!$G$6)+(E7*'Tiền '!$H$6)+(F7*'Tiền '!$I$3)+(G7*'Tiền '!$J$3)+(H7*'Tiền '!$L$3)+(I7*'Tiền '!$M$3)+(J7*'Tiền '!$N$3)+(K7*'Tiền '!$O$3)+(L7*'Tiền '!$P$3)+(M7*'Tiền '!$Q$3)+(N7*'Tiền '!$R$3)</f>
        <v>0</v>
      </c>
    </row>
    <row r="8" spans="1:17" ht="18.75">
      <c r="A8" s="12">
        <v>45236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4">
        <f t="shared" si="0"/>
        <v>0</v>
      </c>
      <c r="P8" s="14">
        <f>(B8*'Tiền '!$E$7)+(C8*'Tiền '!$F$7)+(D8*'Tiền '!$G$7)+(E8*'Tiền '!$H$7)+(F8*'Tiền '!$I$4)+(G8*'Tiền '!$J$4)+(H8*'Tiền '!$L$4)+(I8*'Tiền '!$M$4)+(J8*'Tiền '!$N$4)+(K8*'Tiền '!$O$4)+(L8*'Tiền '!$P$4)+(M8*'Tiền '!$Q$4)+(N8*'Tiền '!$R$4)</f>
        <v>0</v>
      </c>
      <c r="Q8" s="14">
        <f>(B8*'Tiền '!$E$6)+(C8*'Tiền '!$F$6)+(D8*'Tiền '!$G$6)+(E8*'Tiền '!$H$6)+(F8*'Tiền '!$I$3)+(G8*'Tiền '!$J$3)+(H8*'Tiền '!$L$3)+(I8*'Tiền '!$M$3)+(J8*'Tiền '!$N$3)+(K8*'Tiền '!$O$3)+(L8*'Tiền '!$P$3)+(M8*'Tiền '!$Q$3)+(N8*'Tiền '!$R$3)</f>
        <v>0</v>
      </c>
    </row>
    <row r="9" spans="1:17" ht="18.75">
      <c r="A9" s="12">
        <v>45237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>
        <f t="shared" si="0"/>
        <v>0</v>
      </c>
      <c r="P9" s="14">
        <f>(B9*'Tiền '!$E$7)+(C9*'Tiền '!$F$7)+(D9*'Tiền '!$G$7)+(E9*'Tiền '!$H$7)+(F9*'Tiền '!$I$4)+(G9*'Tiền '!$J$4)+(H9*'Tiền '!$L$4)+(I9*'Tiền '!$M$4)+(J9*'Tiền '!$N$4)+(K9*'Tiền '!$O$4)+(L9*'Tiền '!$P$4)+(M9*'Tiền '!$Q$4)+(N9*'Tiền '!$R$4)</f>
        <v>0</v>
      </c>
      <c r="Q9" s="14">
        <f>(B9*'Tiền '!$E$6)+(C9*'Tiền '!$F$6)+(D9*'Tiền '!$G$6)+(E9*'Tiền '!$H$6)+(F9*'Tiền '!$I$3)+(G9*'Tiền '!$J$3)+(H9*'Tiền '!$L$3)+(I9*'Tiền '!$M$3)+(J9*'Tiền '!$N$3)+(K9*'Tiền '!$O$3)+(L9*'Tiền '!$P$3)+(M9*'Tiền '!$Q$3)+(N9*'Tiền '!$R$3)</f>
        <v>0</v>
      </c>
    </row>
    <row r="10" spans="1:17" ht="18.75">
      <c r="A10" s="12">
        <v>45238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>
        <f t="shared" si="0"/>
        <v>0</v>
      </c>
      <c r="P10" s="14">
        <f>(B10*'Tiền '!$E$7)+(C10*'Tiền '!$F$7)+(D10*'Tiền '!$G$7)+(E10*'Tiền '!$H$7)+(F10*'Tiền '!$I$4)+(G10*'Tiền '!$J$4)+(H10*'Tiền '!$L$4)+(I10*'Tiền '!$M$4)+(J10*'Tiền '!$N$4)+(K10*'Tiền '!$O$4)+(L10*'Tiền '!$P$4)+(M10*'Tiền '!$Q$4)+(N10*'Tiền '!$R$4)</f>
        <v>0</v>
      </c>
      <c r="Q10" s="14">
        <f>(B10*'Tiền '!$E$6)+(C10*'Tiền '!$F$6)+(D10*'Tiền '!$G$6)+(E10*'Tiền '!$H$6)+(F10*'Tiền '!$I$3)+(G10*'Tiền '!$J$3)+(H10*'Tiền '!$L$3)+(I10*'Tiền '!$M$3)+(J10*'Tiền '!$N$3)+(K10*'Tiền '!$O$3)+(L10*'Tiền '!$P$3)+(M10*'Tiền '!$Q$3)+(N10*'Tiền '!$R$3)</f>
        <v>0</v>
      </c>
    </row>
    <row r="11" spans="1:17" ht="18.75">
      <c r="A11" s="12">
        <v>45239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f t="shared" si="0"/>
        <v>0</v>
      </c>
      <c r="P11" s="14">
        <f>(B11*'Tiền '!$E$7)+(C11*'Tiền '!$F$7)+(D11*'Tiền '!$G$7)+(E11*'Tiền '!$H$7)+(F11*'Tiền '!$I$4)+(G11*'Tiền '!$J$4)+(H11*'Tiền '!$L$4)+(I11*'Tiền '!$M$4)+(J11*'Tiền '!$N$4)+(K11*'Tiền '!$O$4)+(L11*'Tiền '!$P$4)+(M11*'Tiền '!$Q$4)+(N11*'Tiền '!$R$4)</f>
        <v>0</v>
      </c>
      <c r="Q11" s="14">
        <f>(B11*'Tiền '!$E$6)+(C11*'Tiền '!$F$6)+(D11*'Tiền '!$G$6)+(E11*'Tiền '!$H$6)+(F11*'Tiền '!$I$3)+(G11*'Tiền '!$J$3)+(H11*'Tiền '!$L$3)+(I11*'Tiền '!$M$3)+(J11*'Tiền '!$N$3)+(K11*'Tiền '!$O$3)+(L11*'Tiền '!$P$3)+(M11*'Tiền '!$Q$3)+(N11*'Tiền '!$R$3)</f>
        <v>0</v>
      </c>
    </row>
    <row r="12" spans="1:17" ht="18.75">
      <c r="A12" s="12">
        <v>45240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>
        <f t="shared" si="0"/>
        <v>0</v>
      </c>
      <c r="P12" s="14">
        <f>(B12*'Tiền '!$E$7)+(C12*'Tiền '!$F$7)+(D12*'Tiền '!$G$7)+(E12*'Tiền '!$H$7)+(F12*'Tiền '!$I$4)+(G12*'Tiền '!$J$4)+(H12*'Tiền '!$L$4)+(I12*'Tiền '!$M$4)+(J12*'Tiền '!$N$4)+(K12*'Tiền '!$O$4)+(L12*'Tiền '!$P$4)+(M12*'Tiền '!$Q$4)+(N12*'Tiền '!$R$4)</f>
        <v>0</v>
      </c>
      <c r="Q12" s="14">
        <f>(B12*'Tiền '!$E$6)+(C12*'Tiền '!$F$6)+(D12*'Tiền '!$G$6)+(E12*'Tiền '!$H$6)+(F12*'Tiền '!$I$3)+(G12*'Tiền '!$J$3)+(H12*'Tiền '!$L$3)+(I12*'Tiền '!$M$3)+(J12*'Tiền '!$N$3)+(K12*'Tiền '!$O$3)+(L12*'Tiền '!$P$3)+(M12*'Tiền '!$Q$3)+(N12*'Tiền '!$R$3)</f>
        <v>0</v>
      </c>
    </row>
    <row r="13" spans="1:17" ht="18.75">
      <c r="A13" s="12">
        <v>45241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>
        <f t="shared" si="0"/>
        <v>0</v>
      </c>
      <c r="P13" s="14">
        <f>(B13*'Tiền '!$E$7)+(C13*'Tiền '!$F$7)+(D13*'Tiền '!$G$7)+(E13*'Tiền '!$H$7)+(F13*'Tiền '!$I$4)+(G13*'Tiền '!$J$4)+(H13*'Tiền '!$L$4)+(I13*'Tiền '!$M$4)+(J13*'Tiền '!$N$4)+(K13*'Tiền '!$O$4)+(L13*'Tiền '!$P$4)+(M13*'Tiền '!$Q$4)+(N13*'Tiền '!$R$4)</f>
        <v>0</v>
      </c>
      <c r="Q13" s="14">
        <f>(B13*'Tiền '!$E$6)+(C13*'Tiền '!$F$6)+(D13*'Tiền '!$G$6)+(E13*'Tiền '!$H$6)+(F13*'Tiền '!$I$3)+(G13*'Tiền '!$J$3)+(H13*'Tiền '!$L$3)+(I13*'Tiền '!$M$3)+(J13*'Tiền '!$N$3)+(K13*'Tiền '!$O$3)+(L13*'Tiền '!$P$3)+(M13*'Tiền '!$Q$3)+(N13*'Tiền '!$R$3)</f>
        <v>0</v>
      </c>
    </row>
    <row r="14" spans="1:17" ht="18.75">
      <c r="A14" s="12">
        <v>45242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>
        <f t="shared" si="0"/>
        <v>0</v>
      </c>
      <c r="P14" s="14">
        <f>(B14*'Tiền '!$E$7)+(C14*'Tiền '!$F$7)+(D14*'Tiền '!$G$7)+(E14*'Tiền '!$H$7)+(F14*'Tiền '!$I$4)+(G14*'Tiền '!$J$4)+(H14*'Tiền '!$L$4)+(I14*'Tiền '!$M$4)+(J14*'Tiền '!$N$4)+(K14*'Tiền '!$O$4)+(L14*'Tiền '!$P$4)+(M14*'Tiền '!$Q$4)+(N14*'Tiền '!$R$4)</f>
        <v>0</v>
      </c>
      <c r="Q14" s="14">
        <f>(B14*'Tiền '!$E$6)+(C14*'Tiền '!$F$6)+(D14*'Tiền '!$G$6)+(E14*'Tiền '!$H$6)+(F14*'Tiền '!$I$3)+(G14*'Tiền '!$J$3)+(H14*'Tiền '!$L$3)+(I14*'Tiền '!$M$3)+(J14*'Tiền '!$N$3)+(K14*'Tiền '!$O$3)+(L14*'Tiền '!$P$3)+(M14*'Tiền '!$Q$3)+(N14*'Tiền '!$R$3)</f>
        <v>0</v>
      </c>
    </row>
    <row r="15" spans="1:17" ht="18.75">
      <c r="A15" s="12">
        <v>45243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>
        <f t="shared" si="0"/>
        <v>0</v>
      </c>
      <c r="P15" s="14">
        <f>(B15*'Tiền '!$E$7)+(C15*'Tiền '!$F$7)+(D15*'Tiền '!$G$7)+(E15*'Tiền '!$H$7)+(F15*'Tiền '!$I$4)+(G15*'Tiền '!$J$4)+(H15*'Tiền '!$L$4)+(I15*'Tiền '!$M$4)+(J15*'Tiền '!$N$4)+(K15*'Tiền '!$O$4)+(L15*'Tiền '!$P$4)+(M15*'Tiền '!$Q$4)+(N15*'Tiền '!$R$4)</f>
        <v>0</v>
      </c>
      <c r="Q15" s="14">
        <f>(B15*'Tiền '!$E$6)+(C15*'Tiền '!$F$6)+(D15*'Tiền '!$G$6)+(E15*'Tiền '!$H$6)+(F15*'Tiền '!$I$3)+(G15*'Tiền '!$J$3)+(H15*'Tiền '!$L$3)+(I15*'Tiền '!$M$3)+(J15*'Tiền '!$N$3)+(K15*'Tiền '!$O$3)+(L15*'Tiền '!$P$3)+(M15*'Tiền '!$Q$3)+(N15*'Tiền '!$R$3)</f>
        <v>0</v>
      </c>
    </row>
    <row r="16" spans="1:17" ht="18.75">
      <c r="A16" s="12">
        <v>45244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>
        <f t="shared" si="0"/>
        <v>0</v>
      </c>
      <c r="P16" s="14">
        <f>(B16*'Tiền '!$E$7)+(C16*'Tiền '!$F$7)+(D16*'Tiền '!$G$7)+(E16*'Tiền '!$H$7)+(F16*'Tiền '!$I$4)+(G16*'Tiền '!$J$4)+(H16*'Tiền '!$L$4)+(I16*'Tiền '!$M$4)+(J16*'Tiền '!$N$4)+(K16*'Tiền '!$O$4)+(L16*'Tiền '!$P$4)+(M16*'Tiền '!$Q$4)+(N16*'Tiền '!$R$4)</f>
        <v>0</v>
      </c>
      <c r="Q16" s="14">
        <f>(B16*'Tiền '!$E$6)+(C16*'Tiền '!$F$6)+(D16*'Tiền '!$G$6)+(E16*'Tiền '!$H$6)+(F16*'Tiền '!$I$3)+(G16*'Tiền '!$J$3)+(H16*'Tiền '!$L$3)+(I16*'Tiền '!$M$3)+(J16*'Tiền '!$N$3)+(K16*'Tiền '!$O$3)+(L16*'Tiền '!$P$3)+(M16*'Tiền '!$Q$3)+(N16*'Tiền '!$R$3)</f>
        <v>0</v>
      </c>
    </row>
    <row r="17" spans="1:17" ht="18.75">
      <c r="A17" s="12">
        <v>45245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>
        <f t="shared" si="0"/>
        <v>0</v>
      </c>
      <c r="P17" s="14">
        <f>(B17*'Tiền '!$E$7)+(C17*'Tiền '!$F$7)+(D17*'Tiền '!$G$7)+(E17*'Tiền '!$H$7)+(F17*'Tiền '!$I$4)+(G17*'Tiền '!$J$4)+(H17*'Tiền '!$L$4)+(I17*'Tiền '!$M$4)+(J17*'Tiền '!$N$4)+(K17*'Tiền '!$O$4)+(L17*'Tiền '!$P$4)+(M17*'Tiền '!$Q$4)+(N17*'Tiền '!$R$4)</f>
        <v>0</v>
      </c>
      <c r="Q17" s="14">
        <f>(B17*'Tiền '!$E$6)+(C17*'Tiền '!$F$6)+(D17*'Tiền '!$G$6)+(E17*'Tiền '!$H$6)+(F17*'Tiền '!$I$3)+(G17*'Tiền '!$J$3)+(H17*'Tiền '!$L$3)+(I17*'Tiền '!$M$3)+(J17*'Tiền '!$N$3)+(K17*'Tiền '!$O$3)+(L17*'Tiền '!$P$3)+(M17*'Tiền '!$Q$3)+(N17*'Tiền '!$R$3)</f>
        <v>0</v>
      </c>
    </row>
    <row r="18" spans="1:17" ht="18.75">
      <c r="A18" s="12">
        <v>45246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>
        <f t="shared" si="0"/>
        <v>0</v>
      </c>
      <c r="P18" s="14">
        <f>(B18*'Tiền '!$E$7)+(C18*'Tiền '!$F$7)+(D18*'Tiền '!$G$7)+(E18*'Tiền '!$H$7)+(F18*'Tiền '!$I$4)+(G18*'Tiền '!$J$4)+(H18*'Tiền '!$L$4)+(I18*'Tiền '!$M$4)+(J18*'Tiền '!$N$4)+(K18*'Tiền '!$O$4)+(L18*'Tiền '!$P$4)+(M18*'Tiền '!$Q$4)+(N18*'Tiền '!$R$4)</f>
        <v>0</v>
      </c>
      <c r="Q18" s="14">
        <f>(B18*'Tiền '!$E$6)+(C18*'Tiền '!$F$6)+(D18*'Tiền '!$G$6)+(E18*'Tiền '!$H$6)+(F18*'Tiền '!$I$3)+(G18*'Tiền '!$J$3)+(H18*'Tiền '!$L$3)+(I18*'Tiền '!$M$3)+(J18*'Tiền '!$N$3)+(K18*'Tiền '!$O$3)+(L18*'Tiền '!$P$3)+(M18*'Tiền '!$Q$3)+(N18*'Tiền '!$R$3)</f>
        <v>0</v>
      </c>
    </row>
    <row r="19" spans="1:17" ht="18.75">
      <c r="A19" s="12">
        <v>45247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>
        <f t="shared" si="0"/>
        <v>0</v>
      </c>
      <c r="P19" s="14">
        <f>(B19*'Tiền '!$E$7)+(C19*'Tiền '!$F$7)+(D19*'Tiền '!$G$7)+(E19*'Tiền '!$H$7)+(F19*'Tiền '!$I$4)+(G19*'Tiền '!$J$4)+(H19*'Tiền '!$L$4)+(I19*'Tiền '!$M$4)+(J19*'Tiền '!$N$4)+(K19*'Tiền '!$O$4)+(L19*'Tiền '!$P$4)+(M19*'Tiền '!$Q$4)+(N19*'Tiền '!$R$4)</f>
        <v>0</v>
      </c>
      <c r="Q19" s="14">
        <f>(B19*'Tiền '!$E$6)+(C19*'Tiền '!$F$6)+(D19*'Tiền '!$G$6)+(E19*'Tiền '!$H$6)+(F19*'Tiền '!$I$3)+(G19*'Tiền '!$J$3)+(H19*'Tiền '!$L$3)+(I19*'Tiền '!$M$3)+(J19*'Tiền '!$N$3)+(K19*'Tiền '!$O$3)+(L19*'Tiền '!$P$3)+(M19*'Tiền '!$Q$3)+(N19*'Tiền '!$R$3)</f>
        <v>0</v>
      </c>
    </row>
    <row r="20" spans="1:17" ht="18.75">
      <c r="A20" s="12">
        <v>45248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>
        <f t="shared" si="0"/>
        <v>0</v>
      </c>
      <c r="P20" s="14">
        <f>(B20*'Tiền '!$E$7)+(C20*'Tiền '!$F$7)+(D20*'Tiền '!$G$7)+(E20*'Tiền '!$H$7)+(F20*'Tiền '!$I$4)+(G20*'Tiền '!$J$4)+(H20*'Tiền '!$L$4)+(I20*'Tiền '!$M$4)+(J20*'Tiền '!$N$4)+(K20*'Tiền '!$O$4)+(L20*'Tiền '!$P$4)+(M20*'Tiền '!$Q$4)+(N20*'Tiền '!$R$4)</f>
        <v>0</v>
      </c>
      <c r="Q20" s="14">
        <f>(B20*'Tiền '!$E$6)+(C20*'Tiền '!$F$6)+(D20*'Tiền '!$G$6)+(E20*'Tiền '!$H$6)+(F20*'Tiền '!$I$3)+(G20*'Tiền '!$J$3)+(H20*'Tiền '!$L$3)+(I20*'Tiền '!$M$3)+(J20*'Tiền '!$N$3)+(K20*'Tiền '!$O$3)+(L20*'Tiền '!$P$3)+(M20*'Tiền '!$Q$3)+(N20*'Tiền '!$R$3)</f>
        <v>0</v>
      </c>
    </row>
    <row r="21" spans="1:17" ht="18.75">
      <c r="A21" s="12">
        <v>45249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>
        <f t="shared" si="0"/>
        <v>0</v>
      </c>
      <c r="P21" s="14">
        <f>(B21*'Tiền '!$E$7)+(C21*'Tiền '!$F$7)+(D21*'Tiền '!$G$7)+(E21*'Tiền '!$H$7)+(F21*'Tiền '!$I$4)+(G21*'Tiền '!$J$4)+(H21*'Tiền '!$L$4)+(I21*'Tiền '!$M$4)+(J21*'Tiền '!$N$4)+(K21*'Tiền '!$O$4)+(L21*'Tiền '!$P$4)+(M21*'Tiền '!$Q$4)+(N21*'Tiền '!$R$4)</f>
        <v>0</v>
      </c>
      <c r="Q21" s="14">
        <f>(B21*'Tiền '!$E$6)+(C21*'Tiền '!$F$6)+(D21*'Tiền '!$G$6)+(E21*'Tiền '!$H$6)+(F21*'Tiền '!$I$3)+(G21*'Tiền '!$J$3)+(H21*'Tiền '!$L$3)+(I21*'Tiền '!$M$3)+(J21*'Tiền '!$N$3)+(K21*'Tiền '!$O$3)+(L21*'Tiền '!$P$3)+(M21*'Tiền '!$Q$3)+(N21*'Tiền '!$R$3)</f>
        <v>0</v>
      </c>
    </row>
    <row r="22" spans="1:17" ht="18.75">
      <c r="A22" s="12">
        <v>45250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>
        <f t="shared" si="0"/>
        <v>0</v>
      </c>
      <c r="P22" s="14">
        <f>(B22*'Tiền '!$E$7)+(C22*'Tiền '!$F$7)+(D22*'Tiền '!$G$7)+(E22*'Tiền '!$H$7)+(F22*'Tiền '!$I$4)+(G22*'Tiền '!$J$4)+(H22*'Tiền '!$L$4)+(I22*'Tiền '!$M$4)+(J22*'Tiền '!$N$4)+(K22*'Tiền '!$O$4)+(L22*'Tiền '!$P$4)+(M22*'Tiền '!$Q$4)+(N22*'Tiền '!$R$4)</f>
        <v>0</v>
      </c>
      <c r="Q22" s="14">
        <f>(B22*'Tiền '!$E$6)+(C22*'Tiền '!$F$6)+(D22*'Tiền '!$G$6)+(E22*'Tiền '!$H$6)+(F22*'Tiền '!$I$3)+(G22*'Tiền '!$J$3)+(H22*'Tiền '!$L$3)+(I22*'Tiền '!$M$3)+(J22*'Tiền '!$N$3)+(K22*'Tiền '!$O$3)+(L22*'Tiền '!$P$3)+(M22*'Tiền '!$Q$3)+(N22*'Tiền '!$R$3)</f>
        <v>0</v>
      </c>
    </row>
    <row r="23" spans="1:17" ht="18.75">
      <c r="A23" s="12">
        <v>45251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>
        <f t="shared" si="0"/>
        <v>0</v>
      </c>
      <c r="P23" s="14">
        <f>(B23*'Tiền '!$E$7)+(C23*'Tiền '!$F$7)+(D23*'Tiền '!$G$7)+(E23*'Tiền '!$H$7)+(F23*'Tiền '!$I$4)+(G23*'Tiền '!$J$4)+(H23*'Tiền '!$L$4)+(I23*'Tiền '!$M$4)+(J23*'Tiền '!$N$4)+(K23*'Tiền '!$O$4)+(L23*'Tiền '!$P$4)+(M23*'Tiền '!$Q$4)+(N23*'Tiền '!$R$4)</f>
        <v>0</v>
      </c>
      <c r="Q23" s="14">
        <f>(B23*'Tiền '!$E$6)+(C23*'Tiền '!$F$6)+(D23*'Tiền '!$G$6)+(E23*'Tiền '!$H$6)+(F23*'Tiền '!$I$3)+(G23*'Tiền '!$J$3)+(H23*'Tiền '!$L$3)+(I23*'Tiền '!$M$3)+(J23*'Tiền '!$N$3)+(K23*'Tiền '!$O$3)+(L23*'Tiền '!$P$3)+(M23*'Tiền '!$Q$3)+(N23*'Tiền '!$R$3)</f>
        <v>0</v>
      </c>
    </row>
    <row r="24" spans="1:17" ht="18.75">
      <c r="A24" s="12">
        <v>45252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>
        <f t="shared" si="0"/>
        <v>0</v>
      </c>
      <c r="P24" s="14">
        <f>(B24*'Tiền '!$E$7)+(C24*'Tiền '!$F$7)+(D24*'Tiền '!$G$7)+(E24*'Tiền '!$H$7)+(F24*'Tiền '!$I$4)+(G24*'Tiền '!$J$4)+(H24*'Tiền '!$L$4)+(I24*'Tiền '!$M$4)+(J24*'Tiền '!$N$4)+(K24*'Tiền '!$O$4)+(L24*'Tiền '!$P$4)+(M24*'Tiền '!$Q$4)+(N24*'Tiền '!$R$4)</f>
        <v>0</v>
      </c>
      <c r="Q24" s="14">
        <f>(B24*'Tiền '!$E$6)+(C24*'Tiền '!$F$6)+(D24*'Tiền '!$G$6)+(E24*'Tiền '!$H$6)+(F24*'Tiền '!$I$3)+(G24*'Tiền '!$J$3)+(H24*'Tiền '!$L$3)+(I24*'Tiền '!$M$3)+(J24*'Tiền '!$N$3)+(K24*'Tiền '!$O$3)+(L24*'Tiền '!$P$3)+(M24*'Tiền '!$Q$3)+(N24*'Tiền '!$R$3)</f>
        <v>0</v>
      </c>
    </row>
    <row r="25" spans="1:17" ht="18.75">
      <c r="A25" s="12">
        <v>45253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>
        <f t="shared" si="0"/>
        <v>0</v>
      </c>
      <c r="P25" s="14">
        <f>(B25*'Tiền '!$E$7)+(C25*'Tiền '!$F$7)+(D25*'Tiền '!$G$7)+(E25*'Tiền '!$H$7)+(F25*'Tiền '!$I$4)+(G25*'Tiền '!$J$4)+(H25*'Tiền '!$L$4)+(I25*'Tiền '!$M$4)+(J25*'Tiền '!$N$4)+(K25*'Tiền '!$O$4)+(L25*'Tiền '!$P$4)+(M25*'Tiền '!$Q$4)+(N25*'Tiền '!$R$4)</f>
        <v>0</v>
      </c>
      <c r="Q25" s="14">
        <f>(B25*'Tiền '!$E$6)+(C25*'Tiền '!$F$6)+(D25*'Tiền '!$G$6)+(E25*'Tiền '!$H$6)+(F25*'Tiền '!$I$3)+(G25*'Tiền '!$J$3)+(H25*'Tiền '!$L$3)+(I25*'Tiền '!$M$3)+(J25*'Tiền '!$N$3)+(K25*'Tiền '!$O$3)+(L25*'Tiền '!$P$3)+(M25*'Tiền '!$Q$3)+(N25*'Tiền '!$R$3)</f>
        <v>0</v>
      </c>
    </row>
    <row r="26" spans="1:17" ht="18.75">
      <c r="A26" s="12">
        <v>45254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>
        <f t="shared" si="0"/>
        <v>0</v>
      </c>
      <c r="P26" s="14">
        <f>(B26*'Tiền '!$E$7)+(C26*'Tiền '!$F$7)+(D26*'Tiền '!$G$7)+(E26*'Tiền '!$H$7)+(F26*'Tiền '!$I$4)+(G26*'Tiền '!$J$4)+(H26*'Tiền '!$L$4)+(I26*'Tiền '!$M$4)+(J26*'Tiền '!$N$4)+(K26*'Tiền '!$O$4)+(L26*'Tiền '!$P$4)+(M26*'Tiền '!$Q$4)+(N26*'Tiền '!$R$4)</f>
        <v>0</v>
      </c>
      <c r="Q26" s="14">
        <f>(B26*'Tiền '!$E$6)+(C26*'Tiền '!$F$6)+(D26*'Tiền '!$G$6)+(E26*'Tiền '!$H$6)+(F26*'Tiền '!$I$3)+(G26*'Tiền '!$J$3)+(H26*'Tiền '!$L$3)+(I26*'Tiền '!$M$3)+(J26*'Tiền '!$N$3)+(K26*'Tiền '!$O$3)+(L26*'Tiền '!$P$3)+(M26*'Tiền '!$Q$3)+(N26*'Tiền '!$R$3)</f>
        <v>0</v>
      </c>
    </row>
    <row r="27" spans="1:17" ht="18.75">
      <c r="A27" s="12">
        <v>45255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>
        <f t="shared" si="0"/>
        <v>0</v>
      </c>
      <c r="P27" s="14">
        <f>(B27*'Tiền '!$E$7)+(C27*'Tiền '!$F$7)+(D27*'Tiền '!$G$7)+(E27*'Tiền '!$H$7)+(F27*'Tiền '!$I$4)+(G27*'Tiền '!$J$4)+(H27*'Tiền '!$L$4)+(I27*'Tiền '!$M$4)+(J27*'Tiền '!$N$4)+(K27*'Tiền '!$O$4)+(L27*'Tiền '!$P$4)+(M27*'Tiền '!$Q$4)+(N27*'Tiền '!$R$4)</f>
        <v>0</v>
      </c>
      <c r="Q27" s="14">
        <f>(B27*'Tiền '!$E$6)+(C27*'Tiền '!$F$6)+(D27*'Tiền '!$G$6)+(E27*'Tiền '!$H$6)+(F27*'Tiền '!$I$3)+(G27*'Tiền '!$J$3)+(H27*'Tiền '!$L$3)+(I27*'Tiền '!$M$3)+(J27*'Tiền '!$N$3)+(K27*'Tiền '!$O$3)+(L27*'Tiền '!$P$3)+(M27*'Tiền '!$Q$3)+(N27*'Tiền '!$R$3)</f>
        <v>0</v>
      </c>
    </row>
    <row r="28" spans="1:17" ht="18.75">
      <c r="A28" s="12">
        <v>45256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>
        <f t="shared" si="0"/>
        <v>0</v>
      </c>
      <c r="P28" s="14">
        <f>(B28*'Tiền '!$E$7)+(C28*'Tiền '!$F$7)+(D28*'Tiền '!$G$7)+(E28*'Tiền '!$H$7)+(F28*'Tiền '!$I$4)+(G28*'Tiền '!$J$4)+(H28*'Tiền '!$L$4)+(I28*'Tiền '!$M$4)+(J28*'Tiền '!$N$4)+(K28*'Tiền '!$O$4)+(L28*'Tiền '!$P$4)+(M28*'Tiền '!$Q$4)+(N28*'Tiền '!$R$4)</f>
        <v>0</v>
      </c>
      <c r="Q28" s="14">
        <f>(B28*'Tiền '!$E$6)+(C28*'Tiền '!$F$6)+(D28*'Tiền '!$G$6)+(E28*'Tiền '!$H$6)+(F28*'Tiền '!$I$3)+(G28*'Tiền '!$J$3)+(H28*'Tiền '!$L$3)+(I28*'Tiền '!$M$3)+(J28*'Tiền '!$N$3)+(K28*'Tiền '!$O$3)+(L28*'Tiền '!$P$3)+(M28*'Tiền '!$Q$3)+(N28*'Tiền '!$R$3)</f>
        <v>0</v>
      </c>
    </row>
    <row r="29" spans="1:17" ht="18.75">
      <c r="A29" s="12">
        <v>45257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>
        <f t="shared" si="0"/>
        <v>0</v>
      </c>
      <c r="P29" s="14">
        <f>(B29*'Tiền '!$E$7)+(C29*'Tiền '!$F$7)+(D29*'Tiền '!$G$7)+(E29*'Tiền '!$H$7)+(F29*'Tiền '!$I$4)+(G29*'Tiền '!$J$4)+(H29*'Tiền '!$L$4)+(I29*'Tiền '!$M$4)+(J29*'Tiền '!$N$4)+(K29*'Tiền '!$O$4)+(L29*'Tiền '!$P$4)+(M29*'Tiền '!$Q$4)+(N29*'Tiền '!$R$4)</f>
        <v>0</v>
      </c>
      <c r="Q29" s="14">
        <f>(B29*'Tiền '!$E$6)+(C29*'Tiền '!$F$6)+(D29*'Tiền '!$G$6)+(E29*'Tiền '!$H$6)+(F29*'Tiền '!$I$3)+(G29*'Tiền '!$J$3)+(H29*'Tiền '!$L$3)+(I29*'Tiền '!$M$3)+(J29*'Tiền '!$N$3)+(K29*'Tiền '!$O$3)+(L29*'Tiền '!$P$3)+(M29*'Tiền '!$Q$3)+(N29*'Tiền '!$R$3)</f>
        <v>0</v>
      </c>
    </row>
    <row r="30" spans="1:17" ht="18.75">
      <c r="A30" s="12">
        <v>45258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>
        <f t="shared" si="0"/>
        <v>0</v>
      </c>
      <c r="P30" s="14">
        <f>(B30*'Tiền '!$E$7)+(C30*'Tiền '!$F$7)+(D30*'Tiền '!$G$7)+(E30*'Tiền '!$H$7)+(F30*'Tiền '!$I$4)+(G30*'Tiền '!$J$4)+(H30*'Tiền '!$L$4)+(I30*'Tiền '!$M$4)+(J30*'Tiền '!$N$4)+(K30*'Tiền '!$O$4)+(L30*'Tiền '!$P$4)+(M30*'Tiền '!$Q$4)+(N30*'Tiền '!$R$4)</f>
        <v>0</v>
      </c>
      <c r="Q30" s="14">
        <f>(B30*'Tiền '!$E$6)+(C30*'Tiền '!$F$6)+(D30*'Tiền '!$G$6)+(E30*'Tiền '!$H$6)+(F30*'Tiền '!$I$3)+(G30*'Tiền '!$J$3)+(H30*'Tiền '!$L$3)+(I30*'Tiền '!$M$3)+(J30*'Tiền '!$N$3)+(K30*'Tiền '!$O$3)+(L30*'Tiền '!$P$3)+(M30*'Tiền '!$Q$3)+(N30*'Tiền '!$R$3)</f>
        <v>0</v>
      </c>
    </row>
    <row r="31" spans="1:17" ht="18.75">
      <c r="A31" s="12">
        <v>45259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>
        <f t="shared" si="0"/>
        <v>0</v>
      </c>
      <c r="P31" s="14">
        <f>(B31*'Tiền '!$E$7)+(C31*'Tiền '!$F$7)+(D31*'Tiền '!$G$7)+(E31*'Tiền '!$H$7)+(F31*'Tiền '!$I$4)+(G31*'Tiền '!$J$4)+(H31*'Tiền '!$L$4)+(I31*'Tiền '!$M$4)+(J31*'Tiền '!$N$4)+(K31*'Tiền '!$O$4)+(L31*'Tiền '!$P$4)+(M31*'Tiền '!$Q$4)+(N31*'Tiền '!$R$4)</f>
        <v>0</v>
      </c>
      <c r="Q31" s="14">
        <f>(B31*'Tiền '!$E$6)+(C31*'Tiền '!$F$6)+(D31*'Tiền '!$G$6)+(E31*'Tiền '!$H$6)+(F31*'Tiền '!$I$3)+(G31*'Tiền '!$J$3)+(H31*'Tiền '!$L$3)+(I31*'Tiền '!$M$3)+(J31*'Tiền '!$N$3)+(K31*'Tiền '!$O$3)+(L31*'Tiền '!$P$3)+(M31*'Tiền '!$Q$3)+(N31*'Tiền '!$R$3)</f>
        <v>0</v>
      </c>
    </row>
    <row r="32" spans="1:17" ht="18.75">
      <c r="A32" s="12">
        <v>45260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4">
        <f t="shared" si="0"/>
        <v>0</v>
      </c>
      <c r="P32" s="14">
        <f>(B32*'Tiền '!$E$7)+(C32*'Tiền '!$F$7)+(D32*'Tiền '!$G$7)+(E32*'Tiền '!$H$7)+(F32*'Tiền '!$I$4)+(G32*'Tiền '!$J$4)+(H32*'Tiền '!$L$4)+(I32*'Tiền '!$M$4)+(J32*'Tiền '!$N$4)+(K32*'Tiền '!$O$4)+(L32*'Tiền '!$P$4)+(M32*'Tiền '!$Q$4)+(N32*'Tiền '!$R$4)</f>
        <v>0</v>
      </c>
      <c r="Q32" s="16">
        <f>(B32*'Tiền '!$E$6)+(C32*'Tiền '!$F$6)+(D32*'Tiền '!$G$6)+(E32*'Tiền '!$H$6)+(F32*'Tiền '!$I$3)+(G32*'Tiền '!$J$3)+(H32*'Tiền '!$L$3)+(I32*'Tiền '!$M$3)+(J32*'Tiền '!$N$3)+(K32*'Tiền '!$O$3)+(L32*'Tiền '!$P$3)+(M32*'Tiền '!$Q$3)+(N32*'Tiền '!$R$3)</f>
        <v>0</v>
      </c>
    </row>
    <row r="33" spans="1:17" ht="18.75">
      <c r="A33" s="60" t="s">
        <v>11</v>
      </c>
      <c r="B33" s="61">
        <f t="shared" ref="B33:Q33" si="1">SUM(B3:B32)</f>
        <v>0</v>
      </c>
      <c r="C33" s="61">
        <f t="shared" si="1"/>
        <v>0</v>
      </c>
      <c r="D33" s="61">
        <f t="shared" si="1"/>
        <v>0</v>
      </c>
      <c r="E33" s="61">
        <f t="shared" si="1"/>
        <v>0</v>
      </c>
      <c r="F33" s="61">
        <f t="shared" si="1"/>
        <v>0</v>
      </c>
      <c r="G33" s="61">
        <f t="shared" si="1"/>
        <v>0</v>
      </c>
      <c r="H33" s="61">
        <f t="shared" si="1"/>
        <v>0</v>
      </c>
      <c r="I33" s="61">
        <f t="shared" si="1"/>
        <v>0</v>
      </c>
      <c r="J33" s="61">
        <f t="shared" si="1"/>
        <v>0</v>
      </c>
      <c r="K33" s="61">
        <f t="shared" si="1"/>
        <v>0</v>
      </c>
      <c r="L33" s="61">
        <f t="shared" si="1"/>
        <v>0</v>
      </c>
      <c r="M33" s="61">
        <f t="shared" si="1"/>
        <v>0</v>
      </c>
      <c r="N33" s="61">
        <f t="shared" si="1"/>
        <v>0</v>
      </c>
      <c r="O33" s="61">
        <f t="shared" si="1"/>
        <v>0</v>
      </c>
      <c r="P33" s="62">
        <f t="shared" si="1"/>
        <v>0</v>
      </c>
      <c r="Q33" s="56">
        <f t="shared" si="1"/>
        <v>0</v>
      </c>
    </row>
  </sheetData>
  <mergeCells count="1">
    <mergeCell ref="A1:P1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34"/>
  <sheetViews>
    <sheetView tabSelected="1" topLeftCell="A39" zoomScale="70" zoomScaleNormal="70" workbookViewId="0">
      <selection activeCell="R52" sqref="R52"/>
    </sheetView>
  </sheetViews>
  <sheetFormatPr defaultColWidth="14.42578125" defaultRowHeight="18.75"/>
  <cols>
    <col min="1" max="1" width="16" style="55" customWidth="1"/>
    <col min="2" max="2" width="14.42578125" style="55"/>
    <col min="3" max="3" width="14.5703125" style="55" customWidth="1"/>
    <col min="4" max="4" width="9.42578125" style="55" customWidth="1"/>
    <col min="5" max="5" width="15.7109375" style="55" customWidth="1"/>
    <col min="6" max="6" width="8.85546875" style="55" customWidth="1"/>
    <col min="7" max="14" width="15.28515625" style="55" customWidth="1"/>
    <col min="15" max="15" width="10.140625" style="55" customWidth="1"/>
    <col min="16" max="17" width="20.7109375" style="55" customWidth="1"/>
    <col min="18" max="20" width="8.7109375" style="55" customWidth="1"/>
    <col min="21" max="16384" width="14.42578125" style="55"/>
  </cols>
  <sheetData>
    <row r="1" spans="1:20" ht="15.95" customHeight="1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3"/>
      <c r="Q1" s="54"/>
      <c r="R1" s="8"/>
      <c r="S1" s="8"/>
      <c r="T1" s="8"/>
    </row>
    <row r="2" spans="1:20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8</v>
      </c>
      <c r="P2" s="11" t="s">
        <v>9</v>
      </c>
      <c r="Q2" s="11" t="s">
        <v>10</v>
      </c>
      <c r="R2" s="8"/>
      <c r="S2" s="8"/>
      <c r="T2" s="8"/>
    </row>
    <row r="3" spans="1:20">
      <c r="A3" s="12">
        <v>45261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4">
        <f>SUM(B3:N3)</f>
        <v>0</v>
      </c>
      <c r="P3" s="14">
        <f>(B3*'Tiền '!$E$7)+(C3*'Tiền '!$F$7)+(D3*'Tiền '!$G$7)+(E3*'Tiền '!$H$7)+(F3*'Tiền '!$I$4)+(G3*'Tiền '!$J$4)+(H3*'Tiền '!$L$4)+(I3*'Tiền '!$M$4)+(J3*'Tiền '!$N$4)+(K3*'Tiền '!$O$4)+(L3*'Tiền '!$P$4)+(M3*'Tiền '!$Q$4)+(N3*'Tiền '!$R$4)</f>
        <v>0</v>
      </c>
      <c r="Q3" s="14">
        <f>(B3*'Tiền '!$E$6)+(C3*'Tiền '!$F$6)+(D3*'Tiền '!$G$6)+(E3*'Tiền '!$H$6)+(F3*'Tiền '!$I$3)+(G3*'Tiền '!$J$3)+(H3*'Tiền '!$L$3)+(I3*'Tiền '!$M$3)+(J3*'Tiền '!$N$3)+(K3*'Tiền '!$O$3)+(L3*'Tiền '!$P$3)+(M3*'Tiền '!$Q$3)+(N3*'Tiền '!$R$3)</f>
        <v>0</v>
      </c>
      <c r="R3" s="8"/>
      <c r="S3" s="8"/>
      <c r="T3" s="8"/>
    </row>
    <row r="4" spans="1:20">
      <c r="A4" s="12">
        <v>45262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4">
        <f>SUM(B4:N4)</f>
        <v>0</v>
      </c>
      <c r="P4" s="14">
        <f>(B4*'Tiền '!$E$7)+(C4*'Tiền '!$F$7)+(D4*'Tiền '!$G$7)+(E4*'Tiền '!$H$7)+(F4*'Tiền '!$I$4)+(G4*'Tiền '!$J$4)+(H4*'Tiền '!$L$4)+(I4*'Tiền '!$M$4)+(J4*'Tiền '!$N$4)+(K4*'Tiền '!$O$4)+(L4*'Tiền '!$P$4)+(M4*'Tiền '!$Q$4)+(N4*'Tiền '!$R$4)</f>
        <v>0</v>
      </c>
      <c r="Q4" s="14">
        <f>(B4*'Tiền '!$E$6)+(C4*'Tiền '!$F$6)+(D4*'Tiền '!$G$6)+(E4*'Tiền '!$H$6)+(F4*'Tiền '!$I$3)+(G4*'Tiền '!$J$3)+(H4*'Tiền '!$L$3)+(I4*'Tiền '!$M$3)+(J4*'Tiền '!$N$3)+(K4*'Tiền '!$O$3)+(L4*'Tiền '!$P$3)+(M4*'Tiền '!$Q$3)+(N4*'Tiền '!$R$3)</f>
        <v>0</v>
      </c>
      <c r="R4" s="8"/>
      <c r="S4" s="8"/>
      <c r="T4" s="8"/>
    </row>
    <row r="5" spans="1:20">
      <c r="A5" s="12">
        <v>45263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>
        <f t="shared" ref="O5:O33" si="0">SUM(B5:N5)</f>
        <v>0</v>
      </c>
      <c r="P5" s="14">
        <f>(B5*'Tiền '!$E$7)+(C5*'Tiền '!$F$7)+(D5*'Tiền '!$G$7)+(E5*'Tiền '!$H$7)+(F5*'Tiền '!$I$4)+(G5*'Tiền '!$J$4)+(H5*'Tiền '!$L$4)+(I5*'Tiền '!$M$4)+(J5*'Tiền '!$N$4)+(K5*'Tiền '!$O$4)+(L5*'Tiền '!$P$4)+(M5*'Tiền '!$Q$4)+(N5*'Tiền '!$R$4)</f>
        <v>0</v>
      </c>
      <c r="Q5" s="14">
        <f>(B5*'Tiền '!$E$6)+(C5*'Tiền '!$F$6)+(D5*'Tiền '!$G$6)+(E5*'Tiền '!$H$6)+(F5*'Tiền '!$I$3)+(G5*'Tiền '!$J$3)+(H5*'Tiền '!$L$3)+(I5*'Tiền '!$M$3)+(J5*'Tiền '!$N$3)+(K5*'Tiền '!$O$3)+(L5*'Tiền '!$P$3)+(M5*'Tiền '!$Q$3)+(N5*'Tiền '!$R$3)</f>
        <v>0</v>
      </c>
      <c r="R5" s="8"/>
      <c r="S5" s="8"/>
      <c r="T5" s="8"/>
    </row>
    <row r="6" spans="1:20">
      <c r="A6" s="12">
        <v>45264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>
        <f t="shared" si="0"/>
        <v>0</v>
      </c>
      <c r="P6" s="14">
        <f>(B6*'Tiền '!$E$7)+(C6*'Tiền '!$F$7)+(D6*'Tiền '!$G$7)+(E6*'Tiền '!$H$7)+(F6*'Tiền '!$I$4)+(G6*'Tiền '!$J$4)+(H6*'Tiền '!$L$4)+(I6*'Tiền '!$M$4)+(J6*'Tiền '!$N$4)+(K6*'Tiền '!$O$4)+(L6*'Tiền '!$P$4)+(M6*'Tiền '!$Q$4)+(N6*'Tiền '!$R$4)</f>
        <v>0</v>
      </c>
      <c r="Q6" s="14">
        <f>(B6*'Tiền '!$E$6)+(C6*'Tiền '!$F$6)+(D6*'Tiền '!$G$6)+(E6*'Tiền '!$H$6)+(F6*'Tiền '!$I$3)+(G6*'Tiền '!$J$3)+(H6*'Tiền '!$L$3)+(I6*'Tiền '!$M$3)+(J6*'Tiền '!$N$3)+(K6*'Tiền '!$O$3)+(L6*'Tiền '!$P$3)+(M6*'Tiền '!$Q$3)+(N6*'Tiền '!$R$3)</f>
        <v>0</v>
      </c>
      <c r="R6" s="8"/>
      <c r="S6" s="8"/>
      <c r="T6" s="8"/>
    </row>
    <row r="7" spans="1:20">
      <c r="A7" s="12">
        <v>45265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4">
        <f t="shared" si="0"/>
        <v>0</v>
      </c>
      <c r="P7" s="14">
        <f>(B7*'Tiền '!$E$7)+(C7*'Tiền '!$F$7)+(D7*'Tiền '!$G$7)+(E7*'Tiền '!$H$7)+(F7*'Tiền '!$I$4)+(G7*'Tiền '!$J$4)+(H7*'Tiền '!$L$4)+(I7*'Tiền '!$M$4)+(J7*'Tiền '!$N$4)+(K7*'Tiền '!$O$4)+(L7*'Tiền '!$P$4)+(M7*'Tiền '!$Q$4)+(N7*'Tiền '!$R$4)</f>
        <v>0</v>
      </c>
      <c r="Q7" s="14">
        <f>(B7*'Tiền '!$E$6)+(C7*'Tiền '!$F$6)+(D7*'Tiền '!$G$6)+(E7*'Tiền '!$H$6)+(F7*'Tiền '!$I$3)+(G7*'Tiền '!$J$3)+(H7*'Tiền '!$L$3)+(I7*'Tiền '!$M$3)+(J7*'Tiền '!$N$3)+(K7*'Tiền '!$O$3)+(L7*'Tiền '!$P$3)+(M7*'Tiền '!$Q$3)+(N7*'Tiền '!$R$3)</f>
        <v>0</v>
      </c>
      <c r="R7" s="8"/>
      <c r="S7" s="8"/>
      <c r="T7" s="8"/>
    </row>
    <row r="8" spans="1:20">
      <c r="A8" s="12">
        <v>45266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4">
        <f t="shared" si="0"/>
        <v>0</v>
      </c>
      <c r="P8" s="14">
        <f>(B8*'Tiền '!$E$7)+(C8*'Tiền '!$F$7)+(D8*'Tiền '!$G$7)+(E8*'Tiền '!$H$7)+(F8*'Tiền '!$I$4)+(G8*'Tiền '!$J$4)+(H8*'Tiền '!$L$4)+(I8*'Tiền '!$M$4)+(J8*'Tiền '!$N$4)+(K8*'Tiền '!$O$4)+(L8*'Tiền '!$P$4)+(M8*'Tiền '!$Q$4)+(N8*'Tiền '!$R$4)</f>
        <v>0</v>
      </c>
      <c r="Q8" s="14">
        <f>(B8*'Tiền '!$E$6)+(C8*'Tiền '!$F$6)+(D8*'Tiền '!$G$6)+(E8*'Tiền '!$H$6)+(F8*'Tiền '!$I$3)+(G8*'Tiền '!$J$3)+(H8*'Tiền '!$L$3)+(I8*'Tiền '!$M$3)+(J8*'Tiền '!$N$3)+(K8*'Tiền '!$O$3)+(L8*'Tiền '!$P$3)+(M8*'Tiền '!$Q$3)+(N8*'Tiền '!$R$3)</f>
        <v>0</v>
      </c>
      <c r="R8" s="8"/>
      <c r="S8" s="8"/>
      <c r="T8" s="8"/>
    </row>
    <row r="9" spans="1:20">
      <c r="A9" s="12">
        <v>45267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>
        <f t="shared" si="0"/>
        <v>0</v>
      </c>
      <c r="P9" s="14">
        <f>(B9*'Tiền '!$E$7)+(C9*'Tiền '!$F$7)+(D9*'Tiền '!$G$7)+(E9*'Tiền '!$H$7)+(F9*'Tiền '!$I$4)+(G9*'Tiền '!$J$4)+(H9*'Tiền '!$L$4)+(I9*'Tiền '!$M$4)+(J9*'Tiền '!$N$4)+(K9*'Tiền '!$O$4)+(L9*'Tiền '!$P$4)+(M9*'Tiền '!$Q$4)+(N9*'Tiền '!$R$4)</f>
        <v>0</v>
      </c>
      <c r="Q9" s="14">
        <f>(B9*'Tiền '!$E$6)+(C9*'Tiền '!$F$6)+(D9*'Tiền '!$G$6)+(E9*'Tiền '!$H$6)+(F9*'Tiền '!$I$3)+(G9*'Tiền '!$J$3)+(H9*'Tiền '!$L$3)+(I9*'Tiền '!$M$3)+(J9*'Tiền '!$N$3)+(K9*'Tiền '!$O$3)+(L9*'Tiền '!$P$3)+(M9*'Tiền '!$Q$3)+(N9*'Tiền '!$R$3)</f>
        <v>0</v>
      </c>
      <c r="R9" s="8"/>
      <c r="S9" s="8"/>
      <c r="T9" s="8"/>
    </row>
    <row r="10" spans="1:20">
      <c r="A10" s="12">
        <v>45268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>
        <f t="shared" si="0"/>
        <v>0</v>
      </c>
      <c r="P10" s="14">
        <f>(B10*'Tiền '!$E$7)+(C10*'Tiền '!$F$7)+(D10*'Tiền '!$G$7)+(E10*'Tiền '!$H$7)+(F10*'Tiền '!$I$4)+(G10*'Tiền '!$J$4)+(H10*'Tiền '!$L$4)+(I10*'Tiền '!$M$4)+(J10*'Tiền '!$N$4)+(K10*'Tiền '!$O$4)+(L10*'Tiền '!$P$4)+(M10*'Tiền '!$Q$4)+(N10*'Tiền '!$R$4)</f>
        <v>0</v>
      </c>
      <c r="Q10" s="14">
        <f>(B10*'Tiền '!$E$6)+(C10*'Tiền '!$F$6)+(D10*'Tiền '!$G$6)+(E10*'Tiền '!$H$6)+(F10*'Tiền '!$I$3)+(G10*'Tiền '!$J$3)+(H10*'Tiền '!$L$3)+(I10*'Tiền '!$M$3)+(J10*'Tiền '!$N$3)+(K10*'Tiền '!$O$3)+(L10*'Tiền '!$P$3)+(M10*'Tiền '!$Q$3)+(N10*'Tiền '!$R$3)</f>
        <v>0</v>
      </c>
      <c r="R10" s="8"/>
      <c r="S10" s="8"/>
      <c r="T10" s="8"/>
    </row>
    <row r="11" spans="1:20">
      <c r="A11" s="12">
        <v>45269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f t="shared" si="0"/>
        <v>0</v>
      </c>
      <c r="P11" s="14">
        <f>(B11*'Tiền '!$E$7)+(C11*'Tiền '!$F$7)+(D11*'Tiền '!$G$7)+(E11*'Tiền '!$H$7)+(F11*'Tiền '!$I$4)+(G11*'Tiền '!$J$4)+(H11*'Tiền '!$L$4)+(I11*'Tiền '!$M$4)+(J11*'Tiền '!$N$4)+(K11*'Tiền '!$O$4)+(L11*'Tiền '!$P$4)+(M11*'Tiền '!$Q$4)+(N11*'Tiền '!$R$4)</f>
        <v>0</v>
      </c>
      <c r="Q11" s="14">
        <f>(B11*'Tiền '!$E$6)+(C11*'Tiền '!$F$6)+(D11*'Tiền '!$G$6)+(E11*'Tiền '!$H$6)+(F11*'Tiền '!$I$3)+(G11*'Tiền '!$J$3)+(H11*'Tiền '!$L$3)+(I11*'Tiền '!$M$3)+(J11*'Tiền '!$N$3)+(K11*'Tiền '!$O$3)+(L11*'Tiền '!$P$3)+(M11*'Tiền '!$Q$3)+(N11*'Tiền '!$R$3)</f>
        <v>0</v>
      </c>
      <c r="R11" s="8"/>
      <c r="S11" s="8"/>
      <c r="T11" s="8"/>
    </row>
    <row r="12" spans="1:20">
      <c r="A12" s="12">
        <v>45270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>
        <f t="shared" si="0"/>
        <v>0</v>
      </c>
      <c r="P12" s="14">
        <f>(B12*'Tiền '!$E$7)+(C12*'Tiền '!$F$7)+(D12*'Tiền '!$G$7)+(E12*'Tiền '!$H$7)+(F12*'Tiền '!$I$4)+(G12*'Tiền '!$J$4)+(H12*'Tiền '!$L$4)+(I12*'Tiền '!$M$4)+(J12*'Tiền '!$N$4)+(K12*'Tiền '!$O$4)+(L12*'Tiền '!$P$4)+(M12*'Tiền '!$Q$4)+(N12*'Tiền '!$R$4)</f>
        <v>0</v>
      </c>
      <c r="Q12" s="14">
        <f>(B12*'Tiền '!$E$6)+(C12*'Tiền '!$F$6)+(D12*'Tiền '!$G$6)+(E12*'Tiền '!$H$6)+(F12*'Tiền '!$I$3)+(G12*'Tiền '!$J$3)+(H12*'Tiền '!$L$3)+(I12*'Tiền '!$M$3)+(J12*'Tiền '!$N$3)+(K12*'Tiền '!$O$3)+(L12*'Tiền '!$P$3)+(M12*'Tiền '!$Q$3)+(N12*'Tiền '!$R$3)</f>
        <v>0</v>
      </c>
      <c r="R12" s="8"/>
      <c r="S12" s="8"/>
      <c r="T12" s="8"/>
    </row>
    <row r="13" spans="1:20">
      <c r="A13" s="12">
        <v>45271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>
        <f t="shared" si="0"/>
        <v>0</v>
      </c>
      <c r="P13" s="14">
        <f>(B13*'Tiền '!$E$7)+(C13*'Tiền '!$F$7)+(D13*'Tiền '!$G$7)+(E13*'Tiền '!$H$7)+(F13*'Tiền '!$I$4)+(G13*'Tiền '!$J$4)+(H13*'Tiền '!$L$4)+(I13*'Tiền '!$M$4)+(J13*'Tiền '!$N$4)+(K13*'Tiền '!$O$4)+(L13*'Tiền '!$P$4)+(M13*'Tiền '!$Q$4)+(N13*'Tiền '!$R$4)</f>
        <v>0</v>
      </c>
      <c r="Q13" s="14">
        <f>(B13*'Tiền '!$E$6)+(C13*'Tiền '!$F$6)+(D13*'Tiền '!$G$6)+(E13*'Tiền '!$H$6)+(F13*'Tiền '!$I$3)+(G13*'Tiền '!$J$3)+(H13*'Tiền '!$L$3)+(I13*'Tiền '!$M$3)+(J13*'Tiền '!$N$3)+(K13*'Tiền '!$O$3)+(L13*'Tiền '!$P$3)+(M13*'Tiền '!$Q$3)+(N13*'Tiền '!$R$3)</f>
        <v>0</v>
      </c>
      <c r="R13" s="8"/>
      <c r="S13" s="8"/>
      <c r="T13" s="8"/>
    </row>
    <row r="14" spans="1:20">
      <c r="A14" s="12">
        <v>45272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>
        <f t="shared" si="0"/>
        <v>0</v>
      </c>
      <c r="P14" s="14">
        <f>(B14*'Tiền '!$E$7)+(C14*'Tiền '!$F$7)+(D14*'Tiền '!$G$7)+(E14*'Tiền '!$H$7)+(F14*'Tiền '!$I$4)+(G14*'Tiền '!$J$4)+(H14*'Tiền '!$L$4)+(I14*'Tiền '!$M$4)+(J14*'Tiền '!$N$4)+(K14*'Tiền '!$O$4)+(L14*'Tiền '!$P$4)+(M14*'Tiền '!$Q$4)+(N14*'Tiền '!$R$4)</f>
        <v>0</v>
      </c>
      <c r="Q14" s="14">
        <f>(B14*'Tiền '!$E$6)+(C14*'Tiền '!$F$6)+(D14*'Tiền '!$G$6)+(E14*'Tiền '!$H$6)+(F14*'Tiền '!$I$3)+(G14*'Tiền '!$J$3)+(H14*'Tiền '!$L$3)+(I14*'Tiền '!$M$3)+(J14*'Tiền '!$N$3)+(K14*'Tiền '!$O$3)+(L14*'Tiền '!$P$3)+(M14*'Tiền '!$Q$3)+(N14*'Tiền '!$R$3)</f>
        <v>0</v>
      </c>
      <c r="R14" s="8"/>
      <c r="S14" s="8"/>
      <c r="T14" s="8"/>
    </row>
    <row r="15" spans="1:20">
      <c r="A15" s="12">
        <v>45273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>
        <f t="shared" si="0"/>
        <v>0</v>
      </c>
      <c r="P15" s="14">
        <f>(B15*'Tiền '!$E$7)+(C15*'Tiền '!$F$7)+(D15*'Tiền '!$G$7)+(E15*'Tiền '!$H$7)+(F15*'Tiền '!$I$4)+(G15*'Tiền '!$J$4)+(H15*'Tiền '!$L$4)+(I15*'Tiền '!$M$4)+(J15*'Tiền '!$N$4)+(K15*'Tiền '!$O$4)+(L15*'Tiền '!$P$4)+(M15*'Tiền '!$Q$4)+(N15*'Tiền '!$R$4)</f>
        <v>0</v>
      </c>
      <c r="Q15" s="14">
        <f>(B15*'Tiền '!$E$6)+(C15*'Tiền '!$F$6)+(D15*'Tiền '!$G$6)+(E15*'Tiền '!$H$6)+(F15*'Tiền '!$I$3)+(G15*'Tiền '!$J$3)+(H15*'Tiền '!$L$3)+(I15*'Tiền '!$M$3)+(J15*'Tiền '!$N$3)+(K15*'Tiền '!$O$3)+(L15*'Tiền '!$P$3)+(M15*'Tiền '!$Q$3)+(N15*'Tiền '!$R$3)</f>
        <v>0</v>
      </c>
      <c r="R15" s="8"/>
      <c r="S15" s="8"/>
      <c r="T15" s="8"/>
    </row>
    <row r="16" spans="1:20">
      <c r="A16" s="12">
        <v>45274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>
        <f t="shared" si="0"/>
        <v>0</v>
      </c>
      <c r="P16" s="14">
        <f>(B16*'Tiền '!$E$7)+(C16*'Tiền '!$F$7)+(D16*'Tiền '!$G$7)+(E16*'Tiền '!$H$7)+(F16*'Tiền '!$I$4)+(G16*'Tiền '!$J$4)+(H16*'Tiền '!$L$4)+(I16*'Tiền '!$M$4)+(J16*'Tiền '!$N$4)+(K16*'Tiền '!$O$4)+(L16*'Tiền '!$P$4)+(M16*'Tiền '!$Q$4)+(N16*'Tiền '!$R$4)</f>
        <v>0</v>
      </c>
      <c r="Q16" s="14">
        <f>(B16*'Tiền '!$E$6)+(C16*'Tiền '!$F$6)+(D16*'Tiền '!$G$6)+(E16*'Tiền '!$H$6)+(F16*'Tiền '!$I$3)+(G16*'Tiền '!$J$3)+(H16*'Tiền '!$L$3)+(I16*'Tiền '!$M$3)+(J16*'Tiền '!$N$3)+(K16*'Tiền '!$O$3)+(L16*'Tiền '!$P$3)+(M16*'Tiền '!$Q$3)+(N16*'Tiền '!$R$3)</f>
        <v>0</v>
      </c>
      <c r="R16" s="8"/>
      <c r="S16" s="8"/>
      <c r="T16" s="8"/>
    </row>
    <row r="17" spans="1:20">
      <c r="A17" s="12">
        <v>45275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>
        <f t="shared" si="0"/>
        <v>0</v>
      </c>
      <c r="P17" s="14">
        <f>(B17*'Tiền '!$E$7)+(C17*'Tiền '!$F$7)+(D17*'Tiền '!$G$7)+(E17*'Tiền '!$H$7)+(F17*'Tiền '!$I$4)+(G17*'Tiền '!$J$4)+(H17*'Tiền '!$L$4)+(I17*'Tiền '!$M$4)+(J17*'Tiền '!$N$4)+(K17*'Tiền '!$O$4)+(L17*'Tiền '!$P$4)+(M17*'Tiền '!$Q$4)+(N17*'Tiền '!$R$4)</f>
        <v>0</v>
      </c>
      <c r="Q17" s="14">
        <f>(B17*'Tiền '!$E$6)+(C17*'Tiền '!$F$6)+(D17*'Tiền '!$G$6)+(E17*'Tiền '!$H$6)+(F17*'Tiền '!$I$3)+(G17*'Tiền '!$J$3)+(H17*'Tiền '!$L$3)+(I17*'Tiền '!$M$3)+(J17*'Tiền '!$N$3)+(K17*'Tiền '!$O$3)+(L17*'Tiền '!$P$3)+(M17*'Tiền '!$Q$3)+(N17*'Tiền '!$R$3)</f>
        <v>0</v>
      </c>
      <c r="R17" s="8"/>
      <c r="S17" s="8"/>
      <c r="T17" s="8"/>
    </row>
    <row r="18" spans="1:20">
      <c r="A18" s="12">
        <v>45276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>
        <f t="shared" si="0"/>
        <v>0</v>
      </c>
      <c r="P18" s="14">
        <f>(B18*'Tiền '!$E$7)+(C18*'Tiền '!$F$7)+(D18*'Tiền '!$G$7)+(E18*'Tiền '!$H$7)+(F18*'Tiền '!$I$4)+(G18*'Tiền '!$J$4)+(H18*'Tiền '!$L$4)+(I18*'Tiền '!$M$4)+(J18*'Tiền '!$N$4)+(K18*'Tiền '!$O$4)+(L18*'Tiền '!$P$4)+(M18*'Tiền '!$Q$4)+(N18*'Tiền '!$R$4)</f>
        <v>0</v>
      </c>
      <c r="Q18" s="14">
        <f>(B18*'Tiền '!$E$6)+(C18*'Tiền '!$F$6)+(D18*'Tiền '!$G$6)+(E18*'Tiền '!$H$6)+(F18*'Tiền '!$I$3)+(G18*'Tiền '!$J$3)+(H18*'Tiền '!$L$3)+(I18*'Tiền '!$M$3)+(J18*'Tiền '!$N$3)+(K18*'Tiền '!$O$3)+(L18*'Tiền '!$P$3)+(M18*'Tiền '!$Q$3)+(N18*'Tiền '!$R$3)</f>
        <v>0</v>
      </c>
      <c r="R18" s="8"/>
      <c r="S18" s="8"/>
      <c r="T18" s="8"/>
    </row>
    <row r="19" spans="1:20">
      <c r="A19" s="12">
        <v>45277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>
        <f t="shared" si="0"/>
        <v>0</v>
      </c>
      <c r="P19" s="14">
        <f>(B19*'Tiền '!$E$7)+(C19*'Tiền '!$F$7)+(D19*'Tiền '!$G$7)+(E19*'Tiền '!$H$7)+(F19*'Tiền '!$I$4)+(G19*'Tiền '!$J$4)+(H19*'Tiền '!$L$4)+(I19*'Tiền '!$M$4)+(J19*'Tiền '!$N$4)+(K19*'Tiền '!$O$4)+(L19*'Tiền '!$P$4)+(M19*'Tiền '!$Q$4)+(N19*'Tiền '!$R$4)</f>
        <v>0</v>
      </c>
      <c r="Q19" s="14">
        <f>(B19*'Tiền '!$E$6)+(C19*'Tiền '!$F$6)+(D19*'Tiền '!$G$6)+(E19*'Tiền '!$H$6)+(F19*'Tiền '!$I$3)+(G19*'Tiền '!$J$3)+(H19*'Tiền '!$L$3)+(I19*'Tiền '!$M$3)+(J19*'Tiền '!$N$3)+(K19*'Tiền '!$O$3)+(L19*'Tiền '!$P$3)+(M19*'Tiền '!$Q$3)+(N19*'Tiền '!$R$3)</f>
        <v>0</v>
      </c>
      <c r="R19" s="8"/>
      <c r="S19" s="8"/>
      <c r="T19" s="8"/>
    </row>
    <row r="20" spans="1:20">
      <c r="A20" s="12">
        <v>45278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>
        <f t="shared" si="0"/>
        <v>0</v>
      </c>
      <c r="P20" s="14">
        <f>(B20*'Tiền '!$E$7)+(C20*'Tiền '!$F$7)+(D20*'Tiền '!$G$7)+(E20*'Tiền '!$H$7)+(F20*'Tiền '!$I$4)+(G20*'Tiền '!$J$4)+(H20*'Tiền '!$L$4)+(I20*'Tiền '!$M$4)+(J20*'Tiền '!$N$4)+(K20*'Tiền '!$O$4)+(L20*'Tiền '!$P$4)+(M20*'Tiền '!$Q$4)+(N20*'Tiền '!$R$4)</f>
        <v>0</v>
      </c>
      <c r="Q20" s="14">
        <f>(B20*'Tiền '!$E$6)+(C20*'Tiền '!$F$6)+(D20*'Tiền '!$G$6)+(E20*'Tiền '!$H$6)+(F20*'Tiền '!$I$3)+(G20*'Tiền '!$J$3)+(H20*'Tiền '!$L$3)+(I20*'Tiền '!$M$3)+(J20*'Tiền '!$N$3)+(K20*'Tiền '!$O$3)+(L20*'Tiền '!$P$3)+(M20*'Tiền '!$Q$3)+(N20*'Tiền '!$R$3)</f>
        <v>0</v>
      </c>
      <c r="R20" s="8"/>
      <c r="S20" s="8"/>
      <c r="T20" s="8"/>
    </row>
    <row r="21" spans="1:20">
      <c r="A21" s="12">
        <v>45279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>
        <f t="shared" si="0"/>
        <v>0</v>
      </c>
      <c r="P21" s="14">
        <f>(B21*'Tiền '!$E$7)+(C21*'Tiền '!$F$7)+(D21*'Tiền '!$G$7)+(E21*'Tiền '!$H$7)+(F21*'Tiền '!$I$4)+(G21*'Tiền '!$J$4)+(H21*'Tiền '!$L$4)+(I21*'Tiền '!$M$4)+(J21*'Tiền '!$N$4)+(K21*'Tiền '!$O$4)+(L21*'Tiền '!$P$4)+(M21*'Tiền '!$Q$4)+(N21*'Tiền '!$R$4)</f>
        <v>0</v>
      </c>
      <c r="Q21" s="14">
        <f>(B21*'Tiền '!$E$6)+(C21*'Tiền '!$F$6)+(D21*'Tiền '!$G$6)+(E21*'Tiền '!$H$6)+(F21*'Tiền '!$I$3)+(G21*'Tiền '!$J$3)+(H21*'Tiền '!$L$3)+(I21*'Tiền '!$M$3)+(J21*'Tiền '!$N$3)+(K21*'Tiền '!$O$3)+(L21*'Tiền '!$P$3)+(M21*'Tiền '!$Q$3)+(N21*'Tiền '!$R$3)</f>
        <v>0</v>
      </c>
      <c r="R21" s="8"/>
      <c r="S21" s="8"/>
      <c r="T21" s="8"/>
    </row>
    <row r="22" spans="1:20">
      <c r="A22" s="12">
        <v>45280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>
        <f t="shared" si="0"/>
        <v>0</v>
      </c>
      <c r="P22" s="14">
        <f>(B22*'Tiền '!$E$7)+(C22*'Tiền '!$F$7)+(D22*'Tiền '!$G$7)+(E22*'Tiền '!$H$7)+(F22*'Tiền '!$I$4)+(G22*'Tiền '!$J$4)+(H22*'Tiền '!$L$4)+(I22*'Tiền '!$M$4)+(J22*'Tiền '!$N$4)+(K22*'Tiền '!$O$4)+(L22*'Tiền '!$P$4)+(M22*'Tiền '!$Q$4)+(N22*'Tiền '!$R$4)</f>
        <v>0</v>
      </c>
      <c r="Q22" s="14">
        <f>(B22*'Tiền '!$E$6)+(C22*'Tiền '!$F$6)+(D22*'Tiền '!$G$6)+(E22*'Tiền '!$H$6)+(F22*'Tiền '!$I$3)+(G22*'Tiền '!$J$3)+(H22*'Tiền '!$L$3)+(I22*'Tiền '!$M$3)+(J22*'Tiền '!$N$3)+(K22*'Tiền '!$O$3)+(L22*'Tiền '!$P$3)+(M22*'Tiền '!$Q$3)+(N22*'Tiền '!$R$3)</f>
        <v>0</v>
      </c>
      <c r="R22" s="8"/>
      <c r="S22" s="8"/>
      <c r="T22" s="8"/>
    </row>
    <row r="23" spans="1:20">
      <c r="A23" s="12">
        <v>45281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>
        <f t="shared" si="0"/>
        <v>0</v>
      </c>
      <c r="P23" s="14">
        <f>(B23*'Tiền '!$E$7)+(C23*'Tiền '!$F$7)+(D23*'Tiền '!$G$7)+(E23*'Tiền '!$H$7)+(F23*'Tiền '!$I$4)+(G23*'Tiền '!$J$4)+(H23*'Tiền '!$L$4)+(I23*'Tiền '!$M$4)+(J23*'Tiền '!$N$4)+(K23*'Tiền '!$O$4)+(L23*'Tiền '!$P$4)+(M23*'Tiền '!$Q$4)+(N23*'Tiền '!$R$4)</f>
        <v>0</v>
      </c>
      <c r="Q23" s="14">
        <f>(B23*'Tiền '!$E$6)+(C23*'Tiền '!$F$6)+(D23*'Tiền '!$G$6)+(E23*'Tiền '!$H$6)+(F23*'Tiền '!$I$3)+(G23*'Tiền '!$J$3)+(H23*'Tiền '!$L$3)+(I23*'Tiền '!$M$3)+(J23*'Tiền '!$N$3)+(K23*'Tiền '!$O$3)+(L23*'Tiền '!$P$3)+(M23*'Tiền '!$Q$3)+(N23*'Tiền '!$R$3)</f>
        <v>0</v>
      </c>
      <c r="R23" s="8"/>
      <c r="S23" s="8"/>
      <c r="T23" s="8"/>
    </row>
    <row r="24" spans="1:20">
      <c r="A24" s="12">
        <v>45282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>
        <f t="shared" si="0"/>
        <v>0</v>
      </c>
      <c r="P24" s="14">
        <f>(B24*'Tiền '!$E$7)+(C24*'Tiền '!$F$7)+(D24*'Tiền '!$G$7)+(E24*'Tiền '!$H$7)+(F24*'Tiền '!$I$4)+(G24*'Tiền '!$J$4)+(H24*'Tiền '!$L$4)+(I24*'Tiền '!$M$4)+(J24*'Tiền '!$N$4)+(K24*'Tiền '!$O$4)+(L24*'Tiền '!$P$4)+(M24*'Tiền '!$Q$4)+(N24*'Tiền '!$R$4)</f>
        <v>0</v>
      </c>
      <c r="Q24" s="14">
        <f>(B24*'Tiền '!$E$6)+(C24*'Tiền '!$F$6)+(D24*'Tiền '!$G$6)+(E24*'Tiền '!$H$6)+(F24*'Tiền '!$I$3)+(G24*'Tiền '!$J$3)+(H24*'Tiền '!$L$3)+(I24*'Tiền '!$M$3)+(J24*'Tiền '!$N$3)+(K24*'Tiền '!$O$3)+(L24*'Tiền '!$P$3)+(M24*'Tiền '!$Q$3)+(N24*'Tiền '!$R$3)</f>
        <v>0</v>
      </c>
      <c r="R24" s="8"/>
      <c r="S24" s="8"/>
      <c r="T24" s="8"/>
    </row>
    <row r="25" spans="1:20">
      <c r="A25" s="12">
        <v>45283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>
        <f t="shared" si="0"/>
        <v>0</v>
      </c>
      <c r="P25" s="14">
        <f>(B25*'Tiền '!$E$7)+(C25*'Tiền '!$F$7)+(D25*'Tiền '!$G$7)+(E25*'Tiền '!$H$7)+(F25*'Tiền '!$I$4)+(G25*'Tiền '!$J$4)+(H25*'Tiền '!$L$4)+(I25*'Tiền '!$M$4)+(J25*'Tiền '!$N$4)+(K25*'Tiền '!$O$4)+(L25*'Tiền '!$P$4)+(M25*'Tiền '!$Q$4)+(N25*'Tiền '!$R$4)</f>
        <v>0</v>
      </c>
      <c r="Q25" s="14">
        <f>(B25*'Tiền '!$E$6)+(C25*'Tiền '!$F$6)+(D25*'Tiền '!$G$6)+(E25*'Tiền '!$H$6)+(F25*'Tiền '!$I$3)+(G25*'Tiền '!$J$3)+(H25*'Tiền '!$L$3)+(I25*'Tiền '!$M$3)+(J25*'Tiền '!$N$3)+(K25*'Tiền '!$O$3)+(L25*'Tiền '!$P$3)+(M25*'Tiền '!$Q$3)+(N25*'Tiền '!$R$3)</f>
        <v>0</v>
      </c>
      <c r="R25" s="8"/>
      <c r="S25" s="8"/>
      <c r="T25" s="8"/>
    </row>
    <row r="26" spans="1:20">
      <c r="A26" s="12">
        <v>45284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>
        <f t="shared" si="0"/>
        <v>0</v>
      </c>
      <c r="P26" s="14">
        <f>(B26*'Tiền '!$E$7)+(C26*'Tiền '!$F$7)+(D26*'Tiền '!$G$7)+(E26*'Tiền '!$H$7)+(F26*'Tiền '!$I$4)+(G26*'Tiền '!$J$4)+(H26*'Tiền '!$L$4)+(I26*'Tiền '!$M$4)+(J26*'Tiền '!$N$4)+(K26*'Tiền '!$O$4)+(L26*'Tiền '!$P$4)+(M26*'Tiền '!$Q$4)+(N26*'Tiền '!$R$4)</f>
        <v>0</v>
      </c>
      <c r="Q26" s="14">
        <f>(B26*'Tiền '!$E$6)+(C26*'Tiền '!$F$6)+(D26*'Tiền '!$G$6)+(E26*'Tiền '!$H$6)+(F26*'Tiền '!$I$3)+(G26*'Tiền '!$J$3)+(H26*'Tiền '!$L$3)+(I26*'Tiền '!$M$3)+(J26*'Tiền '!$N$3)+(K26*'Tiền '!$O$3)+(L26*'Tiền '!$P$3)+(M26*'Tiền '!$Q$3)+(N26*'Tiền '!$R$3)</f>
        <v>0</v>
      </c>
      <c r="R26" s="8"/>
      <c r="S26" s="8"/>
      <c r="T26" s="8"/>
    </row>
    <row r="27" spans="1:20">
      <c r="A27" s="12">
        <v>45285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>
        <f t="shared" si="0"/>
        <v>0</v>
      </c>
      <c r="P27" s="14">
        <f>(B27*'Tiền '!$E$7)+(C27*'Tiền '!$F$7)+(D27*'Tiền '!$G$7)+(E27*'Tiền '!$H$7)+(F27*'Tiền '!$I$4)+(G27*'Tiền '!$J$4)+(H27*'Tiền '!$L$4)+(I27*'Tiền '!$M$4)+(J27*'Tiền '!$N$4)+(K27*'Tiền '!$O$4)+(L27*'Tiền '!$P$4)+(M27*'Tiền '!$Q$4)+(N27*'Tiền '!$R$4)</f>
        <v>0</v>
      </c>
      <c r="Q27" s="14">
        <f>(B27*'Tiền '!$E$6)+(C27*'Tiền '!$F$6)+(D27*'Tiền '!$G$6)+(E27*'Tiền '!$H$6)+(F27*'Tiền '!$I$3)+(G27*'Tiền '!$J$3)+(H27*'Tiền '!$L$3)+(I27*'Tiền '!$M$3)+(J27*'Tiền '!$N$3)+(K27*'Tiền '!$O$3)+(L27*'Tiền '!$P$3)+(M27*'Tiền '!$Q$3)+(N27*'Tiền '!$R$3)</f>
        <v>0</v>
      </c>
      <c r="R27" s="8"/>
      <c r="S27" s="8"/>
      <c r="T27" s="8"/>
    </row>
    <row r="28" spans="1:20">
      <c r="A28" s="12">
        <v>45286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>
        <f t="shared" si="0"/>
        <v>0</v>
      </c>
      <c r="P28" s="14">
        <f>(B28*'Tiền '!$E$7)+(C28*'Tiền '!$F$7)+(D28*'Tiền '!$G$7)+(E28*'Tiền '!$H$7)+(F28*'Tiền '!$I$4)+(G28*'Tiền '!$J$4)+(H28*'Tiền '!$L$4)+(I28*'Tiền '!$M$4)+(J28*'Tiền '!$N$4)+(K28*'Tiền '!$O$4)+(L28*'Tiền '!$P$4)+(M28*'Tiền '!$Q$4)+(N28*'Tiền '!$R$4)</f>
        <v>0</v>
      </c>
      <c r="Q28" s="14">
        <f>(B28*'Tiền '!$E$6)+(C28*'Tiền '!$F$6)+(D28*'Tiền '!$G$6)+(E28*'Tiền '!$H$6)+(F28*'Tiền '!$I$3)+(G28*'Tiền '!$J$3)+(H28*'Tiền '!$L$3)+(I28*'Tiền '!$M$3)+(J28*'Tiền '!$N$3)+(K28*'Tiền '!$O$3)+(L28*'Tiền '!$P$3)+(M28*'Tiền '!$Q$3)+(N28*'Tiền '!$R$3)</f>
        <v>0</v>
      </c>
      <c r="R28" s="8"/>
      <c r="S28" s="8"/>
      <c r="T28" s="8"/>
    </row>
    <row r="29" spans="1:20">
      <c r="A29" s="12">
        <v>45287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>
        <f t="shared" si="0"/>
        <v>0</v>
      </c>
      <c r="P29" s="14">
        <f>(B29*'Tiền '!$E$7)+(C29*'Tiền '!$F$7)+(D29*'Tiền '!$G$7)+(E29*'Tiền '!$H$7)+(F29*'Tiền '!$I$4)+(G29*'Tiền '!$J$4)+(H29*'Tiền '!$L$4)+(I29*'Tiền '!$M$4)+(J29*'Tiền '!$N$4)+(K29*'Tiền '!$O$4)+(L29*'Tiền '!$P$4)+(M29*'Tiền '!$Q$4)+(N29*'Tiền '!$R$4)</f>
        <v>0</v>
      </c>
      <c r="Q29" s="14">
        <f>(B29*'Tiền '!$E$6)+(C29*'Tiền '!$F$6)+(D29*'Tiền '!$G$6)+(E29*'Tiền '!$H$6)+(F29*'Tiền '!$I$3)+(G29*'Tiền '!$J$3)+(H29*'Tiền '!$L$3)+(I29*'Tiền '!$M$3)+(J29*'Tiền '!$N$3)+(K29*'Tiền '!$O$3)+(L29*'Tiền '!$P$3)+(M29*'Tiền '!$Q$3)+(N29*'Tiền '!$R$3)</f>
        <v>0</v>
      </c>
      <c r="R29" s="8"/>
      <c r="S29" s="8"/>
      <c r="T29" s="8"/>
    </row>
    <row r="30" spans="1:20">
      <c r="A30" s="12">
        <v>45288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>
        <f t="shared" si="0"/>
        <v>0</v>
      </c>
      <c r="P30" s="14">
        <f>(B30*'Tiền '!$E$7)+(C30*'Tiền '!$F$7)+(D30*'Tiền '!$G$7)+(E30*'Tiền '!$H$7)+(F30*'Tiền '!$I$4)+(G30*'Tiền '!$J$4)+(H30*'Tiền '!$L$4)+(I30*'Tiền '!$M$4)+(J30*'Tiền '!$N$4)+(K30*'Tiền '!$O$4)+(L30*'Tiền '!$P$4)+(M30*'Tiền '!$Q$4)+(N30*'Tiền '!$R$4)</f>
        <v>0</v>
      </c>
      <c r="Q30" s="14">
        <f>(B30*'Tiền '!$E$6)+(C30*'Tiền '!$F$6)+(D30*'Tiền '!$G$6)+(E30*'Tiền '!$H$6)+(F30*'Tiền '!$I$3)+(G30*'Tiền '!$J$3)+(H30*'Tiền '!$L$3)+(I30*'Tiền '!$M$3)+(J30*'Tiền '!$N$3)+(K30*'Tiền '!$O$3)+(L30*'Tiền '!$P$3)+(M30*'Tiền '!$Q$3)+(N30*'Tiền '!$R$3)</f>
        <v>0</v>
      </c>
      <c r="R30" s="8"/>
      <c r="S30" s="8"/>
      <c r="T30" s="8"/>
    </row>
    <row r="31" spans="1:20">
      <c r="A31" s="12">
        <v>45289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>
        <f t="shared" si="0"/>
        <v>0</v>
      </c>
      <c r="P31" s="14">
        <f>(B31*'Tiền '!$E$7)+(C31*'Tiền '!$F$7)+(D31*'Tiền '!$G$7)+(E31*'Tiền '!$H$7)+(F31*'Tiền '!$I$4)+(G31*'Tiền '!$J$4)+(H31*'Tiền '!$L$4)+(I31*'Tiền '!$M$4)+(J31*'Tiền '!$N$4)+(K31*'Tiền '!$O$4)+(L31*'Tiền '!$P$4)+(M31*'Tiền '!$Q$4)+(N31*'Tiền '!$R$4)</f>
        <v>0</v>
      </c>
      <c r="Q31" s="14">
        <f>(B31*'Tiền '!$E$6)+(C31*'Tiền '!$F$6)+(D31*'Tiền '!$G$6)+(E31*'Tiền '!$H$6)+(F31*'Tiền '!$I$3)+(G31*'Tiền '!$J$3)+(H31*'Tiền '!$L$3)+(I31*'Tiền '!$M$3)+(J31*'Tiền '!$N$3)+(K31*'Tiền '!$O$3)+(L31*'Tiền '!$P$3)+(M31*'Tiền '!$Q$3)+(N31*'Tiền '!$R$3)</f>
        <v>0</v>
      </c>
      <c r="R31" s="8"/>
      <c r="S31" s="8"/>
      <c r="T31" s="8"/>
    </row>
    <row r="32" spans="1:20">
      <c r="A32" s="12">
        <v>45290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4">
        <f t="shared" si="0"/>
        <v>0</v>
      </c>
      <c r="P32" s="14">
        <f>(B32*'Tiền '!$E$7)+(C32*'Tiền '!$F$7)+(D32*'Tiền '!$G$7)+(E32*'Tiền '!$H$7)+(F32*'Tiền '!$I$4)+(G32*'Tiền '!$J$4)+(H32*'Tiền '!$L$4)+(I32*'Tiền '!$M$4)+(J32*'Tiền '!$N$4)+(K32*'Tiền '!$O$4)+(L32*'Tiền '!$P$4)+(M32*'Tiền '!$Q$4)+(N32*'Tiền '!$R$4)</f>
        <v>0</v>
      </c>
      <c r="Q32" s="16">
        <f>(B32*'Tiền '!$E$6)+(C32*'Tiền '!$F$6)+(D32*'Tiền '!$G$6)+(E32*'Tiền '!$H$6)+(F32*'Tiền '!$I$3)+(G32*'Tiền '!$J$3)+(H32*'Tiền '!$L$3)+(I32*'Tiền '!$M$3)+(J32*'Tiền '!$N$3)+(K32*'Tiền '!$O$3)+(L32*'Tiền '!$P$3)+(M32*'Tiền '!$Q$3)+(N32*'Tiền '!$R$3)</f>
        <v>0</v>
      </c>
      <c r="R32" s="8"/>
      <c r="S32" s="8"/>
      <c r="T32" s="8"/>
    </row>
    <row r="33" spans="1:20">
      <c r="A33" s="57">
        <v>45291</v>
      </c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9">
        <f t="shared" si="0"/>
        <v>0</v>
      </c>
      <c r="P33" s="59">
        <f>(B33*'Tiền '!$E$7)+(C33*'Tiền '!$F$7)+(D33*'Tiền '!$G$7)+(E33*'Tiền '!$H$7)+(F33*'Tiền '!$I$4)+(G33*'Tiền '!$J$4)+(H33*'Tiền '!$L$4)+(I33*'Tiền '!$M$4)+(J33*'Tiền '!$N$4)+(K33*'Tiền '!$O$4)+(L33*'Tiền '!$P$4)+(M33*'Tiền '!$Q$4)+(N33*'Tiền '!$R$4)</f>
        <v>0</v>
      </c>
      <c r="Q33" s="52">
        <f>(B33*'Tiền '!$E$6)+(C33*'Tiền '!$F$6)+(D33*'Tiền '!$G$6)+(E33*'Tiền '!$H$6)+(F33*'Tiền '!$I$3)+(G33*'Tiền '!$J$3)+(H33*'Tiền '!$L$3)+(I33*'Tiền '!$M$3)+(J33*'Tiền '!$N$3)+(K33*'Tiền '!$O$3)+(L33*'Tiền '!$P$3)+(M33*'Tiền '!$Q$3)+(N33*'Tiền '!$R$3)</f>
        <v>0</v>
      </c>
      <c r="R33" s="8"/>
      <c r="S33" s="8"/>
      <c r="T33" s="8"/>
    </row>
    <row r="34" spans="1:20">
      <c r="A34" s="60" t="s">
        <v>11</v>
      </c>
      <c r="B34" s="61">
        <f>SUM(B3:B33)</f>
        <v>0</v>
      </c>
      <c r="C34" s="61">
        <f t="shared" ref="C34:Q34" si="1">SUM(C3:C33)</f>
        <v>0</v>
      </c>
      <c r="D34" s="61">
        <f t="shared" si="1"/>
        <v>0</v>
      </c>
      <c r="E34" s="61">
        <f t="shared" si="1"/>
        <v>0</v>
      </c>
      <c r="F34" s="61">
        <f t="shared" si="1"/>
        <v>0</v>
      </c>
      <c r="G34" s="61">
        <f t="shared" si="1"/>
        <v>0</v>
      </c>
      <c r="H34" s="61">
        <f t="shared" si="1"/>
        <v>0</v>
      </c>
      <c r="I34" s="61">
        <f t="shared" si="1"/>
        <v>0</v>
      </c>
      <c r="J34" s="61">
        <f t="shared" si="1"/>
        <v>0</v>
      </c>
      <c r="K34" s="61">
        <f t="shared" si="1"/>
        <v>0</v>
      </c>
      <c r="L34" s="61">
        <f t="shared" si="1"/>
        <v>0</v>
      </c>
      <c r="M34" s="61">
        <f t="shared" si="1"/>
        <v>0</v>
      </c>
      <c r="N34" s="61">
        <f t="shared" si="1"/>
        <v>0</v>
      </c>
      <c r="O34" s="61">
        <f t="shared" si="1"/>
        <v>0</v>
      </c>
      <c r="P34" s="62">
        <f t="shared" si="1"/>
        <v>0</v>
      </c>
      <c r="Q34" s="56">
        <f t="shared" si="1"/>
        <v>0</v>
      </c>
      <c r="R34" s="8"/>
      <c r="S34" s="8"/>
      <c r="T34" s="8"/>
    </row>
  </sheetData>
  <mergeCells count="1">
    <mergeCell ref="A1:P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7309-D6EF-4604-A5EF-7F5023CB98D5}">
  <dimension ref="A1:T5815"/>
  <sheetViews>
    <sheetView topLeftCell="A9" zoomScale="55" zoomScaleNormal="55" workbookViewId="0">
      <selection activeCell="A35" sqref="A35:XFD1255"/>
    </sheetView>
  </sheetViews>
  <sheetFormatPr defaultColWidth="14.42578125" defaultRowHeight="18.75"/>
  <cols>
    <col min="1" max="1" width="16" style="55" customWidth="1"/>
    <col min="2" max="14" width="16.7109375" style="55" customWidth="1"/>
    <col min="15" max="15" width="10.140625" style="55" customWidth="1"/>
    <col min="16" max="17" width="20.7109375" style="55" customWidth="1"/>
    <col min="18" max="20" width="8.7109375" style="55" customWidth="1"/>
    <col min="21" max="16384" width="14.42578125" style="55"/>
  </cols>
  <sheetData>
    <row r="1" spans="1:20" ht="15.95" customHeight="1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3"/>
      <c r="Q1" s="54"/>
      <c r="R1" s="8"/>
      <c r="S1" s="8"/>
      <c r="T1" s="8"/>
    </row>
    <row r="2" spans="1:20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8</v>
      </c>
      <c r="P2" s="11" t="s">
        <v>9</v>
      </c>
      <c r="Q2" s="11" t="s">
        <v>10</v>
      </c>
      <c r="R2" s="8"/>
      <c r="S2" s="8"/>
      <c r="T2" s="8"/>
    </row>
    <row r="3" spans="1:20">
      <c r="A3" s="12">
        <v>44927</v>
      </c>
      <c r="B3" s="13">
        <v>3</v>
      </c>
      <c r="C3" s="13">
        <v>6</v>
      </c>
      <c r="D3" s="13">
        <v>4</v>
      </c>
      <c r="E3" s="13">
        <v>5</v>
      </c>
      <c r="F3" s="13">
        <v>5</v>
      </c>
      <c r="G3" s="13">
        <v>4</v>
      </c>
      <c r="H3" s="13">
        <v>1</v>
      </c>
      <c r="I3" s="13">
        <v>1</v>
      </c>
      <c r="J3" s="13">
        <v>1</v>
      </c>
      <c r="K3" s="13"/>
      <c r="L3" s="13"/>
      <c r="M3" s="13"/>
      <c r="N3" s="13"/>
      <c r="O3" s="14">
        <f>SUM(B3:N3)</f>
        <v>30</v>
      </c>
      <c r="P3" s="14">
        <f>(B3*'Tiền '!$E$7)+(C3*'Tiền '!$F$7)+(D3*'Tiền '!$G$7)+(E3*'Tiền '!$H$7)+(F3*'Tiền '!$I$4)+(G3*'Tiền '!$J$4)+(H3*'Tiền '!$L$4)+(I3*'Tiền '!$M$4)+(J3*'Tiền '!$N$4)+(K3*'Tiền '!$O$4)+(L3*'Tiền '!$P$4)+(M3*'Tiền '!$Q$4)+(N3*'Tiền '!$R$4)</f>
        <v>296497.14260913723</v>
      </c>
      <c r="Q3" s="14">
        <f>(B3*'Tiền '!$E$6)+(C3*'Tiền '!$F$6)+(D3*'Tiền '!$G$6)+(E3*'Tiền '!$H$6)+(F3*'Tiền '!$I$3)+(G3*'Tiền '!$J$3)+(H3*'Tiền '!$L$3)+(I3*'Tiền '!$M$3)+(J3*'Tiền '!$N$3)+(K3*'Tiền '!$O$3)+(L3*'Tiền '!$P$3)+(M3*'Tiền '!$Q$3)+(N3*'Tiền '!$R$3)+60000</f>
        <v>272502.85739086283</v>
      </c>
      <c r="R3" s="8"/>
      <c r="S3" s="8"/>
      <c r="T3" s="8"/>
    </row>
    <row r="4" spans="1:20">
      <c r="A4" s="12">
        <v>44928</v>
      </c>
      <c r="B4" s="13">
        <v>3</v>
      </c>
      <c r="C4" s="13">
        <v>5</v>
      </c>
      <c r="D4" s="13">
        <v>4</v>
      </c>
      <c r="E4" s="13">
        <v>3</v>
      </c>
      <c r="F4" s="13">
        <v>4</v>
      </c>
      <c r="G4" s="13">
        <v>4</v>
      </c>
      <c r="H4" s="13">
        <v>2</v>
      </c>
      <c r="I4" s="13">
        <v>1</v>
      </c>
      <c r="J4" s="13">
        <v>1</v>
      </c>
      <c r="K4" s="13">
        <v>1</v>
      </c>
      <c r="L4" s="13">
        <v>2</v>
      </c>
      <c r="M4" s="13">
        <v>1</v>
      </c>
      <c r="N4" s="13"/>
      <c r="O4" s="14">
        <f>SUM(B4:N4)</f>
        <v>31</v>
      </c>
      <c r="P4" s="14">
        <f>(B4*'Tiền '!$E$7)+(C4*'Tiền '!$F$7)+(D4*'Tiền '!$G$7)+(E4*'Tiền '!$H$7)+(F4*'Tiền '!$I$4)+(G4*'Tiền '!$J$4)+(H4*'Tiền '!$L$4)+(I4*'Tiền '!$M$4)+(J4*'Tiền '!$N$4)+(K4*'Tiền '!$O$4)+(L4*'Tiền '!$P$4)+(M4*'Tiền '!$Q$4)+(N4*'Tiền '!$R$4)</f>
        <v>304996.27200241538</v>
      </c>
      <c r="Q4" s="14">
        <f>(B4*'Tiền '!$E$6)+(C4*'Tiền '!$F$6)+(D4*'Tiền '!$G$6)+(E4*'Tiền '!$H$6)+(F4*'Tiền '!$I$3)+(G4*'Tiền '!$J$3)+(H4*'Tiền '!$L$3)+(I4*'Tiền '!$M$3)+(J4*'Tiền '!$N$3)+(K4*'Tiền '!$O$3)+(L4*'Tiền '!$P$3)+(M4*'Tiền '!$Q$3)+(N4*'Tiền '!$R$3)+20000</f>
        <v>257003.72799758462</v>
      </c>
      <c r="R4" s="8"/>
      <c r="S4" s="8"/>
      <c r="T4" s="8"/>
    </row>
    <row r="5" spans="1:20">
      <c r="A5" s="12">
        <v>44929</v>
      </c>
      <c r="B5" s="13">
        <v>1</v>
      </c>
      <c r="C5" s="13">
        <v>6</v>
      </c>
      <c r="D5" s="13">
        <v>3</v>
      </c>
      <c r="E5" s="13">
        <v>4</v>
      </c>
      <c r="F5" s="13">
        <v>1</v>
      </c>
      <c r="G5" s="13">
        <v>3</v>
      </c>
      <c r="H5" s="13">
        <v>1</v>
      </c>
      <c r="I5" s="13"/>
      <c r="J5" s="13">
        <v>4</v>
      </c>
      <c r="K5" s="13">
        <v>2</v>
      </c>
      <c r="L5" s="13">
        <v>3</v>
      </c>
      <c r="M5" s="13"/>
      <c r="N5" s="13"/>
      <c r="O5" s="14">
        <f t="shared" ref="O5:O33" si="0">SUM(B5:N5)</f>
        <v>28</v>
      </c>
      <c r="P5" s="14">
        <f>(B5*'Tiền '!$E$7)+(C5*'Tiền '!$F$7)+(D5*'Tiền '!$G$7)+(E5*'Tiền '!$H$7)+(F5*'Tiền '!$I$4)+(G5*'Tiền '!$J$4)+(H5*'Tiền '!$L$4)+(I5*'Tiền '!$M$4)+(J5*'Tiền '!$N$4)+(K5*'Tiền '!$O$4)+(L5*'Tiền '!$P$4)+(M5*'Tiền '!$Q$4)+(N5*'Tiền '!$R$4)</f>
        <v>269996.08690686949</v>
      </c>
      <c r="Q5" s="14">
        <f>(B5*'Tiền '!$E$6)+(C5*'Tiền '!$F$6)+(D5*'Tiền '!$G$6)+(E5*'Tiền '!$H$6)+(F5*'Tiền '!$I$3)+(G5*'Tiền '!$J$3)+(H5*'Tiền '!$L$3)+(I5*'Tiền '!$M$3)+(J5*'Tiền '!$N$3)+(K5*'Tiền '!$O$3)+(L5*'Tiền '!$P$3)+(M5*'Tiền '!$Q$3)+(N5*'Tiền '!$R$3)+20000</f>
        <v>249003.91309313054</v>
      </c>
      <c r="R5" s="8"/>
      <c r="S5" s="8"/>
      <c r="T5" s="8"/>
    </row>
    <row r="6" spans="1:20">
      <c r="A6" s="12">
        <v>44930</v>
      </c>
      <c r="B6" s="13">
        <v>0</v>
      </c>
      <c r="C6" s="13">
        <v>4</v>
      </c>
      <c r="D6" s="13">
        <v>3</v>
      </c>
      <c r="E6" s="13">
        <v>7</v>
      </c>
      <c r="F6" s="13">
        <v>1</v>
      </c>
      <c r="G6" s="13">
        <v>7</v>
      </c>
      <c r="H6" s="13"/>
      <c r="I6" s="13"/>
      <c r="J6" s="13"/>
      <c r="K6" s="13"/>
      <c r="L6" s="13"/>
      <c r="M6" s="13"/>
      <c r="N6" s="13"/>
      <c r="O6" s="14">
        <f t="shared" si="0"/>
        <v>22</v>
      </c>
      <c r="P6" s="14">
        <f>(B6*'Tiền '!$E$7)+(C6*'Tiền '!$F$7)+(D6*'Tiền '!$G$7)+(E6*'Tiền '!$H$7)+(F6*'Tiền '!$I$4)+(G6*'Tiền '!$J$4)+(H6*'Tiền '!$L$4)+(I6*'Tiền '!$M$4)+(J6*'Tiền '!$N$4)+(K6*'Tiền '!$O$4)+(L6*'Tiền '!$P$4)+(M6*'Tiền '!$Q$4)+(N6*'Tiền '!$R$4)</f>
        <v>229997.19676063431</v>
      </c>
      <c r="Q6" s="14">
        <f>(B6*'Tiền '!$E$6)+(C6*'Tiền '!$F$6)+(D6*'Tiền '!$G$6)+(E6*'Tiền '!$H$6)+(F6*'Tiền '!$I$3)+(G6*'Tiền '!$J$3)+(H6*'Tiền '!$L$3)+(I6*'Tiền '!$M$3)+(J6*'Tiền '!$N$3)+(K6*'Tiền '!$O$3)+(L6*'Tiền '!$P$3)+(M6*'Tiền '!$Q$3)+(N6*'Tiền '!$R$3)</f>
        <v>158002.80323936566</v>
      </c>
      <c r="R6" s="8"/>
      <c r="S6" s="8"/>
      <c r="T6" s="8"/>
    </row>
    <row r="7" spans="1:20">
      <c r="A7" s="12">
        <v>44931</v>
      </c>
      <c r="B7" s="13">
        <v>2</v>
      </c>
      <c r="C7" s="13">
        <v>3</v>
      </c>
      <c r="D7" s="13">
        <v>6</v>
      </c>
      <c r="E7" s="13">
        <v>6</v>
      </c>
      <c r="F7" s="13">
        <v>1</v>
      </c>
      <c r="G7" s="13">
        <v>9</v>
      </c>
      <c r="H7" s="13"/>
      <c r="I7" s="13"/>
      <c r="J7" s="13"/>
      <c r="K7" s="13"/>
      <c r="L7" s="13"/>
      <c r="M7" s="13"/>
      <c r="N7" s="13"/>
      <c r="O7" s="14">
        <f t="shared" si="0"/>
        <v>27</v>
      </c>
      <c r="P7" s="14">
        <f>(B7*'Tiền '!$E$7)+(C7*'Tiền '!$F$7)+(D7*'Tiền '!$G$7)+(E7*'Tiền '!$H$7)+(F7*'Tiền '!$I$4)+(G7*'Tiền '!$J$4)+(H7*'Tiền '!$L$4)+(I7*'Tiền '!$M$4)+(J7*'Tiền '!$N$4)+(K7*'Tiền '!$O$4)+(L7*'Tiền '!$P$4)+(M7*'Tiền '!$Q$4)+(N7*'Tiền '!$R$4)</f>
        <v>279997.46733089053</v>
      </c>
      <c r="Q7" s="14">
        <f>(B7*'Tiền '!$E$6)+(C7*'Tiền '!$F$6)+(D7*'Tiền '!$G$6)+(E7*'Tiền '!$H$6)+(F7*'Tiền '!$I$3)+(G7*'Tiền '!$J$3)+(H7*'Tiền '!$L$3)+(I7*'Tiền '!$M$3)+(J7*'Tiền '!$N$3)+(K7*'Tiền '!$O$3)+(L7*'Tiền '!$P$3)+(M7*'Tiền '!$Q$3)+(N7*'Tiền '!$R$3)</f>
        <v>191002.53266910947</v>
      </c>
      <c r="R7" s="8"/>
      <c r="S7" s="8"/>
      <c r="T7" s="8"/>
    </row>
    <row r="8" spans="1:20">
      <c r="A8" s="12">
        <v>44932</v>
      </c>
      <c r="B8" s="13">
        <v>1</v>
      </c>
      <c r="C8" s="13">
        <v>3</v>
      </c>
      <c r="D8" s="13">
        <v>0</v>
      </c>
      <c r="E8" s="13">
        <v>2</v>
      </c>
      <c r="F8" s="13">
        <v>0</v>
      </c>
      <c r="G8" s="13">
        <v>0</v>
      </c>
      <c r="H8" s="13"/>
      <c r="I8" s="13"/>
      <c r="J8" s="13"/>
      <c r="K8" s="13"/>
      <c r="L8" s="13"/>
      <c r="M8" s="13"/>
      <c r="N8" s="13"/>
      <c r="O8" s="14">
        <f t="shared" si="0"/>
        <v>6</v>
      </c>
      <c r="P8" s="14">
        <f>(B8*'Tiền '!$E$7)+(C8*'Tiền '!$F$7)+(D8*'Tiền '!$G$7)+(E8*'Tiền '!$H$7)+(F8*'Tiền '!$I$4)+(G8*'Tiền '!$J$4)+(H8*'Tiền '!$L$4)+(I8*'Tiền '!$M$4)+(J8*'Tiền '!$N$4)+(K8*'Tiền '!$O$4)+(L8*'Tiền '!$P$4)+(M8*'Tiền '!$Q$4)+(N8*'Tiền '!$R$4)</f>
        <v>54499.720033956182</v>
      </c>
      <c r="Q8" s="14">
        <f>(B8*'Tiền '!$E$6)+(C8*'Tiền '!$F$6)+(D8*'Tiền '!$G$6)+(E8*'Tiền '!$H$6)+(F8*'Tiền '!$I$3)+(G8*'Tiền '!$J$3)+(H8*'Tiền '!$L$3)+(I8*'Tiền '!$M$3)+(J8*'Tiền '!$N$3)+(K8*'Tiền '!$O$3)+(L8*'Tiền '!$P$3)+(M8*'Tiền '!$Q$3)+(N8*'Tiền '!$R$3)</f>
        <v>36500.27996604381</v>
      </c>
      <c r="R8" s="8"/>
      <c r="S8" s="8"/>
      <c r="T8" s="8"/>
    </row>
    <row r="9" spans="1:20">
      <c r="A9" s="12">
        <v>44933</v>
      </c>
      <c r="B9" s="14">
        <v>2</v>
      </c>
      <c r="C9" s="14">
        <v>9</v>
      </c>
      <c r="D9" s="14">
        <v>3</v>
      </c>
      <c r="E9" s="14">
        <v>6</v>
      </c>
      <c r="F9" s="14">
        <v>1</v>
      </c>
      <c r="G9" s="14"/>
      <c r="H9" s="14"/>
      <c r="I9" s="14"/>
      <c r="J9" s="14"/>
      <c r="K9" s="14"/>
      <c r="L9" s="14"/>
      <c r="M9" s="14"/>
      <c r="N9" s="14"/>
      <c r="O9" s="14">
        <f t="shared" si="0"/>
        <v>21</v>
      </c>
      <c r="P9" s="14">
        <f>(B9*'Tiền '!$E$7)+(C9*'Tiền '!$F$7)+(D9*'Tiền '!$G$7)+(E9*'Tiền '!$H$7)+(F9*'Tiền '!$I$4)+(G9*'Tiền '!$J$4)+(H9*'Tiền '!$L$4)+(I9*'Tiền '!$M$4)+(J9*'Tiền '!$N$4)+(K9*'Tiền '!$O$4)+(L9*'Tiền '!$P$4)+(M9*'Tiền '!$Q$4)+(N9*'Tiền '!$R$4)</f>
        <v>196000.38608305936</v>
      </c>
      <c r="Q9" s="14">
        <f>(B9*'Tiền '!$E$6)+(C9*'Tiền '!$F$6)+(D9*'Tiền '!$G$6)+(E9*'Tiền '!$H$6)+(F9*'Tiền '!$I$3)+(G9*'Tiền '!$J$3)+(H9*'Tiền '!$L$3)+(I9*'Tiền '!$M$3)+(J9*'Tiền '!$N$3)+(K9*'Tiền '!$O$3)+(L9*'Tiền '!$P$3)+(M9*'Tiền '!$Q$3)+(N9*'Tiền '!$R$3)</f>
        <v>133999.61391694064</v>
      </c>
      <c r="R9" s="8"/>
      <c r="S9" s="8"/>
      <c r="T9" s="8"/>
    </row>
    <row r="10" spans="1:20">
      <c r="A10" s="12">
        <v>44934</v>
      </c>
      <c r="B10" s="14">
        <v>0</v>
      </c>
      <c r="C10" s="14">
        <v>5</v>
      </c>
      <c r="D10" s="14">
        <v>3</v>
      </c>
      <c r="E10" s="14">
        <v>9</v>
      </c>
      <c r="F10" s="14">
        <v>1</v>
      </c>
      <c r="G10" s="14">
        <v>3</v>
      </c>
      <c r="H10" s="14"/>
      <c r="I10" s="14"/>
      <c r="J10" s="14"/>
      <c r="K10" s="14"/>
      <c r="L10" s="14"/>
      <c r="M10" s="14"/>
      <c r="N10" s="14"/>
      <c r="O10" s="14">
        <f t="shared" si="0"/>
        <v>21</v>
      </c>
      <c r="P10" s="14">
        <f>(B10*'Tiền '!$E$7)+(C10*'Tiền '!$F$7)+(D10*'Tiền '!$G$7)+(E10*'Tiền '!$H$7)+(F10*'Tiền '!$I$4)+(G10*'Tiền '!$J$4)+(H10*'Tiền '!$L$4)+(I10*'Tiền '!$M$4)+(J10*'Tiền '!$N$4)+(K10*'Tiền '!$O$4)+(L10*'Tiền '!$P$4)+(M10*'Tiền '!$Q$4)+(N10*'Tiền '!$R$4)</f>
        <v>210997.90708413959</v>
      </c>
      <c r="Q10" s="14">
        <f>(B10*'Tiền '!$E$6)+(C10*'Tiền '!$F$6)+(D10*'Tiền '!$G$6)+(E10*'Tiền '!$H$6)+(F10*'Tiền '!$I$3)+(G10*'Tiền '!$J$3)+(H10*'Tiền '!$L$3)+(I10*'Tiền '!$M$3)+(J10*'Tiền '!$N$3)+(K10*'Tiền '!$O$3)+(L10*'Tiền '!$P$3)+(M10*'Tiền '!$Q$3)+(N10*'Tiền '!$R$3)</f>
        <v>146002.09291586041</v>
      </c>
      <c r="R10" s="8"/>
      <c r="S10" s="8"/>
      <c r="T10" s="8"/>
    </row>
    <row r="11" spans="1:20">
      <c r="A11" s="12">
        <v>44935</v>
      </c>
      <c r="B11" s="14">
        <v>0</v>
      </c>
      <c r="C11" s="14">
        <v>13</v>
      </c>
      <c r="D11" s="14">
        <v>4</v>
      </c>
      <c r="E11" s="14">
        <v>9</v>
      </c>
      <c r="F11" s="14">
        <v>2</v>
      </c>
      <c r="G11" s="14">
        <v>7</v>
      </c>
      <c r="H11" s="14"/>
      <c r="I11" s="14"/>
      <c r="J11" s="14"/>
      <c r="K11" s="14"/>
      <c r="L11" s="14"/>
      <c r="M11" s="14"/>
      <c r="N11" s="14"/>
      <c r="O11" s="14">
        <f t="shared" si="0"/>
        <v>35</v>
      </c>
      <c r="P11" s="14">
        <f>(B11*'Tiền '!$E$7)+(C11*'Tiền '!$F$7)+(D11*'Tiền '!$G$7)+(E11*'Tiền '!$H$7)+(F11*'Tiền '!$I$4)+(G11*'Tiền '!$J$4)+(H11*'Tiền '!$L$4)+(I11*'Tiền '!$M$4)+(J11*'Tiền '!$N$4)+(K11*'Tiền '!$O$4)+(L11*'Tiền '!$P$4)+(M11*'Tiền '!$Q$4)+(N11*'Tiền '!$R$4)</f>
        <v>350998.77868582483</v>
      </c>
      <c r="Q11" s="14">
        <f>(B11*'Tiền '!$E$6)+(C11*'Tiền '!$F$6)+(D11*'Tiền '!$G$6)+(E11*'Tiền '!$H$6)+(F11*'Tiền '!$I$3)+(G11*'Tiền '!$J$3)+(H11*'Tiền '!$L$3)+(I11*'Tiền '!$M$3)+(J11*'Tiền '!$N$3)+(K11*'Tiền '!$O$3)+(L11*'Tiền '!$P$3)+(M11*'Tiền '!$Q$3)+(N11*'Tiền '!$R$3)</f>
        <v>241001.22131417514</v>
      </c>
      <c r="R11" s="8"/>
      <c r="S11" s="8"/>
      <c r="T11" s="8"/>
    </row>
    <row r="12" spans="1:20">
      <c r="A12" s="12">
        <v>44936</v>
      </c>
      <c r="B12" s="14">
        <v>2</v>
      </c>
      <c r="C12" s="14">
        <v>9</v>
      </c>
      <c r="D12" s="14">
        <v>4</v>
      </c>
      <c r="E12" s="14">
        <v>8</v>
      </c>
      <c r="F12" s="14">
        <v>0</v>
      </c>
      <c r="G12" s="14">
        <v>2</v>
      </c>
      <c r="H12" s="14"/>
      <c r="I12" s="14"/>
      <c r="J12" s="14"/>
      <c r="K12" s="14"/>
      <c r="L12" s="14"/>
      <c r="M12" s="14"/>
      <c r="N12" s="14"/>
      <c r="O12" s="14">
        <f t="shared" si="0"/>
        <v>25</v>
      </c>
      <c r="P12" s="14">
        <f>(B12*'Tiền '!$E$7)+(C12*'Tiền '!$F$7)+(D12*'Tiền '!$G$7)+(E12*'Tiền '!$H$7)+(F12*'Tiền '!$I$4)+(G12*'Tiền '!$J$4)+(H12*'Tiền '!$L$4)+(I12*'Tiền '!$M$4)+(J12*'Tiền '!$N$4)+(K12*'Tiền '!$O$4)+(L12*'Tiền '!$P$4)+(M12*'Tiền '!$Q$4)+(N12*'Tiền '!$R$4)</f>
        <v>239999.85195140267</v>
      </c>
      <c r="Q12" s="14">
        <f>(B12*'Tiền '!$E$6)+(C12*'Tiền '!$F$6)+(D12*'Tiền '!$G$6)+(E12*'Tiền '!$H$6)+(F12*'Tiền '!$I$3)+(G12*'Tiền '!$J$3)+(H12*'Tiền '!$L$3)+(I12*'Tiền '!$M$3)+(J12*'Tiền '!$N$3)+(K12*'Tiền '!$O$3)+(L12*'Tiền '!$P$3)+(M12*'Tiền '!$Q$3)+(N12*'Tiền '!$R$3)</f>
        <v>163000.14804859733</v>
      </c>
      <c r="R12" s="8"/>
      <c r="S12" s="8"/>
      <c r="T12" s="8"/>
    </row>
    <row r="13" spans="1:20">
      <c r="A13" s="12">
        <v>44937</v>
      </c>
      <c r="B13" s="14">
        <v>0</v>
      </c>
      <c r="C13" s="14">
        <v>17</v>
      </c>
      <c r="D13" s="14">
        <v>5</v>
      </c>
      <c r="E13" s="14">
        <v>4</v>
      </c>
      <c r="F13" s="14">
        <v>1</v>
      </c>
      <c r="G13" s="14">
        <v>4</v>
      </c>
      <c r="H13" s="14"/>
      <c r="I13" s="14"/>
      <c r="J13" s="14"/>
      <c r="K13" s="14"/>
      <c r="L13" s="14"/>
      <c r="M13" s="14"/>
      <c r="N13" s="14"/>
      <c r="O13" s="14">
        <f t="shared" si="0"/>
        <v>31</v>
      </c>
      <c r="P13" s="14">
        <f>(B13*'Tiền '!$E$7)+(C13*'Tiền '!$F$7)+(D13*'Tiền '!$G$7)+(E13*'Tiền '!$H$7)+(F13*'Tiền '!$I$4)+(G13*'Tiền '!$J$4)+(H13*'Tiền '!$L$4)+(I13*'Tiền '!$M$4)+(J13*'Tiền '!$N$4)+(K13*'Tiền '!$O$4)+(L13*'Tiền '!$P$4)+(M13*'Tiền '!$Q$4)+(N13*'Tiền '!$R$4)</f>
        <v>301003.40720569179</v>
      </c>
      <c r="Q13" s="14">
        <f>(B13*'Tiền '!$E$6)+(C13*'Tiền '!$F$6)+(D13*'Tiền '!$G$6)+(E13*'Tiền '!$H$6)+(F13*'Tiền '!$I$3)+(G13*'Tiền '!$J$3)+(H13*'Tiền '!$L$3)+(I13*'Tiền '!$M$3)+(J13*'Tiền '!$N$3)+(K13*'Tiền '!$O$3)+(L13*'Tiền '!$P$3)+(M13*'Tiền '!$Q$3)+(N13*'Tiền '!$R$3)</f>
        <v>204996.59279430824</v>
      </c>
      <c r="R13" s="8"/>
      <c r="S13" s="8"/>
      <c r="T13" s="8"/>
    </row>
    <row r="14" spans="1:20">
      <c r="A14" s="12">
        <v>44938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>
        <f t="shared" si="0"/>
        <v>21</v>
      </c>
      <c r="P14" s="14">
        <f>(B14*'Tiền '!$E$7)+(C14*'Tiền '!$F$7)+(D14*'Tiền '!$G$7)+(E14*'Tiền '!$H$7)+(F14*'Tiền '!$I$4)+(G14*'Tiền '!$J$4)+(H14*'Tiền '!$L$4)+(I14*'Tiền '!$M$4)+(J14*'Tiền '!$N$4)+(K14*'Tiền '!$O$4)+(L14*'Tiền '!$P$4)+(M14*'Tiền '!$Q$4)+(N14*'Tiền '!$R$4)</f>
        <v>189005.31429865371</v>
      </c>
      <c r="Q14" s="14">
        <f>(B14*'Tiền '!$E$6)+(C14*'Tiền '!$F$6)+(D14*'Tiền '!$G$6)+(E14*'Tiền '!$H$6)+(F14*'Tiền '!$I$3)+(G14*'Tiền '!$J$3)+(H14*'Tiền '!$L$3)+(I14*'Tiền '!$M$3)+(J14*'Tiền '!$N$3)+(K14*'Tiền '!$O$3)+(L14*'Tiền '!$P$3)+(M14*'Tiền '!$Q$3)+(N14*'Tiền '!$R$3)</f>
        <v>125994.68570134629</v>
      </c>
      <c r="R14" s="8"/>
      <c r="S14" s="8"/>
      <c r="T14" s="8"/>
    </row>
    <row r="15" spans="1:20">
      <c r="A15" s="12">
        <v>44939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>
        <f t="shared" si="0"/>
        <v>0</v>
      </c>
      <c r="P15" s="14">
        <f>(B15*'Tiền '!$E$7)+(C15*'Tiền '!$F$7)+(D15*'Tiền '!$G$7)+(E15*'Tiền '!$H$7)+(F15*'Tiền '!$I$4)+(G15*'Tiền '!$J$4)+(H15*'Tiền '!$L$4)+(I15*'Tiền '!$M$4)+(J15*'Tiền '!$N$4)+(K15*'Tiền '!$O$4)+(L15*'Tiền '!$P$4)+(M15*'Tiền '!$Q$4)+(N15*'Tiền '!$R$4)</f>
        <v>0</v>
      </c>
      <c r="Q15" s="14">
        <f>(B15*'Tiền '!$E$6)+(C15*'Tiền '!$F$6)+(D15*'Tiền '!$G$6)+(E15*'Tiền '!$H$6)+(F15*'Tiền '!$I$3)+(G15*'Tiền '!$J$3)+(H15*'Tiền '!$L$3)+(I15*'Tiền '!$M$3)+(J15*'Tiền '!$N$3)+(K15*'Tiền '!$O$3)+(L15*'Tiền '!$P$3)+(M15*'Tiền '!$Q$3)+(N15*'Tiền '!$R$3)</f>
        <v>0</v>
      </c>
      <c r="R15" s="8"/>
      <c r="S15" s="8"/>
      <c r="T15" s="8"/>
    </row>
    <row r="16" spans="1:20">
      <c r="A16" s="12">
        <v>44940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>
        <f t="shared" si="0"/>
        <v>0</v>
      </c>
      <c r="P16" s="14">
        <f>(B16*'Tiền '!$E$7)+(C16*'Tiền '!$F$7)+(D16*'Tiền '!$G$7)+(E16*'Tiền '!$H$7)+(F16*'Tiền '!$I$4)+(G16*'Tiền '!$J$4)+(H16*'Tiền '!$L$4)+(I16*'Tiền '!$M$4)+(J16*'Tiền '!$N$4)+(K16*'Tiền '!$O$4)+(L16*'Tiền '!$P$4)+(M16*'Tiền '!$Q$4)+(N16*'Tiền '!$R$4)</f>
        <v>0</v>
      </c>
      <c r="Q16" s="14">
        <f>(B16*'Tiền '!$E$6)+(C16*'Tiền '!$F$6)+(D16*'Tiền '!$G$6)+(E16*'Tiền '!$H$6)+(F16*'Tiền '!$I$3)+(G16*'Tiền '!$J$3)+(H16*'Tiền '!$L$3)+(I16*'Tiền '!$M$3)+(J16*'Tiền '!$N$3)+(K16*'Tiền '!$O$3)+(L16*'Tiền '!$P$3)+(M16*'Tiền '!$Q$3)+(N16*'Tiền '!$R$3)</f>
        <v>0</v>
      </c>
      <c r="R16" s="8"/>
      <c r="S16" s="8"/>
      <c r="T16" s="8"/>
    </row>
    <row r="17" spans="1:20">
      <c r="A17" s="12">
        <v>44941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>
        <f t="shared" si="0"/>
        <v>0</v>
      </c>
      <c r="P17" s="14">
        <f>(B17*'Tiền '!$E$7)+(C17*'Tiền '!$F$7)+(D17*'Tiền '!$G$7)+(E17*'Tiền '!$H$7)+(F17*'Tiền '!$I$4)+(G17*'Tiền '!$J$4)+(H17*'Tiền '!$L$4)+(I17*'Tiền '!$M$4)+(J17*'Tiền '!$N$4)+(K17*'Tiền '!$O$4)+(L17*'Tiền '!$P$4)+(M17*'Tiền '!$Q$4)+(N17*'Tiền '!$R$4)</f>
        <v>0</v>
      </c>
      <c r="Q17" s="14">
        <f>(B17*'Tiền '!$E$6)+(C17*'Tiền '!$F$6)+(D17*'Tiền '!$G$6)+(E17*'Tiền '!$H$6)+(F17*'Tiền '!$I$3)+(G17*'Tiền '!$J$3)+(H17*'Tiền '!$L$3)+(I17*'Tiền '!$M$3)+(J17*'Tiền '!$N$3)+(K17*'Tiền '!$O$3)+(L17*'Tiền '!$P$3)+(M17*'Tiền '!$Q$3)+(N17*'Tiền '!$R$3)</f>
        <v>0</v>
      </c>
      <c r="R17" s="8"/>
      <c r="S17" s="8"/>
      <c r="T17" s="8"/>
    </row>
    <row r="18" spans="1:20">
      <c r="A18" s="12">
        <v>44942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>
        <f t="shared" si="0"/>
        <v>0</v>
      </c>
      <c r="P18" s="14">
        <f>(B18*'Tiền '!$E$7)+(C18*'Tiền '!$F$7)+(D18*'Tiền '!$G$7)+(E18*'Tiền '!$H$7)+(F18*'Tiền '!$I$4)+(G18*'Tiền '!$J$4)+(H18*'Tiền '!$L$4)+(I18*'Tiền '!$M$4)+(J18*'Tiền '!$N$4)+(K18*'Tiền '!$O$4)+(L18*'Tiền '!$P$4)+(M18*'Tiền '!$Q$4)+(N18*'Tiền '!$R$4)</f>
        <v>0</v>
      </c>
      <c r="Q18" s="14">
        <f>(B18*'Tiền '!$E$6)+(C18*'Tiền '!$F$6)+(D18*'Tiền '!$G$6)+(E18*'Tiền '!$H$6)+(F18*'Tiền '!$I$3)+(G18*'Tiền '!$J$3)+(H18*'Tiền '!$L$3)+(I18*'Tiền '!$M$3)+(J18*'Tiền '!$N$3)+(K18*'Tiền '!$O$3)+(L18*'Tiền '!$P$3)+(M18*'Tiền '!$Q$3)+(N18*'Tiền '!$R$3)</f>
        <v>0</v>
      </c>
      <c r="R18" s="8"/>
      <c r="S18" s="8"/>
      <c r="T18" s="8"/>
    </row>
    <row r="19" spans="1:20">
      <c r="A19" s="12">
        <v>44943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>
        <f t="shared" si="0"/>
        <v>0</v>
      </c>
      <c r="P19" s="14">
        <f>(B19*'Tiền '!$E$7)+(C19*'Tiền '!$F$7)+(D19*'Tiền '!$G$7)+(E19*'Tiền '!$H$7)+(F19*'Tiền '!$I$4)+(G19*'Tiền '!$J$4)+(H19*'Tiền '!$L$4)+(I19*'Tiền '!$M$4)+(J19*'Tiền '!$N$4)+(K19*'Tiền '!$O$4)+(L19*'Tiền '!$P$4)+(M19*'Tiền '!$Q$4)+(N19*'Tiền '!$R$4)</f>
        <v>0</v>
      </c>
      <c r="Q19" s="14">
        <f>(B19*'Tiền '!$E$6)+(C19*'Tiền '!$F$6)+(D19*'Tiền '!$G$6)+(E19*'Tiền '!$H$6)+(F19*'Tiền '!$I$3)+(G19*'Tiền '!$J$3)+(H19*'Tiền '!$L$3)+(I19*'Tiền '!$M$3)+(J19*'Tiền '!$N$3)+(K19*'Tiền '!$O$3)+(L19*'Tiền '!$P$3)+(M19*'Tiền '!$Q$3)+(N19*'Tiền '!$R$3)</f>
        <v>0</v>
      </c>
      <c r="R19" s="8"/>
      <c r="S19" s="8"/>
      <c r="T19" s="8"/>
    </row>
    <row r="20" spans="1:20">
      <c r="A20" s="12">
        <v>44944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>
        <f t="shared" si="0"/>
        <v>0</v>
      </c>
      <c r="P20" s="14">
        <f>(B20*'Tiền '!$E$7)+(C20*'Tiền '!$F$7)+(D20*'Tiền '!$G$7)+(E20*'Tiền '!$H$7)+(F20*'Tiền '!$I$4)+(G20*'Tiền '!$J$4)+(H20*'Tiền '!$L$4)+(I20*'Tiền '!$M$4)+(J20*'Tiền '!$N$4)+(K20*'Tiền '!$O$4)+(L20*'Tiền '!$P$4)+(M20*'Tiền '!$Q$4)+(N20*'Tiền '!$R$4)</f>
        <v>0</v>
      </c>
      <c r="Q20" s="14">
        <f>(B20*'Tiền '!$E$6)+(C20*'Tiền '!$F$6)+(D20*'Tiền '!$G$6)+(E20*'Tiền '!$H$6)+(F20*'Tiền '!$I$3)+(G20*'Tiền '!$J$3)+(H20*'Tiền '!$L$3)+(I20*'Tiền '!$M$3)+(J20*'Tiền '!$N$3)+(K20*'Tiền '!$O$3)+(L20*'Tiền '!$P$3)+(M20*'Tiền '!$Q$3)+(N20*'Tiền '!$R$3)</f>
        <v>0</v>
      </c>
      <c r="R20" s="8"/>
      <c r="S20" s="8"/>
      <c r="T20" s="8"/>
    </row>
    <row r="21" spans="1:20">
      <c r="A21" s="12">
        <v>44945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>
        <f t="shared" si="0"/>
        <v>0</v>
      </c>
      <c r="P21" s="14">
        <f>(B21*'Tiền '!$E$7)+(C21*'Tiền '!$F$7)+(D21*'Tiền '!$G$7)+(E21*'Tiền '!$H$7)+(F21*'Tiền '!$I$4)+(G21*'Tiền '!$J$4)+(H21*'Tiền '!$L$4)+(I21*'Tiền '!$M$4)+(J21*'Tiền '!$N$4)+(K21*'Tiền '!$O$4)+(L21*'Tiền '!$P$4)+(M21*'Tiền '!$Q$4)+(N21*'Tiền '!$R$4)</f>
        <v>0</v>
      </c>
      <c r="Q21" s="14">
        <f>(B21*'Tiền '!$E$6)+(C21*'Tiền '!$F$6)+(D21*'Tiền '!$G$6)+(E21*'Tiền '!$H$6)+(F21*'Tiền '!$I$3)+(G21*'Tiền '!$J$3)+(H21*'Tiền '!$L$3)+(I21*'Tiền '!$M$3)+(J21*'Tiền '!$N$3)+(K21*'Tiền '!$O$3)+(L21*'Tiền '!$P$3)+(M21*'Tiền '!$Q$3)+(N21*'Tiền '!$R$3)</f>
        <v>0</v>
      </c>
      <c r="R21" s="8"/>
      <c r="S21" s="8"/>
      <c r="T21" s="8"/>
    </row>
    <row r="22" spans="1:20">
      <c r="A22" s="12">
        <v>44946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>
        <f t="shared" si="0"/>
        <v>0</v>
      </c>
      <c r="P22" s="14">
        <f>(B22*'Tiền '!$E$7)+(C22*'Tiền '!$F$7)+(D22*'Tiền '!$G$7)+(E22*'Tiền '!$H$7)+(F22*'Tiền '!$I$4)+(G22*'Tiền '!$J$4)+(H22*'Tiền '!$L$4)+(I22*'Tiền '!$M$4)+(J22*'Tiền '!$N$4)+(K22*'Tiền '!$O$4)+(L22*'Tiền '!$P$4)+(M22*'Tiền '!$Q$4)+(N22*'Tiền '!$R$4)</f>
        <v>0</v>
      </c>
      <c r="Q22" s="14">
        <f>(B22*'Tiền '!$E$6)+(C22*'Tiền '!$F$6)+(D22*'Tiền '!$G$6)+(E22*'Tiền '!$H$6)+(F22*'Tiền '!$I$3)+(G22*'Tiền '!$J$3)+(H22*'Tiền '!$L$3)+(I22*'Tiền '!$M$3)+(J22*'Tiền '!$N$3)+(K22*'Tiền '!$O$3)+(L22*'Tiền '!$P$3)+(M22*'Tiền '!$Q$3)+(N22*'Tiền '!$R$3)</f>
        <v>0</v>
      </c>
      <c r="R22" s="8"/>
      <c r="S22" s="8"/>
      <c r="T22" s="8"/>
    </row>
    <row r="23" spans="1:20">
      <c r="A23" s="12">
        <v>44947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>
        <f t="shared" si="0"/>
        <v>0</v>
      </c>
      <c r="P23" s="14">
        <f>(B23*'Tiền '!$E$7)+(C23*'Tiền '!$F$7)+(D23*'Tiền '!$G$7)+(E23*'Tiền '!$H$7)+(F23*'Tiền '!$I$4)+(G23*'Tiền '!$J$4)+(H23*'Tiền '!$L$4)+(I23*'Tiền '!$M$4)+(J23*'Tiền '!$N$4)+(K23*'Tiền '!$O$4)+(L23*'Tiền '!$P$4)+(M23*'Tiền '!$Q$4)+(N23*'Tiền '!$R$4)</f>
        <v>0</v>
      </c>
      <c r="Q23" s="14">
        <f>(B23*'Tiền '!$E$6)+(C23*'Tiền '!$F$6)+(D23*'Tiền '!$G$6)+(E23*'Tiền '!$H$6)+(F23*'Tiền '!$I$3)+(G23*'Tiền '!$J$3)+(H23*'Tiền '!$L$3)+(I23*'Tiền '!$M$3)+(J23*'Tiền '!$N$3)+(K23*'Tiền '!$O$3)+(L23*'Tiền '!$P$3)+(M23*'Tiền '!$Q$3)+(N23*'Tiền '!$R$3)</f>
        <v>0</v>
      </c>
      <c r="R23" s="8"/>
      <c r="S23" s="8"/>
      <c r="T23" s="8"/>
    </row>
    <row r="24" spans="1:20">
      <c r="A24" s="12">
        <v>44948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>
        <f t="shared" si="0"/>
        <v>0</v>
      </c>
      <c r="P24" s="14">
        <f>(B24*'Tiền '!$E$7)+(C24*'Tiền '!$F$7)+(D24*'Tiền '!$G$7)+(E24*'Tiền '!$H$7)+(F24*'Tiền '!$I$4)+(G24*'Tiền '!$J$4)+(H24*'Tiền '!$L$4)+(I24*'Tiền '!$M$4)+(J24*'Tiền '!$N$4)+(K24*'Tiền '!$O$4)+(L24*'Tiền '!$P$4)+(M24*'Tiền '!$Q$4)+(N24*'Tiền '!$R$4)</f>
        <v>0</v>
      </c>
      <c r="Q24" s="14">
        <f>(B24*'Tiền '!$E$6)+(C24*'Tiền '!$F$6)+(D24*'Tiền '!$G$6)+(E24*'Tiền '!$H$6)+(F24*'Tiền '!$I$3)+(G24*'Tiền '!$J$3)+(H24*'Tiền '!$L$3)+(I24*'Tiền '!$M$3)+(J24*'Tiền '!$N$3)+(K24*'Tiền '!$O$3)+(L24*'Tiền '!$P$3)+(M24*'Tiền '!$Q$3)+(N24*'Tiền '!$R$3)</f>
        <v>0</v>
      </c>
      <c r="R24" s="8"/>
      <c r="S24" s="8"/>
      <c r="T24" s="8"/>
    </row>
    <row r="25" spans="1:20">
      <c r="A25" s="12">
        <v>44949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>
        <f t="shared" si="0"/>
        <v>0</v>
      </c>
      <c r="P25" s="14">
        <f>(B25*'Tiền '!$E$7)+(C25*'Tiền '!$F$7)+(D25*'Tiền '!$G$7)+(E25*'Tiền '!$H$7)+(F25*'Tiền '!$I$4)+(G25*'Tiền '!$J$4)+(H25*'Tiền '!$L$4)+(I25*'Tiền '!$M$4)+(J25*'Tiền '!$N$4)+(K25*'Tiền '!$O$4)+(L25*'Tiền '!$P$4)+(M25*'Tiền '!$Q$4)+(N25*'Tiền '!$R$4)</f>
        <v>0</v>
      </c>
      <c r="Q25" s="14">
        <f>(B25*'Tiền '!$E$6)+(C25*'Tiền '!$F$6)+(D25*'Tiền '!$G$6)+(E25*'Tiền '!$H$6)+(F25*'Tiền '!$I$3)+(G25*'Tiền '!$J$3)+(H25*'Tiền '!$L$3)+(I25*'Tiền '!$M$3)+(J25*'Tiền '!$N$3)+(K25*'Tiền '!$O$3)+(L25*'Tiền '!$P$3)+(M25*'Tiền '!$Q$3)+(N25*'Tiền '!$R$3)</f>
        <v>0</v>
      </c>
      <c r="R25" s="8"/>
      <c r="S25" s="8"/>
      <c r="T25" s="8"/>
    </row>
    <row r="26" spans="1:20">
      <c r="A26" s="12">
        <v>44950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>
        <f t="shared" si="0"/>
        <v>0</v>
      </c>
      <c r="P26" s="14">
        <f>(B26*'Tiền '!$E$7)+(C26*'Tiền '!$F$7)+(D26*'Tiền '!$G$7)+(E26*'Tiền '!$H$7)+(F26*'Tiền '!$I$4)+(G26*'Tiền '!$J$4)+(H26*'Tiền '!$L$4)+(I26*'Tiền '!$M$4)+(J26*'Tiền '!$N$4)+(K26*'Tiền '!$O$4)+(L26*'Tiền '!$P$4)+(M26*'Tiền '!$Q$4)+(N26*'Tiền '!$R$4)</f>
        <v>0</v>
      </c>
      <c r="Q26" s="14">
        <f>(B26*'Tiền '!$E$6)+(C26*'Tiền '!$F$6)+(D26*'Tiền '!$G$6)+(E26*'Tiền '!$H$6)+(F26*'Tiền '!$I$3)+(G26*'Tiền '!$J$3)+(H26*'Tiền '!$L$3)+(I26*'Tiền '!$M$3)+(J26*'Tiền '!$N$3)+(K26*'Tiền '!$O$3)+(L26*'Tiền '!$P$3)+(M26*'Tiền '!$Q$3)+(N26*'Tiền '!$R$3)</f>
        <v>0</v>
      </c>
      <c r="R26" s="8"/>
      <c r="S26" s="8"/>
      <c r="T26" s="8"/>
    </row>
    <row r="27" spans="1:20">
      <c r="A27" s="12">
        <v>44951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>
        <f t="shared" si="0"/>
        <v>0</v>
      </c>
      <c r="P27" s="14">
        <f>(B27*'Tiền '!$E$7)+(C27*'Tiền '!$F$7)+(D27*'Tiền '!$G$7)+(E27*'Tiền '!$H$7)+(F27*'Tiền '!$I$4)+(G27*'Tiền '!$J$4)+(H27*'Tiền '!$L$4)+(I27*'Tiền '!$M$4)+(J27*'Tiền '!$N$4)+(K27*'Tiền '!$O$4)+(L27*'Tiền '!$P$4)+(M27*'Tiền '!$Q$4)+(N27*'Tiền '!$R$4)</f>
        <v>0</v>
      </c>
      <c r="Q27" s="14">
        <f>(B27*'Tiền '!$E$6)+(C27*'Tiền '!$F$6)+(D27*'Tiền '!$G$6)+(E27*'Tiền '!$H$6)+(F27*'Tiền '!$I$3)+(G27*'Tiền '!$J$3)+(H27*'Tiền '!$L$3)+(I27*'Tiền '!$M$3)+(J27*'Tiền '!$N$3)+(K27*'Tiền '!$O$3)+(L27*'Tiền '!$P$3)+(M27*'Tiền '!$Q$3)+(N27*'Tiền '!$R$3)</f>
        <v>0</v>
      </c>
      <c r="R27" s="8"/>
      <c r="S27" s="8"/>
      <c r="T27" s="8"/>
    </row>
    <row r="28" spans="1:20">
      <c r="A28" s="12">
        <v>44952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>
        <f t="shared" si="0"/>
        <v>0</v>
      </c>
      <c r="P28" s="14">
        <f>(B28*'Tiền '!$E$7)+(C28*'Tiền '!$F$7)+(D28*'Tiền '!$G$7)+(E28*'Tiền '!$H$7)+(F28*'Tiền '!$I$4)+(G28*'Tiền '!$J$4)+(H28*'Tiền '!$L$4)+(I28*'Tiền '!$M$4)+(J28*'Tiền '!$N$4)+(K28*'Tiền '!$O$4)+(L28*'Tiền '!$P$4)+(M28*'Tiền '!$Q$4)+(N28*'Tiền '!$R$4)</f>
        <v>0</v>
      </c>
      <c r="Q28" s="14">
        <f>(B28*'Tiền '!$E$6)+(C28*'Tiền '!$F$6)+(D28*'Tiền '!$G$6)+(E28*'Tiền '!$H$6)+(F28*'Tiền '!$I$3)+(G28*'Tiền '!$J$3)+(H28*'Tiền '!$L$3)+(I28*'Tiền '!$M$3)+(J28*'Tiền '!$N$3)+(K28*'Tiền '!$O$3)+(L28*'Tiền '!$P$3)+(M28*'Tiền '!$Q$3)+(N28*'Tiền '!$R$3)</f>
        <v>0</v>
      </c>
      <c r="R28" s="8"/>
      <c r="S28" s="8"/>
      <c r="T28" s="8"/>
    </row>
    <row r="29" spans="1:20">
      <c r="A29" s="12">
        <v>44953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>
        <f t="shared" si="0"/>
        <v>0</v>
      </c>
      <c r="P29" s="14">
        <f>(B29*'Tiền '!$E$7)+(C29*'Tiền '!$F$7)+(D29*'Tiền '!$G$7)+(E29*'Tiền '!$H$7)+(F29*'Tiền '!$I$4)+(G29*'Tiền '!$J$4)+(H29*'Tiền '!$L$4)+(I29*'Tiền '!$M$4)+(J29*'Tiền '!$N$4)+(K29*'Tiền '!$O$4)+(L29*'Tiền '!$P$4)+(M29*'Tiền '!$Q$4)+(N29*'Tiền '!$R$4)</f>
        <v>0</v>
      </c>
      <c r="Q29" s="14">
        <f>(B29*'Tiền '!$E$6)+(C29*'Tiền '!$F$6)+(D29*'Tiền '!$G$6)+(E29*'Tiền '!$H$6)+(F29*'Tiền '!$I$3)+(G29*'Tiền '!$J$3)+(H29*'Tiền '!$L$3)+(I29*'Tiền '!$M$3)+(J29*'Tiền '!$N$3)+(K29*'Tiền '!$O$3)+(L29*'Tiền '!$P$3)+(M29*'Tiền '!$Q$3)+(N29*'Tiền '!$R$3)</f>
        <v>0</v>
      </c>
      <c r="R29" s="8"/>
      <c r="S29" s="8"/>
      <c r="T29" s="8"/>
    </row>
    <row r="30" spans="1:20">
      <c r="A30" s="12">
        <v>44954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>
        <f t="shared" si="0"/>
        <v>0</v>
      </c>
      <c r="P30" s="14">
        <f>(B30*'Tiền '!$E$7)+(C30*'Tiền '!$F$7)+(D30*'Tiền '!$G$7)+(E30*'Tiền '!$H$7)+(F30*'Tiền '!$I$4)+(G30*'Tiền '!$J$4)+(H30*'Tiền '!$L$4)+(I30*'Tiền '!$M$4)+(J30*'Tiền '!$N$4)+(K30*'Tiền '!$O$4)+(L30*'Tiền '!$P$4)+(M30*'Tiền '!$Q$4)+(N30*'Tiền '!$R$4)</f>
        <v>0</v>
      </c>
      <c r="Q30" s="14">
        <f>(B30*'Tiền '!$E$6)+(C30*'Tiền '!$F$6)+(D30*'Tiền '!$G$6)+(E30*'Tiền '!$H$6)+(F30*'Tiền '!$I$3)+(G30*'Tiền '!$J$3)+(H30*'Tiền '!$L$3)+(I30*'Tiền '!$M$3)+(J30*'Tiền '!$N$3)+(K30*'Tiền '!$O$3)+(L30*'Tiền '!$P$3)+(M30*'Tiền '!$Q$3)+(N30*'Tiền '!$R$3)</f>
        <v>0</v>
      </c>
      <c r="R30" s="8"/>
      <c r="S30" s="8"/>
      <c r="T30" s="8"/>
    </row>
    <row r="31" spans="1:20">
      <c r="A31" s="12">
        <v>44955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>
        <f t="shared" si="0"/>
        <v>0</v>
      </c>
      <c r="P31" s="14">
        <f>(B31*'Tiền '!$E$7)+(C31*'Tiền '!$F$7)+(D31*'Tiền '!$G$7)+(E31*'Tiền '!$H$7)+(F31*'Tiền '!$I$4)+(G31*'Tiền '!$J$4)+(H31*'Tiền '!$L$4)+(I31*'Tiền '!$M$4)+(J31*'Tiền '!$N$4)+(K31*'Tiền '!$O$4)+(L31*'Tiền '!$P$4)+(M31*'Tiền '!$Q$4)+(N31*'Tiền '!$R$4)</f>
        <v>0</v>
      </c>
      <c r="Q31" s="14">
        <f>(B31*'Tiền '!$E$6)+(C31*'Tiền '!$F$6)+(D31*'Tiền '!$G$6)+(E31*'Tiền '!$H$6)+(F31*'Tiền '!$I$3)+(G31*'Tiền '!$J$3)+(H31*'Tiền '!$L$3)+(I31*'Tiền '!$M$3)+(J31*'Tiền '!$N$3)+(K31*'Tiền '!$O$3)+(L31*'Tiền '!$P$3)+(M31*'Tiền '!$Q$3)+(N31*'Tiền '!$R$3)</f>
        <v>0</v>
      </c>
      <c r="R31" s="8"/>
      <c r="S31" s="8"/>
      <c r="T31" s="8"/>
    </row>
    <row r="32" spans="1:20">
      <c r="A32" s="12">
        <v>44956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4">
        <f t="shared" si="0"/>
        <v>0</v>
      </c>
      <c r="P32" s="14">
        <f>(B32*'Tiền '!$E$7)+(C32*'Tiền '!$F$7)+(D32*'Tiền '!$G$7)+(E32*'Tiền '!$H$7)+(F32*'Tiền '!$I$4)+(G32*'Tiền '!$J$4)+(H32*'Tiền '!$L$4)+(I32*'Tiền '!$M$4)+(J32*'Tiền '!$N$4)+(K32*'Tiền '!$O$4)+(L32*'Tiền '!$P$4)+(M32*'Tiền '!$Q$4)+(N32*'Tiền '!$R$4)</f>
        <v>0</v>
      </c>
      <c r="Q32" s="16">
        <f>(B32*'Tiền '!$E$6)+(C32*'Tiền '!$F$6)+(D32*'Tiền '!$G$6)+(E32*'Tiền '!$H$6)+(F32*'Tiền '!$I$3)+(G32*'Tiền '!$J$3)+(H32*'Tiền '!$L$3)+(I32*'Tiền '!$M$3)+(J32*'Tiền '!$N$3)+(K32*'Tiền '!$O$3)+(L32*'Tiền '!$P$3)+(M32*'Tiền '!$Q$3)+(N32*'Tiền '!$R$3)</f>
        <v>0</v>
      </c>
      <c r="R32" s="8"/>
      <c r="S32" s="8"/>
      <c r="T32" s="8"/>
    </row>
    <row r="33" spans="1:20">
      <c r="A33" s="12">
        <v>44957</v>
      </c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9">
        <f t="shared" si="0"/>
        <v>0</v>
      </c>
      <c r="P33" s="59">
        <f>(B33*'Tiền '!$E$7)+(C33*'Tiền '!$F$7)+(D33*'Tiền '!$G$7)+(E33*'Tiền '!$H$7)+(F33*'Tiền '!$I$4)+(G33*'Tiền '!$J$4)+(H33*'Tiền '!$L$4)+(I33*'Tiền '!$M$4)+(J33*'Tiền '!$N$4)+(K33*'Tiền '!$O$4)+(L33*'Tiền '!$P$4)+(M33*'Tiền '!$Q$4)+(N33*'Tiền '!$R$4)</f>
        <v>0</v>
      </c>
      <c r="Q33" s="63">
        <f>(B33*'Tiền '!$E$6)+(C33*'Tiền '!$F$6)+(D33*'Tiền '!$G$6)+(E33*'Tiền '!$H$6)+(F33*'Tiền '!$I$3)+(G33*'Tiền '!$J$3)+(H33*'Tiền '!$L$3)+(I33*'Tiền '!$M$3)+(J33*'Tiền '!$N$3)+(K33*'Tiền '!$O$3)+(L33*'Tiền '!$P$3)+(M33*'Tiền '!$Q$3)+(N33*'Tiền '!$R$3)</f>
        <v>0</v>
      </c>
      <c r="R33" s="8"/>
      <c r="S33" s="8"/>
      <c r="T33" s="8"/>
    </row>
    <row r="34" spans="1:20">
      <c r="A34" s="60" t="s">
        <v>11</v>
      </c>
      <c r="B34" s="61">
        <f>SUM(B3:B33)</f>
        <v>14</v>
      </c>
      <c r="C34" s="61">
        <f t="shared" ref="C34:Q34" si="1">SUM(C3:C33)</f>
        <v>101</v>
      </c>
      <c r="D34" s="61">
        <f t="shared" si="1"/>
        <v>39</v>
      </c>
      <c r="E34" s="61">
        <f t="shared" si="1"/>
        <v>63</v>
      </c>
      <c r="F34" s="61">
        <f t="shared" si="1"/>
        <v>17</v>
      </c>
      <c r="G34" s="61">
        <f t="shared" si="1"/>
        <v>43</v>
      </c>
      <c r="H34" s="61">
        <f t="shared" si="1"/>
        <v>4</v>
      </c>
      <c r="I34" s="61">
        <f t="shared" si="1"/>
        <v>2</v>
      </c>
      <c r="J34" s="61">
        <f t="shared" si="1"/>
        <v>6</v>
      </c>
      <c r="K34" s="61">
        <f t="shared" si="1"/>
        <v>3</v>
      </c>
      <c r="L34" s="61">
        <f t="shared" si="1"/>
        <v>5</v>
      </c>
      <c r="M34" s="61">
        <f t="shared" si="1"/>
        <v>1</v>
      </c>
      <c r="N34" s="61">
        <f t="shared" si="1"/>
        <v>0</v>
      </c>
      <c r="O34" s="61">
        <f t="shared" si="1"/>
        <v>298</v>
      </c>
      <c r="P34" s="62">
        <f t="shared" si="1"/>
        <v>2923989.5309526748</v>
      </c>
      <c r="Q34" s="62">
        <f t="shared" si="1"/>
        <v>2179010.4690473247</v>
      </c>
      <c r="R34" s="8"/>
      <c r="S34" s="8"/>
      <c r="T34" s="8"/>
    </row>
    <row r="35" spans="1:20" ht="15" customHeight="1"/>
    <row r="36" spans="1:20" ht="15" customHeight="1"/>
    <row r="37" spans="1:20" ht="15" customHeight="1"/>
    <row r="38" spans="1:20" ht="15" customHeight="1"/>
    <row r="39" spans="1:20" ht="15" customHeight="1"/>
    <row r="40" spans="1:20" ht="15" customHeight="1"/>
    <row r="41" spans="1:20" ht="15" customHeight="1"/>
    <row r="42" spans="1:20" ht="15" customHeight="1"/>
    <row r="43" spans="1:20" ht="15" customHeight="1"/>
    <row r="44" spans="1:20" ht="15" customHeight="1"/>
    <row r="45" spans="1:20" ht="15" customHeight="1"/>
    <row r="46" spans="1:20" ht="15" customHeight="1"/>
    <row r="47" spans="1:20" ht="15" customHeight="1"/>
    <row r="48" spans="1:20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</sheetData>
  <mergeCells count="1">
    <mergeCell ref="A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DCA48-E78A-4127-B8AF-EF8A620D2B0B}">
  <dimension ref="A1:T5863"/>
  <sheetViews>
    <sheetView topLeftCell="A15" zoomScale="85" zoomScaleNormal="85" workbookViewId="0">
      <selection activeCell="A32" sqref="A32:XFD1201"/>
    </sheetView>
  </sheetViews>
  <sheetFormatPr defaultColWidth="14.42578125" defaultRowHeight="18.75"/>
  <cols>
    <col min="1" max="1" width="16" style="55" customWidth="1"/>
    <col min="2" max="14" width="16.7109375" style="55" customWidth="1"/>
    <col min="15" max="15" width="10.140625" style="55" customWidth="1"/>
    <col min="16" max="17" width="20.7109375" style="55" customWidth="1"/>
    <col min="18" max="20" width="8.7109375" style="55" customWidth="1"/>
    <col min="21" max="16384" width="14.42578125" style="55"/>
  </cols>
  <sheetData>
    <row r="1" spans="1:20" ht="15.95" customHeight="1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3"/>
      <c r="Q1" s="54"/>
      <c r="R1" s="8"/>
      <c r="S1" s="8"/>
      <c r="T1" s="8"/>
    </row>
    <row r="2" spans="1:20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8</v>
      </c>
      <c r="P2" s="11" t="s">
        <v>9</v>
      </c>
      <c r="Q2" s="11" t="s">
        <v>10</v>
      </c>
      <c r="R2" s="8"/>
      <c r="S2" s="8"/>
      <c r="T2" s="8"/>
    </row>
    <row r="3" spans="1:20">
      <c r="A3" s="12">
        <v>44958</v>
      </c>
      <c r="B3" s="64">
        <v>3</v>
      </c>
      <c r="C3" s="64">
        <v>13</v>
      </c>
      <c r="D3" s="64">
        <v>17</v>
      </c>
      <c r="E3" s="64">
        <v>4</v>
      </c>
      <c r="F3" s="64">
        <v>3</v>
      </c>
      <c r="G3" s="64">
        <v>5</v>
      </c>
      <c r="H3" s="13">
        <v>1</v>
      </c>
      <c r="I3" s="13">
        <v>1</v>
      </c>
      <c r="J3" s="13">
        <v>1</v>
      </c>
      <c r="K3" s="13"/>
      <c r="L3" s="13"/>
      <c r="M3" s="13"/>
      <c r="N3" s="13"/>
      <c r="O3" s="14">
        <f>SUM(B3:N3)</f>
        <v>48</v>
      </c>
      <c r="P3" s="14">
        <f>(B3*'Tiền '!$E$7)+(C3*'Tiền '!$F$7)+(D3*'Tiền '!$G$7)+(E3*'Tiền '!$H$7)+(F3*'Tiền '!$I$4)+(G3*'Tiền '!$J$4)+(H3*'Tiền '!$L$4)+(I3*'Tiền '!$M$4)+(J3*'Tiền '!$N$4)+(K3*'Tiền '!$O$4)+(L3*'Tiền '!$P$4)+(M3*'Tiền '!$Q$4)+(N3*'Tiền '!$R$4)</f>
        <v>471505.49093161908</v>
      </c>
      <c r="Q3" s="14">
        <f>(B3*'Tiền '!$E$6)+(C3*'Tiền '!$F$6)+(D3*'Tiền '!$G$6)+(E3*'Tiền '!$H$6)+(F3*'Tiền '!$I$3)+(G3*'Tiền '!$J$3)+(H3*'Tiền '!$L$3)+(I3*'Tiền '!$M$3)+(J3*'Tiền '!$N$3)+(K3*'Tiền '!$O$3)+(L3*'Tiền '!$P$3)+(M3*'Tiền '!$Q$3)+(N3*'Tiền '!$R$3)+60000</f>
        <v>390494.50906838092</v>
      </c>
      <c r="R3" s="8"/>
      <c r="S3" s="8"/>
      <c r="T3" s="8"/>
    </row>
    <row r="4" spans="1:20">
      <c r="A4" s="12">
        <v>44959</v>
      </c>
      <c r="B4" s="64">
        <v>4</v>
      </c>
      <c r="C4" s="64">
        <v>14</v>
      </c>
      <c r="D4" s="64">
        <v>12</v>
      </c>
      <c r="E4" s="64">
        <v>2</v>
      </c>
      <c r="F4" s="64">
        <v>6</v>
      </c>
      <c r="G4" s="64">
        <v>5</v>
      </c>
      <c r="H4" s="13">
        <v>2</v>
      </c>
      <c r="I4" s="13">
        <v>1</v>
      </c>
      <c r="J4" s="13">
        <v>1</v>
      </c>
      <c r="K4" s="13">
        <v>1</v>
      </c>
      <c r="L4" s="13">
        <v>2</v>
      </c>
      <c r="M4" s="13">
        <v>1</v>
      </c>
      <c r="N4" s="13"/>
      <c r="O4" s="14">
        <f>SUM(B4:N4)</f>
        <v>51</v>
      </c>
      <c r="P4" s="14">
        <f>(B4*'Tiền '!$E$7)+(C4*'Tiền '!$F$7)+(D4*'Tiền '!$G$7)+(E4*'Tiền '!$H$7)+(F4*'Tiền '!$I$4)+(G4*'Tiền '!$J$4)+(H4*'Tiền '!$L$4)+(I4*'Tiền '!$M$4)+(J4*'Tiền '!$N$4)+(K4*'Tiền '!$O$4)+(L4*'Tiền '!$P$4)+(M4*'Tiền '!$Q$4)+(N4*'Tiền '!$R$4)</f>
        <v>495501.1008834099</v>
      </c>
      <c r="Q4" s="14">
        <f>(B4*'Tiền '!$E$6)+(C4*'Tiền '!$F$6)+(D4*'Tiền '!$G$6)+(E4*'Tiền '!$H$6)+(F4*'Tiền '!$I$3)+(G4*'Tiền '!$J$3)+(H4*'Tiền '!$L$3)+(I4*'Tiền '!$M$3)+(J4*'Tiền '!$N$3)+(K4*'Tiền '!$O$3)+(L4*'Tiền '!$P$3)+(M4*'Tiền '!$Q$3)+(N4*'Tiền '!$R$3)+20000</f>
        <v>388498.89911659004</v>
      </c>
      <c r="R4" s="8"/>
      <c r="S4" s="8"/>
      <c r="T4" s="8"/>
    </row>
    <row r="5" spans="1:20">
      <c r="A5" s="12">
        <v>44960</v>
      </c>
      <c r="B5" s="64">
        <v>1</v>
      </c>
      <c r="C5" s="64">
        <v>14</v>
      </c>
      <c r="D5" s="64">
        <v>8</v>
      </c>
      <c r="E5" s="64">
        <v>1</v>
      </c>
      <c r="F5" s="64">
        <v>3</v>
      </c>
      <c r="G5" s="64">
        <v>1</v>
      </c>
      <c r="H5" s="13">
        <v>1</v>
      </c>
      <c r="I5" s="13"/>
      <c r="J5" s="13">
        <v>4</v>
      </c>
      <c r="K5" s="13">
        <v>2</v>
      </c>
      <c r="L5" s="13">
        <v>3</v>
      </c>
      <c r="M5" s="13"/>
      <c r="N5" s="13"/>
      <c r="O5" s="14">
        <f>SUM(B5:N5)</f>
        <v>38</v>
      </c>
      <c r="P5" s="14">
        <f>(B5*'Tiền '!$E$7)+(C5*'Tiền '!$F$7)+(D5*'Tiền '!$G$7)+(E5*'Tiền '!$H$7)+(F5*'Tiền '!$I$4)+(G5*'Tiền '!$J$4)+(H5*'Tiền '!$L$4)+(I5*'Tiền '!$M$4)+(J5*'Tiền '!$N$4)+(K5*'Tiền '!$O$4)+(L5*'Tiền '!$P$4)+(M5*'Tiền '!$Q$4)+(N5*'Tiền '!$R$4)</f>
        <v>358001.28621029702</v>
      </c>
      <c r="Q5" s="14">
        <f>(B5*'Tiền '!$E$6)+(C5*'Tiền '!$F$6)+(D5*'Tiền '!$G$6)+(E5*'Tiền '!$H$6)+(F5*'Tiền '!$I$3)+(G5*'Tiền '!$J$3)+(H5*'Tiền '!$L$3)+(I5*'Tiền '!$M$3)+(J5*'Tiền '!$N$3)+(K5*'Tiền '!$O$3)+(L5*'Tiền '!$P$3)+(M5*'Tiền '!$Q$3)+(N5*'Tiền '!$R$3)+20000</f>
        <v>310998.71378970298</v>
      </c>
      <c r="R5" s="8"/>
      <c r="S5" s="8"/>
      <c r="T5" s="8"/>
    </row>
    <row r="6" spans="1:20">
      <c r="A6" s="12">
        <v>44961</v>
      </c>
      <c r="B6" s="64">
        <v>2</v>
      </c>
      <c r="C6" s="64">
        <v>19</v>
      </c>
      <c r="D6" s="64">
        <v>20</v>
      </c>
      <c r="E6" s="64">
        <v>2</v>
      </c>
      <c r="F6" s="64"/>
      <c r="G6" s="64">
        <v>3</v>
      </c>
      <c r="H6" s="13"/>
      <c r="I6" s="13"/>
      <c r="J6" s="13"/>
      <c r="K6" s="13"/>
      <c r="L6" s="13"/>
      <c r="M6" s="13"/>
      <c r="N6" s="13"/>
      <c r="O6" s="14">
        <f>SUM(B6:N6)</f>
        <v>46</v>
      </c>
      <c r="P6" s="14">
        <f>(B6*'Tiền '!$E$7)+(C6*'Tiền '!$F$7)+(D6*'Tiền '!$G$7)+(E6*'Tiền '!$H$7)+(F6*'Tiền '!$I$4)+(G6*'Tiền '!$J$4)+(H6*'Tiền '!$L$4)+(I6*'Tiền '!$M$4)+(J6*'Tiền '!$N$4)+(K6*'Tiền '!$O$4)+(L6*'Tiền '!$P$4)+(M6*'Tiền '!$Q$4)+(N6*'Tiền '!$R$4)</f>
        <v>442011.3998949161</v>
      </c>
      <c r="Q6" s="14">
        <f>(B6*'Tiền '!$E$6)+(C6*'Tiền '!$F$6)+(D6*'Tiền '!$G$6)+(E6*'Tiền '!$H$6)+(F6*'Tiền '!$I$3)+(G6*'Tiền '!$J$3)+(H6*'Tiền '!$L$3)+(I6*'Tiền '!$M$3)+(J6*'Tiền '!$N$3)+(K6*'Tiền '!$O$3)+(L6*'Tiền '!$P$3)+(M6*'Tiền '!$Q$3)+(N6*'Tiền '!$R$3)</f>
        <v>300988.6001050839</v>
      </c>
      <c r="R6" s="8"/>
      <c r="S6" s="8"/>
      <c r="T6" s="8"/>
    </row>
    <row r="7" spans="1:20">
      <c r="A7" s="12">
        <v>44962</v>
      </c>
      <c r="B7" s="64">
        <v>5</v>
      </c>
      <c r="C7" s="64">
        <v>14</v>
      </c>
      <c r="D7" s="64">
        <v>1</v>
      </c>
      <c r="E7" s="64">
        <v>22</v>
      </c>
      <c r="F7" s="64">
        <v>5</v>
      </c>
      <c r="G7" s="64">
        <v>2</v>
      </c>
      <c r="H7" s="13"/>
      <c r="I7" s="13"/>
      <c r="J7" s="13"/>
      <c r="K7" s="13"/>
      <c r="L7" s="13"/>
      <c r="M7" s="13"/>
      <c r="N7" s="13"/>
      <c r="O7" s="14">
        <f t="shared" ref="O7:O30" si="0">SUM(B7:N7)</f>
        <v>49</v>
      </c>
      <c r="P7" s="14">
        <f>(B7*'Tiền '!$E$7)+(C7*'Tiền '!$F$7)+(D7*'Tiền '!$G$7)+(E7*'Tiền '!$H$7)+(F7*'Tiền '!$I$4)+(G7*'Tiền '!$J$4)+(H7*'Tiền '!$L$4)+(I7*'Tiền '!$M$4)+(J7*'Tiền '!$N$4)+(K7*'Tiền '!$O$4)+(L7*'Tiền '!$P$4)+(M7*'Tiền '!$Q$4)+(N7*'Tiền '!$R$4)</f>
        <v>467491.74524231034</v>
      </c>
      <c r="Q7" s="14">
        <f>(B7*'Tiền '!$E$6)+(C7*'Tiền '!$F$6)+(D7*'Tiền '!$G$6)+(E7*'Tiền '!$H$6)+(F7*'Tiền '!$I$3)+(G7*'Tiền '!$J$3)+(H7*'Tiền '!$L$3)+(I7*'Tiền '!$M$3)+(J7*'Tiền '!$N$3)+(K7*'Tiền '!$O$3)+(L7*'Tiền '!$P$3)+(M7*'Tiền '!$Q$3)+(N7*'Tiền '!$R$3)</f>
        <v>323508.25475768966</v>
      </c>
      <c r="R7" s="8"/>
      <c r="S7" s="8"/>
      <c r="T7" s="8"/>
    </row>
    <row r="8" spans="1:20">
      <c r="A8" s="12">
        <v>44963</v>
      </c>
      <c r="B8" s="64"/>
      <c r="C8" s="64">
        <v>17</v>
      </c>
      <c r="D8" s="64">
        <v>1</v>
      </c>
      <c r="E8" s="64">
        <v>10</v>
      </c>
      <c r="F8" s="64"/>
      <c r="G8" s="64">
        <v>6</v>
      </c>
      <c r="H8" s="13"/>
      <c r="I8" s="13"/>
      <c r="J8" s="13"/>
      <c r="K8" s="13"/>
      <c r="L8" s="13"/>
      <c r="M8" s="13"/>
      <c r="N8" s="13"/>
      <c r="O8" s="14">
        <f t="shared" si="0"/>
        <v>34</v>
      </c>
      <c r="P8" s="14">
        <f>(B8*'Tiền '!$E$7)+(C8*'Tiền '!$F$7)+(D8*'Tiền '!$G$7)+(E8*'Tiền '!$H$7)+(F8*'Tiền '!$I$4)+(G8*'Tiền '!$J$4)+(H8*'Tiền '!$L$4)+(I8*'Tiền '!$M$4)+(J8*'Tiền '!$N$4)+(K8*'Tiền '!$O$4)+(L8*'Tiền '!$P$4)+(M8*'Tiền '!$Q$4)+(N8*'Tiền '!$R$4)</f>
        <v>334999.16004697396</v>
      </c>
      <c r="Q8" s="14">
        <f>(B8*'Tiền '!$E$6)+(C8*'Tiền '!$F$6)+(D8*'Tiền '!$G$6)+(E8*'Tiền '!$H$6)+(F8*'Tiền '!$I$3)+(G8*'Tiền '!$J$3)+(H8*'Tiền '!$L$3)+(I8*'Tiền '!$M$3)+(J8*'Tiền '!$N$3)+(K8*'Tiền '!$O$3)+(L8*'Tiền '!$P$3)+(M8*'Tiền '!$Q$3)+(N8*'Tiền '!$R$3)</f>
        <v>227000.83995302595</v>
      </c>
      <c r="R8" s="8"/>
      <c r="S8" s="8"/>
      <c r="T8" s="8"/>
    </row>
    <row r="9" spans="1:20">
      <c r="A9" s="12">
        <v>44964</v>
      </c>
      <c r="B9" s="65"/>
      <c r="C9" s="65">
        <v>14</v>
      </c>
      <c r="D9" s="65">
        <v>2</v>
      </c>
      <c r="E9" s="65">
        <v>21</v>
      </c>
      <c r="F9" s="65">
        <v>3</v>
      </c>
      <c r="G9" s="65">
        <v>4</v>
      </c>
      <c r="H9" s="14"/>
      <c r="I9" s="14"/>
      <c r="J9" s="14"/>
      <c r="K9" s="14"/>
      <c r="L9" s="14"/>
      <c r="M9" s="14"/>
      <c r="N9" s="14"/>
      <c r="O9" s="14">
        <f t="shared" si="0"/>
        <v>44</v>
      </c>
      <c r="P9" s="14">
        <f>(B9*'Tiền '!$E$7)+(C9*'Tiền '!$F$7)+(D9*'Tiền '!$G$7)+(E9*'Tiền '!$H$7)+(F9*'Tiền '!$I$4)+(G9*'Tiền '!$J$4)+(H9*'Tiền '!$L$4)+(I9*'Tiền '!$M$4)+(J9*'Tiền '!$N$4)+(K9*'Tiền '!$O$4)+(L9*'Tiền '!$P$4)+(M9*'Tiền '!$Q$4)+(N9*'Tiền '!$R$4)</f>
        <v>433994.1532625978</v>
      </c>
      <c r="Q9" s="14">
        <f>(B9*'Tiền '!$E$6)+(C9*'Tiền '!$F$6)+(D9*'Tiền '!$G$6)+(E9*'Tiền '!$H$6)+(F9*'Tiền '!$I$3)+(G9*'Tiền '!$J$3)+(H9*'Tiền '!$L$3)+(I9*'Tiền '!$M$3)+(J9*'Tiền '!$N$3)+(K9*'Tiền '!$O$3)+(L9*'Tiền '!$P$3)+(M9*'Tiền '!$Q$3)+(N9*'Tiền '!$R$3)</f>
        <v>301005.8467374022</v>
      </c>
      <c r="R9" s="8"/>
      <c r="S9" s="8"/>
      <c r="T9" s="8"/>
    </row>
    <row r="10" spans="1:20">
      <c r="A10" s="12">
        <v>44965</v>
      </c>
      <c r="B10" s="65"/>
      <c r="C10" s="65"/>
      <c r="D10" s="65"/>
      <c r="E10" s="65"/>
      <c r="F10" s="65"/>
      <c r="G10" s="65"/>
      <c r="H10" s="14"/>
      <c r="I10" s="14"/>
      <c r="J10" s="14"/>
      <c r="K10" s="14"/>
      <c r="L10" s="14"/>
      <c r="M10" s="14"/>
      <c r="N10" s="14"/>
      <c r="O10" s="14">
        <f t="shared" si="0"/>
        <v>0</v>
      </c>
      <c r="P10" s="14">
        <f>(B10*'Tiền '!$E$7)+(C10*'Tiền '!$F$7)+(D10*'Tiền '!$G$7)+(E10*'Tiền '!$H$7)+(F10*'Tiền '!$I$4)+(G10*'Tiền '!$J$4)+(H10*'Tiền '!$L$4)+(I10*'Tiền '!$M$4)+(J10*'Tiền '!$N$4)+(K10*'Tiền '!$O$4)+(L10*'Tiền '!$P$4)+(M10*'Tiền '!$Q$4)+(N10*'Tiền '!$R$4)</f>
        <v>0</v>
      </c>
      <c r="Q10" s="14">
        <f>(B10*'Tiền '!$E$6)+(C10*'Tiền '!$F$6)+(D10*'Tiền '!$G$6)+(E10*'Tiền '!$H$6)+(F10*'Tiền '!$I$3)+(G10*'Tiền '!$J$3)+(H10*'Tiền '!$L$3)+(I10*'Tiền '!$M$3)+(J10*'Tiền '!$N$3)+(K10*'Tiền '!$O$3)+(L10*'Tiền '!$P$3)+(M10*'Tiền '!$Q$3)+(N10*'Tiền '!$R$3)</f>
        <v>0</v>
      </c>
      <c r="R10" s="8"/>
      <c r="S10" s="8"/>
      <c r="T10" s="8"/>
    </row>
    <row r="11" spans="1:20">
      <c r="A11" s="12">
        <v>44966</v>
      </c>
      <c r="B11" s="65">
        <v>5</v>
      </c>
      <c r="C11" s="65">
        <v>11</v>
      </c>
      <c r="D11" s="65">
        <v>3</v>
      </c>
      <c r="E11" s="65">
        <v>12</v>
      </c>
      <c r="F11" s="65">
        <v>1</v>
      </c>
      <c r="G11" s="65">
        <v>4</v>
      </c>
      <c r="H11" s="14"/>
      <c r="I11" s="14"/>
      <c r="J11" s="14"/>
      <c r="K11" s="14"/>
      <c r="L11" s="14"/>
      <c r="M11" s="14"/>
      <c r="N11" s="14"/>
      <c r="O11" s="14">
        <f t="shared" si="0"/>
        <v>36</v>
      </c>
      <c r="P11" s="14">
        <f>(B11*'Tiền '!$E$7)+(C11*'Tiền '!$F$7)+(D11*'Tiền '!$G$7)+(E11*'Tiền '!$H$7)+(F11*'Tiền '!$I$4)+(G11*'Tiền '!$J$4)+(H11*'Tiền '!$L$4)+(I11*'Tiền '!$M$4)+(J11*'Tiền '!$N$4)+(K11*'Tiền '!$O$4)+(L11*'Tiền '!$P$4)+(M11*'Tiền '!$Q$4)+(N11*'Tiền '!$R$4)</f>
        <v>344496.56405309873</v>
      </c>
      <c r="Q11" s="14">
        <f>(B11*'Tiền '!$E$6)+(C11*'Tiền '!$F$6)+(D11*'Tiền '!$G$6)+(E11*'Tiền '!$H$6)+(F11*'Tiền '!$I$3)+(G11*'Tiền '!$J$3)+(H11*'Tiền '!$L$3)+(I11*'Tiền '!$M$3)+(J11*'Tiền '!$N$3)+(K11*'Tiền '!$O$3)+(L11*'Tiền '!$P$3)+(M11*'Tiền '!$Q$3)+(N11*'Tiền '!$R$3)</f>
        <v>233503.4359469013</v>
      </c>
      <c r="R11" s="8"/>
      <c r="S11" s="8"/>
      <c r="T11" s="8"/>
    </row>
    <row r="12" spans="1:20">
      <c r="A12" s="12">
        <v>44967</v>
      </c>
      <c r="B12" s="65"/>
      <c r="C12" s="65">
        <v>17</v>
      </c>
      <c r="D12" s="65">
        <v>1</v>
      </c>
      <c r="E12" s="65">
        <v>18</v>
      </c>
      <c r="F12" s="65">
        <v>4</v>
      </c>
      <c r="G12" s="65">
        <v>1</v>
      </c>
      <c r="H12" s="14"/>
      <c r="I12" s="14"/>
      <c r="J12" s="14"/>
      <c r="K12" s="14"/>
      <c r="L12" s="14"/>
      <c r="M12" s="14"/>
      <c r="N12" s="14"/>
      <c r="O12" s="14">
        <f t="shared" si="0"/>
        <v>41</v>
      </c>
      <c r="P12" s="14">
        <f>(B12*'Tiền '!$E$7)+(C12*'Tiền '!$F$7)+(D12*'Tiền '!$G$7)+(E12*'Tiền '!$H$7)+(F12*'Tiền '!$I$4)+(G12*'Tiền '!$J$4)+(H12*'Tiền '!$L$4)+(I12*'Tiền '!$M$4)+(J12*'Tiền '!$N$4)+(K12*'Tiền '!$O$4)+(L12*'Tiền '!$P$4)+(M12*'Tiền '!$Q$4)+(N12*'Tiền '!$R$4)</f>
        <v>394996.12597315264</v>
      </c>
      <c r="Q12" s="14">
        <f>(B12*'Tiền '!$E$6)+(C12*'Tiền '!$F$6)+(D12*'Tiền '!$G$6)+(E12*'Tiền '!$H$6)+(F12*'Tiền '!$I$3)+(G12*'Tiền '!$J$3)+(H12*'Tiền '!$L$3)+(I12*'Tiền '!$M$3)+(J12*'Tiền '!$N$3)+(K12*'Tiền '!$O$3)+(L12*'Tiền '!$P$3)+(M12*'Tiền '!$Q$3)+(N12*'Tiền '!$R$3)</f>
        <v>275003.87402684736</v>
      </c>
      <c r="R12" s="8"/>
      <c r="S12" s="8"/>
      <c r="T12" s="8"/>
    </row>
    <row r="13" spans="1:20">
      <c r="A13" s="12">
        <v>44968</v>
      </c>
      <c r="B13" s="65"/>
      <c r="C13" s="65">
        <v>15</v>
      </c>
      <c r="D13" s="65">
        <v>1</v>
      </c>
      <c r="E13" s="65">
        <v>17</v>
      </c>
      <c r="F13" s="65">
        <v>2</v>
      </c>
      <c r="G13" s="65">
        <v>1</v>
      </c>
      <c r="H13" s="14"/>
      <c r="I13" s="14"/>
      <c r="J13" s="14"/>
      <c r="K13" s="14"/>
      <c r="L13" s="14"/>
      <c r="M13" s="14"/>
      <c r="N13" s="14"/>
      <c r="O13" s="14">
        <f t="shared" si="0"/>
        <v>36</v>
      </c>
      <c r="P13" s="14">
        <f>(B13*'Tiền '!$E$7)+(C13*'Tiền '!$F$7)+(D13*'Tiền '!$G$7)+(E13*'Tiền '!$H$7)+(F13*'Tiền '!$I$4)+(G13*'Tiền '!$J$4)+(H13*'Tiền '!$L$4)+(I13*'Tiền '!$M$4)+(J13*'Tiền '!$N$4)+(K13*'Tiền '!$O$4)+(L13*'Tiền '!$P$4)+(M13*'Tiền '!$Q$4)+(N13*'Tiền '!$R$4)</f>
        <v>346996.76341730228</v>
      </c>
      <c r="Q13" s="14">
        <f>(B13*'Tiền '!$E$6)+(C13*'Tiền '!$F$6)+(D13*'Tiền '!$G$6)+(E13*'Tiền '!$H$6)+(F13*'Tiền '!$I$3)+(G13*'Tiền '!$J$3)+(H13*'Tiền '!$L$3)+(I13*'Tiền '!$M$3)+(J13*'Tiền '!$N$3)+(K13*'Tiền '!$O$3)+(L13*'Tiền '!$P$3)+(M13*'Tiền '!$Q$3)+(N13*'Tiền '!$R$3)</f>
        <v>240003.23658269763</v>
      </c>
      <c r="R13" s="8"/>
      <c r="S13" s="8"/>
      <c r="T13" s="8"/>
    </row>
    <row r="14" spans="1:20">
      <c r="A14" s="12">
        <v>44969</v>
      </c>
      <c r="B14" s="65">
        <v>4</v>
      </c>
      <c r="C14" s="65">
        <v>14</v>
      </c>
      <c r="D14" s="65">
        <v>1</v>
      </c>
      <c r="E14" s="65">
        <v>16</v>
      </c>
      <c r="F14" s="65">
        <v>6</v>
      </c>
      <c r="G14" s="65"/>
      <c r="H14" s="14"/>
      <c r="I14" s="14"/>
      <c r="J14" s="14"/>
      <c r="K14" s="14"/>
      <c r="L14" s="14"/>
      <c r="M14" s="14"/>
      <c r="N14" s="14"/>
      <c r="O14" s="14">
        <f t="shared" si="0"/>
        <v>41</v>
      </c>
      <c r="P14" s="14">
        <f>(B14*'Tiền '!$E$7)+(C14*'Tiền '!$F$7)+(D14*'Tiền '!$G$7)+(E14*'Tiền '!$H$7)+(F14*'Tiền '!$I$4)+(G14*'Tiền '!$J$4)+(H14*'Tiền '!$L$4)+(I14*'Tiền '!$M$4)+(J14*'Tiền '!$N$4)+(K14*'Tiền '!$O$4)+(L14*'Tiền '!$P$4)+(M14*'Tiền '!$Q$4)+(N14*'Tiền '!$R$4)</f>
        <v>385994.51319331309</v>
      </c>
      <c r="Q14" s="14">
        <f>(B14*'Tiền '!$E$6)+(C14*'Tiền '!$F$6)+(D14*'Tiền '!$G$6)+(E14*'Tiền '!$H$6)+(F14*'Tiền '!$I$3)+(G14*'Tiền '!$J$3)+(H14*'Tiền '!$L$3)+(I14*'Tiền '!$M$3)+(J14*'Tiền '!$N$3)+(K14*'Tiền '!$O$3)+(L14*'Tiền '!$P$3)+(M14*'Tiền '!$Q$3)+(N14*'Tiền '!$R$3)</f>
        <v>269005.48680668691</v>
      </c>
      <c r="R14" s="8"/>
      <c r="S14" s="8"/>
      <c r="T14" s="8"/>
    </row>
    <row r="15" spans="1:20">
      <c r="A15" s="12">
        <v>44970</v>
      </c>
      <c r="B15" s="64">
        <v>3</v>
      </c>
      <c r="C15" s="64">
        <v>18</v>
      </c>
      <c r="D15" s="64">
        <v>2</v>
      </c>
      <c r="E15" s="64">
        <v>17</v>
      </c>
      <c r="F15" s="64">
        <v>1</v>
      </c>
      <c r="G15" s="64">
        <v>1</v>
      </c>
      <c r="H15" s="13"/>
      <c r="I15" s="13"/>
      <c r="J15" s="13"/>
      <c r="K15" s="13"/>
      <c r="L15" s="13"/>
      <c r="M15" s="13"/>
      <c r="N15" s="13"/>
      <c r="O15" s="14">
        <f t="shared" si="0"/>
        <v>42</v>
      </c>
      <c r="P15" s="14">
        <f>(B15*'Tiền '!$E$7)+(C15*'Tiền '!$F$7)+(D15*'Tiền '!$G$7)+(E15*'Tiền '!$H$7)+(F15*'Tiền '!$I$4)+(G15*'Tiền '!$J$4)+(H15*'Tiền '!$L$4)+(I15*'Tiền '!$M$4)+(J15*'Tiền '!$N$4)+(K15*'Tiền '!$O$4)+(L15*'Tiền '!$P$4)+(M15*'Tiền '!$Q$4)+(N15*'Tiền '!$R$4)</f>
        <v>396497.4901150628</v>
      </c>
      <c r="Q15" s="14">
        <f>(B15*'Tiền '!$E$6)+(C15*'Tiền '!$F$6)+(D15*'Tiền '!$G$6)+(E15*'Tiền '!$H$6)+(F15*'Tiền '!$I$3)+(G15*'Tiền '!$J$3)+(H15*'Tiền '!$L$3)+(I15*'Tiền '!$M$3)+(J15*'Tiền '!$N$3)+(K15*'Tiền '!$O$3)+(L15*'Tiền '!$P$3)+(M15*'Tiền '!$Q$3)+(N15*'Tiền '!$R$3)</f>
        <v>270502.5098849372</v>
      </c>
      <c r="R15" s="8"/>
      <c r="S15" s="8"/>
      <c r="T15" s="8"/>
    </row>
    <row r="16" spans="1:20">
      <c r="A16" s="12">
        <v>44971</v>
      </c>
      <c r="B16" s="64">
        <v>2</v>
      </c>
      <c r="C16" s="64">
        <v>16</v>
      </c>
      <c r="D16" s="64">
        <v>3</v>
      </c>
      <c r="E16" s="64">
        <v>12</v>
      </c>
      <c r="F16" s="64">
        <v>2</v>
      </c>
      <c r="G16" s="64"/>
      <c r="H16" s="13"/>
      <c r="I16" s="13"/>
      <c r="J16" s="13"/>
      <c r="K16" s="13"/>
      <c r="L16" s="13"/>
      <c r="M16" s="13"/>
      <c r="N16" s="13"/>
      <c r="O16" s="14">
        <f t="shared" si="0"/>
        <v>35</v>
      </c>
      <c r="P16" s="14">
        <f>(B16*'Tiền '!$E$7)+(C16*'Tiền '!$F$7)+(D16*'Tiền '!$G$7)+(E16*'Tiền '!$H$7)+(F16*'Tiền '!$I$4)+(G16*'Tiền '!$J$4)+(H16*'Tiền '!$L$4)+(I16*'Tiền '!$M$4)+(J16*'Tiền '!$N$4)+(K16*'Tiền '!$O$4)+(L16*'Tiền '!$P$4)+(M16*'Tiền '!$Q$4)+(N16*'Tiền '!$R$4)</f>
        <v>328999.51377950824</v>
      </c>
      <c r="Q16" s="14">
        <f>(B16*'Tiền '!$E$6)+(C16*'Tiền '!$F$6)+(D16*'Tiền '!$G$6)+(E16*'Tiền '!$H$6)+(F16*'Tiền '!$I$3)+(G16*'Tiền '!$J$3)+(H16*'Tiền '!$L$3)+(I16*'Tiền '!$M$3)+(J16*'Tiền '!$N$3)+(K16*'Tiền '!$O$3)+(L16*'Tiền '!$P$3)+(M16*'Tiền '!$Q$3)+(N16*'Tiền '!$R$3)</f>
        <v>226000.48622049173</v>
      </c>
      <c r="R16" s="8"/>
      <c r="S16" s="8"/>
      <c r="T16" s="8"/>
    </row>
    <row r="17" spans="1:20" ht="20.25">
      <c r="A17" s="12">
        <v>44972</v>
      </c>
      <c r="B17" s="66"/>
      <c r="C17" s="64">
        <v>12</v>
      </c>
      <c r="D17" s="66"/>
      <c r="E17" s="64">
        <v>12</v>
      </c>
      <c r="F17" s="64">
        <v>1</v>
      </c>
      <c r="G17" s="64">
        <v>1</v>
      </c>
      <c r="H17" s="13"/>
      <c r="I17" s="13"/>
      <c r="J17" s="13"/>
      <c r="K17" s="13"/>
      <c r="L17" s="13"/>
      <c r="M17" s="13"/>
      <c r="N17" s="13"/>
      <c r="O17" s="14">
        <f t="shared" si="0"/>
        <v>26</v>
      </c>
      <c r="P17" s="14">
        <f>(B17*'Tiền '!$E$7)+(C17*'Tiền '!$F$7)+(D17*'Tiền '!$G$7)+(E17*'Tiền '!$H$7)+(F17*'Tiền '!$I$4)+(G17*'Tiền '!$J$4)+(H17*'Tiền '!$L$4)+(I17*'Tiền '!$M$4)+(J17*'Tiền '!$N$4)+(K17*'Tiền '!$O$4)+(L17*'Tiền '!$P$4)+(M17*'Tiền '!$Q$4)+(N17*'Tiền '!$R$4)</f>
        <v>249997.83001907586</v>
      </c>
      <c r="Q17" s="14">
        <f>(B17*'Tiền '!$E$6)+(C17*'Tiền '!$F$6)+(D17*'Tiền '!$G$6)+(E17*'Tiền '!$H$6)+(F17*'Tiền '!$I$3)+(G17*'Tiền '!$J$3)+(H17*'Tiền '!$L$3)+(I17*'Tiền '!$M$3)+(J17*'Tiền '!$N$3)+(K17*'Tiền '!$O$3)+(L17*'Tiền '!$P$3)+(M17*'Tiền '!$Q$3)+(N17*'Tiền '!$R$3)</f>
        <v>172002.16998092414</v>
      </c>
      <c r="R17" s="8"/>
      <c r="S17" s="8"/>
      <c r="T17" s="8"/>
    </row>
    <row r="18" spans="1:20">
      <c r="A18" s="12">
        <v>44973</v>
      </c>
      <c r="B18" s="64">
        <v>6</v>
      </c>
      <c r="C18" s="64">
        <v>11</v>
      </c>
      <c r="D18" s="64"/>
      <c r="E18" s="64">
        <v>23</v>
      </c>
      <c r="F18" s="64">
        <v>2</v>
      </c>
      <c r="G18" s="64">
        <v>8</v>
      </c>
      <c r="H18" s="13"/>
      <c r="I18" s="13"/>
      <c r="J18" s="13"/>
      <c r="K18" s="13"/>
      <c r="L18" s="13"/>
      <c r="M18" s="13"/>
      <c r="N18" s="13"/>
      <c r="O18" s="14">
        <f t="shared" si="0"/>
        <v>50</v>
      </c>
      <c r="P18" s="14">
        <f>(B18*'Tiền '!$E$7)+(C18*'Tiền '!$F$7)+(D18*'Tiền '!$G$7)+(E18*'Tiền '!$H$7)+(F18*'Tiền '!$I$4)+(G18*'Tiền '!$J$4)+(H18*'Tiền '!$L$4)+(I18*'Tiền '!$M$4)+(J18*'Tiền '!$N$4)+(K18*'Tiền '!$O$4)+(L18*'Tiền '!$P$4)+(M18*'Tiền '!$Q$4)+(N18*'Tiền '!$R$4)</f>
        <v>489989.21661873197</v>
      </c>
      <c r="Q18" s="14">
        <f>(B18*'Tiền '!$E$6)+(C18*'Tiền '!$F$6)+(D18*'Tiền '!$G$6)+(E18*'Tiền '!$H$6)+(F18*'Tiền '!$I$3)+(G18*'Tiền '!$J$3)+(H18*'Tiền '!$L$3)+(I18*'Tiền '!$M$3)+(J18*'Tiền '!$N$3)+(K18*'Tiền '!$O$3)+(L18*'Tiền '!$P$3)+(M18*'Tiền '!$Q$3)+(N18*'Tiền '!$R$3)</f>
        <v>334010.78338126809</v>
      </c>
      <c r="R18" s="8"/>
      <c r="S18" s="8"/>
      <c r="T18" s="8"/>
    </row>
    <row r="19" spans="1:20">
      <c r="A19" s="12">
        <v>44974</v>
      </c>
      <c r="B19" s="64">
        <v>1</v>
      </c>
      <c r="C19" s="64">
        <v>15</v>
      </c>
      <c r="D19" s="64"/>
      <c r="E19" s="64">
        <v>17</v>
      </c>
      <c r="F19" s="64">
        <v>2</v>
      </c>
      <c r="G19" s="64">
        <v>1</v>
      </c>
      <c r="H19" s="13"/>
      <c r="I19" s="13"/>
      <c r="J19" s="13"/>
      <c r="K19" s="13"/>
      <c r="L19" s="13"/>
      <c r="M19" s="13"/>
      <c r="N19" s="13"/>
      <c r="O19" s="14">
        <f t="shared" si="0"/>
        <v>36</v>
      </c>
      <c r="P19" s="14">
        <f>(B19*'Tiền '!$E$7)+(C19*'Tiền '!$F$7)+(D19*'Tiền '!$G$7)+(E19*'Tiền '!$H$7)+(F19*'Tiền '!$I$4)+(G19*'Tiền '!$J$4)+(H19*'Tiền '!$L$4)+(I19*'Tiền '!$M$4)+(J19*'Tiền '!$N$4)+(K19*'Tiền '!$O$4)+(L19*'Tiền '!$P$4)+(M19*'Tiền '!$Q$4)+(N19*'Tiền '!$R$4)</f>
        <v>344496.03647251643</v>
      </c>
      <c r="Q19" s="14">
        <f>(B19*'Tiền '!$E$6)+(C19*'Tiền '!$F$6)+(D19*'Tiền '!$G$6)+(E19*'Tiền '!$H$6)+(F19*'Tiền '!$I$3)+(G19*'Tiền '!$J$3)+(H19*'Tiền '!$L$3)+(I19*'Tiền '!$M$3)+(J19*'Tiền '!$N$3)+(K19*'Tiền '!$O$3)+(L19*'Tiền '!$P$3)+(M19*'Tiền '!$Q$3)+(N19*'Tiền '!$R$3)</f>
        <v>237503.96352748355</v>
      </c>
      <c r="R19" s="8"/>
      <c r="S19" s="8"/>
      <c r="T19" s="8"/>
    </row>
    <row r="20" spans="1:20">
      <c r="A20" s="12">
        <v>44975</v>
      </c>
      <c r="B20" s="64">
        <v>2</v>
      </c>
      <c r="C20" s="64">
        <v>20</v>
      </c>
      <c r="D20" s="64"/>
      <c r="E20" s="64">
        <v>17</v>
      </c>
      <c r="F20" s="64"/>
      <c r="G20" s="64">
        <v>3</v>
      </c>
      <c r="H20" s="13"/>
      <c r="I20" s="13"/>
      <c r="J20" s="13"/>
      <c r="K20" s="13"/>
      <c r="L20" s="13"/>
      <c r="M20" s="13"/>
      <c r="N20" s="13"/>
      <c r="O20" s="14">
        <f t="shared" si="0"/>
        <v>42</v>
      </c>
      <c r="P20" s="14">
        <f>(B20*'Tiền '!$E$7)+(C20*'Tiền '!$F$7)+(D20*'Tiền '!$G$7)+(E20*'Tiền '!$H$7)+(F20*'Tiền '!$I$4)+(G20*'Tiền '!$J$4)+(H20*'Tiền '!$L$4)+(I20*'Tiền '!$M$4)+(J20*'Tiền '!$N$4)+(K20*'Tiền '!$O$4)+(L20*'Tiền '!$P$4)+(M20*'Tiền '!$Q$4)+(N20*'Tiền '!$R$4)</f>
        <v>400997.17756715266</v>
      </c>
      <c r="Q20" s="14">
        <f>(B20*'Tiền '!$E$6)+(C20*'Tiền '!$F$6)+(D20*'Tiền '!$G$6)+(E20*'Tiền '!$H$6)+(F20*'Tiền '!$I$3)+(G20*'Tiền '!$J$3)+(H20*'Tiền '!$L$3)+(I20*'Tiền '!$M$3)+(J20*'Tiền '!$N$3)+(K20*'Tiền '!$O$3)+(L20*'Tiền '!$P$3)+(M20*'Tiền '!$Q$3)+(N20*'Tiền '!$R$3)</f>
        <v>272002.82243284734</v>
      </c>
      <c r="R20" s="8"/>
      <c r="S20" s="8"/>
      <c r="T20" s="8"/>
    </row>
    <row r="21" spans="1:20">
      <c r="A21" s="12">
        <v>44976</v>
      </c>
      <c r="B21" s="64">
        <v>5</v>
      </c>
      <c r="C21" s="64">
        <v>17</v>
      </c>
      <c r="D21" s="64"/>
      <c r="E21" s="64">
        <v>17</v>
      </c>
      <c r="F21" s="64"/>
      <c r="G21" s="64">
        <v>2</v>
      </c>
      <c r="H21" s="13"/>
      <c r="I21" s="13"/>
      <c r="J21" s="13"/>
      <c r="K21" s="13"/>
      <c r="L21" s="13"/>
      <c r="M21" s="13"/>
      <c r="N21" s="13"/>
      <c r="O21" s="14">
        <f t="shared" si="0"/>
        <v>41</v>
      </c>
      <c r="P21" s="14">
        <f>(B21*'Tiền '!$E$7)+(C21*'Tiền '!$F$7)+(D21*'Tiền '!$G$7)+(E21*'Tiền '!$H$7)+(F21*'Tiền '!$I$4)+(G21*'Tiền '!$J$4)+(H21*'Tiền '!$L$4)+(I21*'Tiền '!$M$4)+(J21*'Tiền '!$N$4)+(K21*'Tiền '!$O$4)+(L21*'Tiền '!$P$4)+(M21*'Tiền '!$Q$4)+(N21*'Tiền '!$R$4)</f>
        <v>384495.8639135097</v>
      </c>
      <c r="Q21" s="14">
        <f>(B21*'Tiền '!$E$6)+(C21*'Tiền '!$F$6)+(D21*'Tiền '!$G$6)+(E21*'Tiền '!$H$6)+(F21*'Tiền '!$I$3)+(G21*'Tiền '!$J$3)+(H21*'Tiền '!$L$3)+(I21*'Tiền '!$M$3)+(J21*'Tiền '!$N$3)+(K21*'Tiền '!$O$3)+(L21*'Tiền '!$P$3)+(M21*'Tiền '!$Q$3)+(N21*'Tiền '!$R$3)</f>
        <v>259504.13608649024</v>
      </c>
      <c r="R21" s="8"/>
      <c r="S21" s="8"/>
      <c r="T21" s="8"/>
    </row>
    <row r="22" spans="1:20">
      <c r="A22" s="12">
        <v>44977</v>
      </c>
      <c r="B22" s="64">
        <v>2</v>
      </c>
      <c r="C22" s="64">
        <v>13</v>
      </c>
      <c r="D22" s="64">
        <v>2</v>
      </c>
      <c r="E22" s="64">
        <v>14</v>
      </c>
      <c r="F22" s="64">
        <v>2</v>
      </c>
      <c r="G22" s="64">
        <v>2</v>
      </c>
      <c r="H22" s="13"/>
      <c r="I22" s="13"/>
      <c r="J22" s="13"/>
      <c r="K22" s="13"/>
      <c r="L22" s="13"/>
      <c r="M22" s="13"/>
      <c r="N22" s="13"/>
      <c r="O22" s="14">
        <f t="shared" si="0"/>
        <v>35</v>
      </c>
      <c r="P22" s="14">
        <f>(B22*'Tiền '!$E$7)+(C22*'Tiền '!$F$7)+(D22*'Tiền '!$G$7)+(E22*'Tiền '!$H$7)+(F22*'Tiền '!$I$4)+(G22*'Tiền '!$J$4)+(H22*'Tiền '!$L$4)+(I22*'Tiền '!$M$4)+(J22*'Tiền '!$N$4)+(K22*'Tiền '!$O$4)+(L22*'Tiền '!$P$4)+(M22*'Tiền '!$Q$4)+(N22*'Tiền '!$R$4)</f>
        <v>335996.95457673375</v>
      </c>
      <c r="Q22" s="14">
        <f>(B22*'Tiền '!$E$6)+(C22*'Tiền '!$F$6)+(D22*'Tiền '!$G$6)+(E22*'Tiền '!$H$6)+(F22*'Tiền '!$I$3)+(G22*'Tiền '!$J$3)+(H22*'Tiền '!$L$3)+(I22*'Tiền '!$M$3)+(J22*'Tiền '!$N$3)+(K22*'Tiền '!$O$3)+(L22*'Tiền '!$P$3)+(M22*'Tiền '!$Q$3)+(N22*'Tiền '!$R$3)</f>
        <v>231003.04542326625</v>
      </c>
      <c r="R22" s="8"/>
      <c r="S22" s="8"/>
      <c r="T22" s="8"/>
    </row>
    <row r="23" spans="1:20">
      <c r="A23" s="12">
        <v>44978</v>
      </c>
      <c r="B23" s="64">
        <v>1</v>
      </c>
      <c r="C23" s="64">
        <v>12</v>
      </c>
      <c r="D23" s="64">
        <v>3</v>
      </c>
      <c r="E23" s="64">
        <v>15</v>
      </c>
      <c r="F23" s="64"/>
      <c r="G23" s="64">
        <v>1</v>
      </c>
      <c r="H23" s="13"/>
      <c r="I23" s="13"/>
      <c r="J23" s="13"/>
      <c r="K23" s="13"/>
      <c r="L23" s="13"/>
      <c r="M23" s="13"/>
      <c r="N23" s="13"/>
      <c r="O23" s="14">
        <f t="shared" si="0"/>
        <v>32</v>
      </c>
      <c r="P23" s="14">
        <f>(B23*'Tiền '!$E$7)+(C23*'Tiền '!$F$7)+(D23*'Tiền '!$G$7)+(E23*'Tiền '!$H$7)+(F23*'Tiền '!$I$4)+(G23*'Tiền '!$J$4)+(H23*'Tiền '!$L$4)+(I23*'Tiền '!$M$4)+(J23*'Tiền '!$N$4)+(K23*'Tiền '!$O$4)+(L23*'Tiền '!$P$4)+(M23*'Tiền '!$Q$4)+(N23*'Tiền '!$R$4)</f>
        <v>307498.12126496609</v>
      </c>
      <c r="Q23" s="14">
        <f>(B23*'Tiền '!$E$6)+(C23*'Tiền '!$F$6)+(D23*'Tiền '!$G$6)+(E23*'Tiền '!$H$6)+(F23*'Tiền '!$I$3)+(G23*'Tiền '!$J$3)+(H23*'Tiền '!$L$3)+(I23*'Tiền '!$M$3)+(J23*'Tiền '!$N$3)+(K23*'Tiền '!$O$3)+(L23*'Tiền '!$P$3)+(M23*'Tiền '!$Q$3)+(N23*'Tiền '!$R$3)</f>
        <v>210501.87873503388</v>
      </c>
      <c r="R23" s="8"/>
      <c r="S23" s="8"/>
      <c r="T23" s="8"/>
    </row>
    <row r="24" spans="1:20">
      <c r="A24" s="12">
        <v>44979</v>
      </c>
      <c r="B24" s="67">
        <v>1</v>
      </c>
      <c r="C24" s="67">
        <v>13</v>
      </c>
      <c r="D24" s="67">
        <v>3</v>
      </c>
      <c r="E24" s="67">
        <v>21</v>
      </c>
      <c r="F24" s="67">
        <v>1</v>
      </c>
      <c r="G24" s="67">
        <v>3</v>
      </c>
      <c r="H24" s="13"/>
      <c r="I24" s="13"/>
      <c r="J24" s="13"/>
      <c r="K24" s="13"/>
      <c r="L24" s="13"/>
      <c r="M24" s="13"/>
      <c r="N24" s="13"/>
      <c r="O24" s="14">
        <f t="shared" si="0"/>
        <v>42</v>
      </c>
      <c r="P24" s="14">
        <f>(B24*'Tiền '!$E$7)+(C24*'Tiền '!$F$7)+(D24*'Tiền '!$G$7)+(E24*'Tiền '!$H$7)+(F24*'Tiền '!$I$4)+(G24*'Tiền '!$J$4)+(H24*'Tiền '!$L$4)+(I24*'Tiền '!$M$4)+(J24*'Tiền '!$N$4)+(K24*'Tiền '!$O$4)+(L24*'Tiền '!$P$4)+(M24*'Tiền '!$Q$4)+(N24*'Tiền '!$R$4)</f>
        <v>410495.12524089875</v>
      </c>
      <c r="Q24" s="14">
        <f>(B24*'Tiền '!$E$6)+(C24*'Tiền '!$F$6)+(D24*'Tiền '!$G$6)+(E24*'Tiền '!$H$6)+(F24*'Tiền '!$I$3)+(G24*'Tiền '!$J$3)+(H24*'Tiền '!$L$3)+(I24*'Tiền '!$M$3)+(J24*'Tiền '!$N$3)+(K24*'Tiền '!$O$3)+(L24*'Tiền '!$P$3)+(M24*'Tiền '!$Q$3)+(N24*'Tiền '!$R$3)</f>
        <v>282504.87475910119</v>
      </c>
      <c r="R24" s="8"/>
      <c r="S24" s="8"/>
      <c r="T24" s="8"/>
    </row>
    <row r="25" spans="1:20">
      <c r="A25" s="12">
        <v>44980</v>
      </c>
      <c r="B25" s="7"/>
      <c r="C25" s="7"/>
      <c r="D25" s="7"/>
      <c r="E25" s="7"/>
      <c r="F25" s="7"/>
      <c r="G25" s="7"/>
      <c r="H25" s="13"/>
      <c r="I25" s="13"/>
      <c r="J25" s="13"/>
      <c r="K25" s="13"/>
      <c r="L25" s="13"/>
      <c r="M25" s="13"/>
      <c r="N25" s="13"/>
      <c r="O25" s="14">
        <f t="shared" si="0"/>
        <v>0</v>
      </c>
      <c r="P25" s="14">
        <f>(B25*'Tiền '!$E$7)+(C25*'Tiền '!$F$7)+(D25*'Tiền '!$G$7)+(E25*'Tiền '!$H$7)+(F25*'Tiền '!$I$4)+(G25*'Tiền '!$J$4)+(H25*'Tiền '!$L$4)+(I25*'Tiền '!$M$4)+(J25*'Tiền '!$N$4)+(K25*'Tiền '!$O$4)+(L25*'Tiền '!$P$4)+(M25*'Tiền '!$Q$4)+(N25*'Tiền '!$R$4)</f>
        <v>0</v>
      </c>
      <c r="Q25" s="14">
        <f>(B25*'Tiền '!$E$6)+(C25*'Tiền '!$F$6)+(D25*'Tiền '!$G$6)+(E25*'Tiền '!$H$6)+(F25*'Tiền '!$I$3)+(G25*'Tiền '!$J$3)+(H25*'Tiền '!$L$3)+(I25*'Tiền '!$M$3)+(J25*'Tiền '!$N$3)+(K25*'Tiền '!$O$3)+(L25*'Tiền '!$P$3)+(M25*'Tiền '!$Q$3)+(N25*'Tiền '!$R$3)</f>
        <v>0</v>
      </c>
      <c r="R25" s="8"/>
      <c r="S25" s="8"/>
      <c r="T25" s="8"/>
    </row>
    <row r="26" spans="1:20">
      <c r="A26" s="12">
        <v>44981</v>
      </c>
      <c r="B26" s="68">
        <v>4</v>
      </c>
      <c r="C26" s="68">
        <v>15</v>
      </c>
      <c r="D26" s="68">
        <v>2</v>
      </c>
      <c r="E26" s="68">
        <v>20</v>
      </c>
      <c r="F26" s="68"/>
      <c r="G26" s="68"/>
      <c r="H26" s="13"/>
      <c r="I26" s="13"/>
      <c r="J26" s="13"/>
      <c r="K26" s="13"/>
      <c r="L26" s="13"/>
      <c r="M26" s="13"/>
      <c r="N26" s="13"/>
      <c r="O26" s="14">
        <f t="shared" si="0"/>
        <v>41</v>
      </c>
      <c r="P26" s="14">
        <f>(B26*'Tiền '!$E$7)+(C26*'Tiền '!$F$7)+(D26*'Tiền '!$G$7)+(E26*'Tiền '!$H$7)+(F26*'Tiền '!$I$4)+(G26*'Tiền '!$J$4)+(H26*'Tiền '!$L$4)+(I26*'Tiền '!$M$4)+(J26*'Tiền '!$N$4)+(K26*'Tiền '!$O$4)+(L26*'Tiền '!$P$4)+(M26*'Tiền '!$Q$4)+(N26*'Tiền '!$R$4)</f>
        <v>384996.0011586668</v>
      </c>
      <c r="Q26" s="14">
        <f>(B26*'Tiền '!$E$6)+(C26*'Tiền '!$F$6)+(D26*'Tiền '!$G$6)+(E26*'Tiền '!$H$6)+(F26*'Tiền '!$I$3)+(G26*'Tiền '!$J$3)+(H26*'Tiền '!$L$3)+(I26*'Tiền '!$M$3)+(J26*'Tiền '!$N$3)+(K26*'Tiền '!$O$3)+(L26*'Tiền '!$P$3)+(M26*'Tiền '!$Q$3)+(N26*'Tiền '!$R$3)</f>
        <v>262003.99884133326</v>
      </c>
      <c r="R26" s="8"/>
      <c r="S26" s="8"/>
      <c r="T26" s="8"/>
    </row>
    <row r="27" spans="1:20">
      <c r="A27" s="12">
        <v>44982</v>
      </c>
      <c r="B27" s="64">
        <v>2</v>
      </c>
      <c r="C27" s="64">
        <v>19</v>
      </c>
      <c r="D27" s="64">
        <v>2</v>
      </c>
      <c r="E27" s="64">
        <v>12</v>
      </c>
      <c r="F27" s="64"/>
      <c r="G27" s="64"/>
      <c r="H27" s="13"/>
      <c r="I27" s="13"/>
      <c r="J27" s="13"/>
      <c r="K27" s="13"/>
      <c r="L27" s="13"/>
      <c r="M27" s="13"/>
      <c r="N27" s="13"/>
      <c r="O27" s="14">
        <f t="shared" si="0"/>
        <v>35</v>
      </c>
      <c r="P27" s="14">
        <f>(B27*'Tiền '!$E$7)+(C27*'Tiền '!$F$7)+(D27*'Tiền '!$G$7)+(E27*'Tiền '!$H$7)+(F27*'Tiền '!$I$4)+(G27*'Tiền '!$J$4)+(H27*'Tiền '!$L$4)+(I27*'Tiền '!$M$4)+(J27*'Tiền '!$N$4)+(K27*'Tiền '!$O$4)+(L27*'Tiền '!$P$4)+(M27*'Tiền '!$Q$4)+(N27*'Tiền '!$R$4)</f>
        <v>326000.59858372103</v>
      </c>
      <c r="Q27" s="14">
        <f>(B27*'Tiền '!$E$6)+(C27*'Tiền '!$F$6)+(D27*'Tiền '!$G$6)+(E27*'Tiền '!$H$6)+(F27*'Tiền '!$I$3)+(G27*'Tiền '!$J$3)+(H27*'Tiền '!$L$3)+(I27*'Tiền '!$M$3)+(J27*'Tiền '!$N$3)+(K27*'Tiền '!$O$3)+(L27*'Tiền '!$P$3)+(M27*'Tiền '!$Q$3)+(N27*'Tiền '!$R$3)</f>
        <v>220999.40141627897</v>
      </c>
      <c r="R27" s="8"/>
      <c r="S27" s="8"/>
      <c r="T27" s="8"/>
    </row>
    <row r="28" spans="1:20">
      <c r="A28" s="12">
        <v>44983</v>
      </c>
      <c r="B28" s="64">
        <v>5</v>
      </c>
      <c r="C28" s="64">
        <v>18</v>
      </c>
      <c r="D28" s="64">
        <v>4</v>
      </c>
      <c r="E28" s="64">
        <v>20</v>
      </c>
      <c r="F28" s="64">
        <v>2</v>
      </c>
      <c r="G28" s="64">
        <v>4</v>
      </c>
      <c r="H28" s="13"/>
      <c r="I28" s="13"/>
      <c r="J28" s="13"/>
      <c r="K28" s="13"/>
      <c r="L28" s="13"/>
      <c r="M28" s="13"/>
      <c r="N28" s="13"/>
      <c r="O28" s="14">
        <f t="shared" si="0"/>
        <v>53</v>
      </c>
      <c r="P28" s="14">
        <f>(B28*'Tiền '!$E$7)+(C28*'Tiền '!$F$7)+(D28*'Tiền '!$G$7)+(E28*'Tiền '!$H$7)+(F28*'Tiền '!$I$4)+(G28*'Tiền '!$J$4)+(H28*'Tiền '!$L$4)+(I28*'Tiền '!$M$4)+(J28*'Tiền '!$N$4)+(K28*'Tiền '!$O$4)+(L28*'Tiền '!$P$4)+(M28*'Tiền '!$Q$4)+(N28*'Tiền '!$R$4)</f>
        <v>507495.37954276777</v>
      </c>
      <c r="Q28" s="14">
        <f>(B28*'Tiền '!$E$6)+(C28*'Tiền '!$F$6)+(D28*'Tiền '!$G$6)+(E28*'Tiền '!$H$6)+(F28*'Tiền '!$I$3)+(G28*'Tiền '!$J$3)+(H28*'Tiền '!$L$3)+(I28*'Tiền '!$M$3)+(J28*'Tiền '!$N$3)+(K28*'Tiền '!$O$3)+(L28*'Tiền '!$P$3)+(M28*'Tiền '!$Q$3)+(N28*'Tiền '!$R$3)</f>
        <v>346504.62045723223</v>
      </c>
      <c r="R28" s="8"/>
      <c r="S28" s="8"/>
      <c r="T28" s="8"/>
    </row>
    <row r="29" spans="1:20">
      <c r="A29" s="12">
        <v>44984</v>
      </c>
      <c r="B29" s="64">
        <v>6</v>
      </c>
      <c r="C29" s="64">
        <v>18</v>
      </c>
      <c r="D29" s="64">
        <v>5</v>
      </c>
      <c r="E29" s="64">
        <v>12</v>
      </c>
      <c r="F29" s="64">
        <v>1</v>
      </c>
      <c r="G29" s="64">
        <v>3</v>
      </c>
      <c r="H29" s="13"/>
      <c r="I29" s="13"/>
      <c r="J29" s="13"/>
      <c r="K29" s="13"/>
      <c r="L29" s="13"/>
      <c r="M29" s="13"/>
      <c r="N29" s="13"/>
      <c r="O29" s="14">
        <f t="shared" si="0"/>
        <v>45</v>
      </c>
      <c r="P29" s="14">
        <f>(B29*'Tiền '!$E$7)+(C29*'Tiền '!$F$7)+(D29*'Tiền '!$G$7)+(E29*'Tiền '!$H$7)+(F29*'Tiền '!$I$4)+(G29*'Tiền '!$J$4)+(H29*'Tiền '!$L$4)+(I29*'Tiền '!$M$4)+(J29*'Tiền '!$N$4)+(K29*'Tiền '!$O$4)+(L29*'Tiền '!$P$4)+(M29*'Tiền '!$Q$4)+(N29*'Tiền '!$R$4)</f>
        <v>422999.23490743403</v>
      </c>
      <c r="Q29" s="14">
        <f>(B29*'Tiền '!$E$6)+(C29*'Tiền '!$F$6)+(D29*'Tiền '!$G$6)+(E29*'Tiền '!$H$6)+(F29*'Tiền '!$I$3)+(G29*'Tiền '!$J$3)+(H29*'Tiền '!$L$3)+(I29*'Tiền '!$M$3)+(J29*'Tiền '!$N$3)+(K29*'Tiền '!$O$3)+(L29*'Tiền '!$P$3)+(M29*'Tiền '!$Q$3)+(N29*'Tiền '!$R$3)</f>
        <v>286000.76509256591</v>
      </c>
      <c r="R29" s="8"/>
      <c r="S29" s="8"/>
      <c r="T29" s="8"/>
    </row>
    <row r="30" spans="1:20">
      <c r="A30" s="57">
        <v>44985</v>
      </c>
      <c r="B30" s="67">
        <v>6</v>
      </c>
      <c r="C30" s="67">
        <v>12</v>
      </c>
      <c r="D30" s="67">
        <v>3</v>
      </c>
      <c r="E30" s="67">
        <v>15</v>
      </c>
      <c r="F30" s="67"/>
      <c r="G30" s="67"/>
      <c r="H30" s="69"/>
      <c r="I30" s="13"/>
      <c r="J30" s="13"/>
      <c r="K30" s="13"/>
      <c r="L30" s="13"/>
      <c r="M30" s="13"/>
      <c r="N30" s="13"/>
      <c r="O30" s="14">
        <f t="shared" si="0"/>
        <v>36</v>
      </c>
      <c r="P30" s="14">
        <f>(B30*'Tiền '!$E$7)+(C30*'Tiền '!$F$7)+(D30*'Tiền '!$G$7)+(E30*'Tiền '!$H$7)+(F30*'Tiền '!$I$4)+(G30*'Tiền '!$J$4)+(H30*'Tiền '!$L$4)+(I30*'Tiền '!$M$4)+(J30*'Tiền '!$N$4)+(K30*'Tiền '!$O$4)+(L30*'Tiền '!$P$4)+(M30*'Tiền '!$Q$4)+(N30*'Tiền '!$R$4)</f>
        <v>332996.9953682737</v>
      </c>
      <c r="Q30" s="14">
        <f>(B30*'Tiền '!$E$6)+(C30*'Tiền '!$F$6)+(D30*'Tiền '!$G$6)+(E30*'Tiền '!$H$6)+(F30*'Tiền '!$I$3)+(G30*'Tiền '!$J$3)+(H30*'Tiền '!$L$3)+(I30*'Tiền '!$M$3)+(J30*'Tiền '!$N$3)+(K30*'Tiền '!$O$3)+(L30*'Tiền '!$P$3)+(M30*'Tiền '!$Q$3)+(N30*'Tiền '!$R$3)</f>
        <v>225003.0046317263</v>
      </c>
      <c r="R30" s="8"/>
      <c r="S30" s="8"/>
      <c r="T30" s="8"/>
    </row>
    <row r="31" spans="1:20">
      <c r="A31" s="60" t="s">
        <v>11</v>
      </c>
      <c r="B31" s="61">
        <f t="shared" ref="B31" si="1">SUM(B3:B30)</f>
        <v>70</v>
      </c>
      <c r="C31" s="61">
        <f t="shared" ref="C31" si="2">SUM(C3:C30)</f>
        <v>391</v>
      </c>
      <c r="D31" s="61">
        <f t="shared" ref="D31" si="3">SUM(D3:D30)</f>
        <v>96</v>
      </c>
      <c r="E31" s="61">
        <f t="shared" ref="E31" si="4">SUM(E3:E30)</f>
        <v>369</v>
      </c>
      <c r="F31" s="61">
        <f t="shared" ref="F31" si="5">SUM(F3:F30)</f>
        <v>47</v>
      </c>
      <c r="G31" s="61">
        <f t="shared" ref="G31" si="6">SUM(G3:G30)</f>
        <v>61</v>
      </c>
      <c r="H31" s="61">
        <f t="shared" ref="H31:Q31" si="7">SUM(H3:H30)</f>
        <v>4</v>
      </c>
      <c r="I31" s="61">
        <f t="shared" si="7"/>
        <v>2</v>
      </c>
      <c r="J31" s="61">
        <f t="shared" si="7"/>
        <v>6</v>
      </c>
      <c r="K31" s="61">
        <f t="shared" si="7"/>
        <v>3</v>
      </c>
      <c r="L31" s="61">
        <f t="shared" si="7"/>
        <v>5</v>
      </c>
      <c r="M31" s="61">
        <f t="shared" si="7"/>
        <v>1</v>
      </c>
      <c r="N31" s="61">
        <f t="shared" si="7"/>
        <v>0</v>
      </c>
      <c r="O31" s="61">
        <f t="shared" si="7"/>
        <v>1055</v>
      </c>
      <c r="P31" s="62">
        <f t="shared" si="7"/>
        <v>10099939.842238007</v>
      </c>
      <c r="Q31" s="62">
        <f t="shared" si="7"/>
        <v>7096060.1577619901</v>
      </c>
      <c r="R31" s="8"/>
      <c r="S31" s="8"/>
      <c r="T31" s="8"/>
    </row>
    <row r="32" spans="1:20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</sheetData>
  <mergeCells count="1">
    <mergeCell ref="A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4AB2-B818-4A9B-A29A-8948438B8303}">
  <dimension ref="A1:T5586"/>
  <sheetViews>
    <sheetView zoomScale="40" zoomScaleNormal="40" workbookViewId="0">
      <selection activeCell="A35" sqref="A35:XFD1484"/>
    </sheetView>
  </sheetViews>
  <sheetFormatPr defaultColWidth="14.42578125" defaultRowHeight="18.75"/>
  <cols>
    <col min="1" max="1" width="16" style="55" customWidth="1"/>
    <col min="2" max="14" width="16.7109375" style="55" customWidth="1"/>
    <col min="15" max="15" width="10.140625" style="55" customWidth="1"/>
    <col min="16" max="17" width="20.7109375" style="55" customWidth="1"/>
    <col min="18" max="20" width="8.7109375" style="55" customWidth="1"/>
    <col min="21" max="16384" width="14.42578125" style="55"/>
  </cols>
  <sheetData>
    <row r="1" spans="1:20" ht="15.95" customHeight="1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3"/>
      <c r="Q1" s="54"/>
      <c r="R1" s="8"/>
      <c r="S1" s="8"/>
      <c r="T1" s="8"/>
    </row>
    <row r="2" spans="1:20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8</v>
      </c>
      <c r="P2" s="11" t="s">
        <v>9</v>
      </c>
      <c r="Q2" s="11" t="s">
        <v>10</v>
      </c>
      <c r="R2" s="8"/>
      <c r="S2" s="8"/>
      <c r="T2" s="8"/>
    </row>
    <row r="3" spans="1:20">
      <c r="A3" s="12">
        <v>44986</v>
      </c>
      <c r="B3" s="64">
        <v>0</v>
      </c>
      <c r="C3" s="64">
        <v>0</v>
      </c>
      <c r="D3" s="64">
        <v>0</v>
      </c>
      <c r="E3" s="64">
        <v>0</v>
      </c>
      <c r="F3" s="64">
        <v>0</v>
      </c>
      <c r="G3" s="64">
        <v>0</v>
      </c>
      <c r="H3" s="13">
        <v>1</v>
      </c>
      <c r="I3" s="13">
        <v>1</v>
      </c>
      <c r="J3" s="13">
        <v>1</v>
      </c>
      <c r="K3" s="13"/>
      <c r="L3" s="13"/>
      <c r="M3" s="13"/>
      <c r="N3" s="13"/>
      <c r="O3" s="14">
        <f>SUM(B3:N3)</f>
        <v>3</v>
      </c>
      <c r="P3" s="14">
        <f>(B3*'Tiền '!$E$7)+(C3*'Tiền '!$F$7)+(D3*'Tiền '!$G$7)+(E3*'Tiền '!$H$7)+(F3*'Tiền '!$I$4)+(G3*'Tiền '!$J$4)+(H3*'Tiền '!$L$4)+(I3*'Tiền '!$M$4)+(J3*'Tiền '!$N$4)+(K3*'Tiền '!$O$4)+(L3*'Tiền '!$P$4)+(M3*'Tiền '!$Q$4)+(N3*'Tiền '!$R$4)</f>
        <v>31999.727874071938</v>
      </c>
      <c r="Q3" s="14">
        <f>(B3*'Tiền '!$E$6)+(C3*'Tiền '!$F$6)+(D3*'Tiền '!$G$6)+(E3*'Tiền '!$H$6)+(F3*'Tiền '!$I$3)+(G3*'Tiền '!$J$3)+(H3*'Tiền '!$L$3)+(I3*'Tiền '!$M$3)+(J3*'Tiền '!$N$3)+(K3*'Tiền '!$O$3)+(L3*'Tiền '!$P$3)+(M3*'Tiền '!$Q$3)+(N3*'Tiền '!$R$3)+60000</f>
        <v>88000.272125928066</v>
      </c>
      <c r="R3" s="8"/>
      <c r="S3" s="8"/>
      <c r="T3" s="8"/>
    </row>
    <row r="4" spans="1:20">
      <c r="A4" s="12">
        <v>44987</v>
      </c>
      <c r="B4" s="64">
        <v>2</v>
      </c>
      <c r="C4" s="64">
        <v>7</v>
      </c>
      <c r="D4" s="64">
        <v>0</v>
      </c>
      <c r="E4" s="64">
        <v>9</v>
      </c>
      <c r="F4" s="64">
        <v>1</v>
      </c>
      <c r="G4" s="64">
        <v>6</v>
      </c>
      <c r="H4" s="13">
        <v>2</v>
      </c>
      <c r="I4" s="13">
        <v>1</v>
      </c>
      <c r="J4" s="13">
        <v>1</v>
      </c>
      <c r="K4" s="13">
        <v>1</v>
      </c>
      <c r="L4" s="13">
        <v>2</v>
      </c>
      <c r="M4" s="13">
        <v>1</v>
      </c>
      <c r="N4" s="13"/>
      <c r="O4" s="14">
        <f>SUM(B4:N4)</f>
        <v>33</v>
      </c>
      <c r="P4" s="14">
        <f>(B4*'Tiền '!$E$7)+(C4*'Tiền '!$F$7)+(D4*'Tiền '!$G$7)+(E4*'Tiền '!$H$7)+(F4*'Tiền '!$I$4)+(G4*'Tiền '!$J$4)+(H4*'Tiền '!$L$4)+(I4*'Tiền '!$M$4)+(J4*'Tiền '!$N$4)+(K4*'Tiền '!$O$4)+(L4*'Tiền '!$P$4)+(M4*'Tiền '!$Q$4)+(N4*'Tiền '!$R$4)</f>
        <v>329493.58353085571</v>
      </c>
      <c r="Q4" s="14">
        <f>(B4*'Tiền '!$E$6)+(C4*'Tiền '!$F$6)+(D4*'Tiền '!$G$6)+(E4*'Tiền '!$H$6)+(F4*'Tiền '!$I$3)+(G4*'Tiền '!$J$3)+(H4*'Tiền '!$L$3)+(I4*'Tiền '!$M$3)+(J4*'Tiền '!$N$3)+(K4*'Tiền '!$O$3)+(L4*'Tiền '!$P$3)+(M4*'Tiền '!$Q$3)+(N4*'Tiền '!$R$3)+20000</f>
        <v>270506.41646914434</v>
      </c>
      <c r="R4" s="8"/>
      <c r="S4" s="8"/>
      <c r="T4" s="8"/>
    </row>
    <row r="5" spans="1:20">
      <c r="A5" s="12">
        <v>44988</v>
      </c>
      <c r="B5" s="64">
        <v>3</v>
      </c>
      <c r="C5" s="64">
        <v>10</v>
      </c>
      <c r="D5" s="64">
        <v>2</v>
      </c>
      <c r="E5" s="64">
        <v>5</v>
      </c>
      <c r="F5" s="64">
        <v>2</v>
      </c>
      <c r="G5" s="64">
        <v>3</v>
      </c>
      <c r="H5" s="13">
        <v>1</v>
      </c>
      <c r="I5" s="13"/>
      <c r="J5" s="13">
        <v>4</v>
      </c>
      <c r="K5" s="13">
        <v>2</v>
      </c>
      <c r="L5" s="13">
        <v>3</v>
      </c>
      <c r="M5" s="13"/>
      <c r="N5" s="13"/>
      <c r="O5" s="14">
        <f t="shared" ref="O5:O33" si="0">SUM(B5:N5)</f>
        <v>35</v>
      </c>
      <c r="P5" s="14">
        <f>(B5*'Tiền '!$E$7)+(C5*'Tiền '!$F$7)+(D5*'Tiền '!$G$7)+(E5*'Tiền '!$H$7)+(F5*'Tiền '!$I$4)+(G5*'Tiền '!$J$4)+(H5*'Tiền '!$L$4)+(I5*'Tiền '!$M$4)+(J5*'Tiền '!$N$4)+(K5*'Tiền '!$O$4)+(L5*'Tiền '!$P$4)+(M5*'Tiền '!$Q$4)+(N5*'Tiền '!$R$4)</f>
        <v>330995.32635192492</v>
      </c>
      <c r="Q5" s="14">
        <f>(B5*'Tiền '!$E$6)+(C5*'Tiền '!$F$6)+(D5*'Tiền '!$G$6)+(E5*'Tiền '!$H$6)+(F5*'Tiền '!$I$3)+(G5*'Tiền '!$J$3)+(H5*'Tiền '!$L$3)+(I5*'Tiền '!$M$3)+(J5*'Tiền '!$N$3)+(K5*'Tiền '!$O$3)+(L5*'Tiền '!$P$3)+(M5*'Tiền '!$Q$3)+(N5*'Tiền '!$R$3)+20000</f>
        <v>290004.67364807508</v>
      </c>
      <c r="R5" s="8"/>
      <c r="S5" s="8"/>
      <c r="T5" s="8"/>
    </row>
    <row r="6" spans="1:20">
      <c r="A6" s="12">
        <v>44989</v>
      </c>
      <c r="B6" s="64">
        <v>0</v>
      </c>
      <c r="C6" s="64">
        <v>6</v>
      </c>
      <c r="D6" s="64">
        <v>4</v>
      </c>
      <c r="E6" s="64">
        <v>6</v>
      </c>
      <c r="F6" s="64">
        <v>1</v>
      </c>
      <c r="G6" s="64">
        <v>6</v>
      </c>
      <c r="H6" s="13"/>
      <c r="I6" s="13"/>
      <c r="J6" s="13"/>
      <c r="K6" s="13"/>
      <c r="L6" s="13"/>
      <c r="M6" s="13"/>
      <c r="N6" s="13"/>
      <c r="O6" s="14">
        <f t="shared" si="0"/>
        <v>23</v>
      </c>
      <c r="P6" s="14">
        <f>(B6*'Tiền '!$E$7)+(C6*'Tiền '!$F$7)+(D6*'Tiền '!$G$7)+(E6*'Tiền '!$H$7)+(F6*'Tiền '!$I$4)+(G6*'Tiền '!$J$4)+(H6*'Tiền '!$L$4)+(I6*'Tiền '!$M$4)+(J6*'Tiền '!$N$4)+(K6*'Tiền '!$O$4)+(L6*'Tiền '!$P$4)+(M6*'Tiền '!$Q$4)+(N6*'Tiền '!$R$4)</f>
        <v>235998.82350819203</v>
      </c>
      <c r="Q6" s="14">
        <f>(B6*'Tiền '!$E$6)+(C6*'Tiền '!$F$6)+(D6*'Tiền '!$G$6)+(E6*'Tiền '!$H$6)+(F6*'Tiền '!$I$3)+(G6*'Tiền '!$J$3)+(H6*'Tiền '!$L$3)+(I6*'Tiền '!$M$3)+(J6*'Tiền '!$N$3)+(K6*'Tiền '!$O$3)+(L6*'Tiền '!$P$3)+(M6*'Tiền '!$Q$3)+(N6*'Tiền '!$R$3)</f>
        <v>162001.17649180797</v>
      </c>
      <c r="R6" s="8"/>
      <c r="S6" s="8"/>
      <c r="T6" s="8"/>
    </row>
    <row r="7" spans="1:20">
      <c r="A7" s="12">
        <v>44990</v>
      </c>
      <c r="B7" s="64">
        <v>2</v>
      </c>
      <c r="C7" s="64">
        <v>10</v>
      </c>
      <c r="D7" s="64">
        <v>1</v>
      </c>
      <c r="E7" s="64">
        <v>6</v>
      </c>
      <c r="F7" s="64">
        <v>0</v>
      </c>
      <c r="G7" s="64">
        <v>2</v>
      </c>
      <c r="H7" s="13"/>
      <c r="I7" s="13"/>
      <c r="J7" s="13"/>
      <c r="K7" s="13"/>
      <c r="L7" s="13"/>
      <c r="M7" s="13"/>
      <c r="N7" s="13"/>
      <c r="O7" s="14">
        <f t="shared" si="0"/>
        <v>21</v>
      </c>
      <c r="P7" s="14">
        <f>(B7*'Tiền '!$E$7)+(C7*'Tiền '!$F$7)+(D7*'Tiền '!$G$7)+(E7*'Tiền '!$H$7)+(F7*'Tiền '!$I$4)+(G7*'Tiền '!$J$4)+(H7*'Tiền '!$L$4)+(I7*'Tiền '!$M$4)+(J7*'Tiền '!$N$4)+(K7*'Tiền '!$O$4)+(L7*'Tiền '!$P$4)+(M7*'Tiền '!$Q$4)+(N7*'Tiền '!$R$4)</f>
        <v>198999.53475902282</v>
      </c>
      <c r="Q7" s="14">
        <f>(B7*'Tiền '!$E$6)+(C7*'Tiền '!$F$6)+(D7*'Tiền '!$G$6)+(E7*'Tiền '!$H$6)+(F7*'Tiền '!$I$3)+(G7*'Tiền '!$J$3)+(H7*'Tiền '!$L$3)+(I7*'Tiền '!$M$3)+(J7*'Tiền '!$N$3)+(K7*'Tiền '!$O$3)+(L7*'Tiền '!$P$3)+(M7*'Tiền '!$Q$3)+(N7*'Tiền '!$R$3)</f>
        <v>134000.46524097721</v>
      </c>
      <c r="R7" s="8"/>
      <c r="S7" s="8"/>
      <c r="T7" s="8"/>
    </row>
    <row r="8" spans="1:20">
      <c r="A8" s="12">
        <v>44991</v>
      </c>
      <c r="B8" s="64">
        <v>0</v>
      </c>
      <c r="C8" s="64">
        <v>10</v>
      </c>
      <c r="D8" s="64">
        <v>3</v>
      </c>
      <c r="E8" s="64">
        <v>3</v>
      </c>
      <c r="F8" s="64">
        <v>1</v>
      </c>
      <c r="G8" s="64">
        <v>2</v>
      </c>
      <c r="H8" s="13"/>
      <c r="I8" s="13"/>
      <c r="J8" s="13"/>
      <c r="K8" s="13"/>
      <c r="L8" s="13"/>
      <c r="M8" s="13"/>
      <c r="N8" s="13"/>
      <c r="O8" s="14">
        <f t="shared" si="0"/>
        <v>19</v>
      </c>
      <c r="P8" s="14">
        <f>(B8*'Tiền '!$E$7)+(C8*'Tiền '!$F$7)+(D8*'Tiền '!$G$7)+(E8*'Tiền '!$H$7)+(F8*'Tiền '!$I$4)+(G8*'Tiền '!$J$4)+(H8*'Tiền '!$L$4)+(I8*'Tiền '!$M$4)+(J8*'Tiền '!$N$4)+(K8*'Tiền '!$O$4)+(L8*'Tiền '!$P$4)+(M8*'Tiền '!$Q$4)+(N8*'Tiền '!$R$4)</f>
        <v>184001.73537991921</v>
      </c>
      <c r="Q8" s="14">
        <f>(B8*'Tiền '!$E$6)+(C8*'Tiền '!$F$6)+(D8*'Tiền '!$G$6)+(E8*'Tiền '!$H$6)+(F8*'Tiền '!$I$3)+(G8*'Tiền '!$J$3)+(H8*'Tiền '!$L$3)+(I8*'Tiền '!$M$3)+(J8*'Tiền '!$N$3)+(K8*'Tiền '!$O$3)+(L8*'Tiền '!$P$3)+(M8*'Tiền '!$Q$3)+(N8*'Tiền '!$R$3)</f>
        <v>125998.26462008081</v>
      </c>
      <c r="R8" s="8"/>
      <c r="S8" s="8"/>
      <c r="T8" s="8"/>
    </row>
    <row r="9" spans="1:20">
      <c r="A9" s="12">
        <v>44992</v>
      </c>
      <c r="B9" s="65">
        <v>1</v>
      </c>
      <c r="C9" s="65">
        <v>7</v>
      </c>
      <c r="D9" s="65">
        <v>4</v>
      </c>
      <c r="E9" s="65">
        <v>7</v>
      </c>
      <c r="F9" s="65">
        <v>5</v>
      </c>
      <c r="G9" s="65">
        <v>6</v>
      </c>
      <c r="H9" s="14"/>
      <c r="I9" s="14"/>
      <c r="J9" s="14"/>
      <c r="K9" s="14"/>
      <c r="L9" s="14"/>
      <c r="M9" s="14"/>
      <c r="N9" s="14"/>
      <c r="O9" s="14">
        <f t="shared" si="0"/>
        <v>30</v>
      </c>
      <c r="P9" s="14">
        <f>(B9*'Tiền '!$E$7)+(C9*'Tiền '!$F$7)+(D9*'Tiền '!$G$7)+(E9*'Tiền '!$H$7)+(F9*'Tiền '!$I$4)+(G9*'Tiền '!$J$4)+(H9*'Tiền '!$L$4)+(I9*'Tiền '!$M$4)+(J9*'Tiền '!$N$4)+(K9*'Tiền '!$O$4)+(L9*'Tiền '!$P$4)+(M9*'Tiền '!$Q$4)+(N9*'Tiền '!$R$4)</f>
        <v>302496.88043872488</v>
      </c>
      <c r="Q9" s="14">
        <f>(B9*'Tiền '!$E$6)+(C9*'Tiền '!$F$6)+(D9*'Tiền '!$G$6)+(E9*'Tiền '!$H$6)+(F9*'Tiền '!$I$3)+(G9*'Tiền '!$J$3)+(H9*'Tiền '!$L$3)+(I9*'Tiền '!$M$3)+(J9*'Tiền '!$N$3)+(K9*'Tiền '!$O$3)+(L9*'Tiền '!$P$3)+(M9*'Tiền '!$Q$3)+(N9*'Tiền '!$R$3)</f>
        <v>211503.11956127503</v>
      </c>
      <c r="R9" s="8"/>
      <c r="S9" s="8"/>
      <c r="T9" s="8"/>
    </row>
    <row r="10" spans="1:20">
      <c r="A10" s="12">
        <v>44993</v>
      </c>
      <c r="B10" s="65">
        <v>2</v>
      </c>
      <c r="C10" s="65">
        <v>10</v>
      </c>
      <c r="D10" s="65">
        <v>6</v>
      </c>
      <c r="E10" s="65">
        <v>9</v>
      </c>
      <c r="F10" s="65">
        <v>1</v>
      </c>
      <c r="G10" s="65">
        <v>3</v>
      </c>
      <c r="H10" s="14"/>
      <c r="I10" s="14"/>
      <c r="J10" s="14"/>
      <c r="K10" s="14"/>
      <c r="L10" s="14"/>
      <c r="M10" s="14"/>
      <c r="N10" s="14"/>
      <c r="O10" s="14">
        <f t="shared" si="0"/>
        <v>31</v>
      </c>
      <c r="P10" s="14">
        <f>(B10*'Tiền '!$E$7)+(C10*'Tiền '!$F$7)+(D10*'Tiền '!$G$7)+(E10*'Tiền '!$H$7)+(F10*'Tiền '!$I$4)+(G10*'Tiền '!$J$4)+(H10*'Tiền '!$L$4)+(I10*'Tiền '!$M$4)+(J10*'Tiền '!$N$4)+(K10*'Tiền '!$O$4)+(L10*'Tiền '!$P$4)+(M10*'Tiền '!$Q$4)+(N10*'Tiền '!$R$4)</f>
        <v>300999.92465627193</v>
      </c>
      <c r="Q10" s="14">
        <f>(B10*'Tiền '!$E$6)+(C10*'Tiền '!$F$6)+(D10*'Tiền '!$G$6)+(E10*'Tiền '!$H$6)+(F10*'Tiền '!$I$3)+(G10*'Tiền '!$J$3)+(H10*'Tiền '!$L$3)+(I10*'Tiền '!$M$3)+(J10*'Tiền '!$N$3)+(K10*'Tiền '!$O$3)+(L10*'Tiền '!$P$3)+(M10*'Tiền '!$Q$3)+(N10*'Tiền '!$R$3)</f>
        <v>206000.07534372801</v>
      </c>
      <c r="R10" s="8"/>
      <c r="S10" s="8"/>
      <c r="T10" s="8"/>
    </row>
    <row r="11" spans="1:20">
      <c r="A11" s="12">
        <v>44994</v>
      </c>
      <c r="B11" s="65">
        <v>0</v>
      </c>
      <c r="C11" s="65">
        <v>12</v>
      </c>
      <c r="D11" s="65">
        <v>0</v>
      </c>
      <c r="E11" s="65">
        <v>13</v>
      </c>
      <c r="F11" s="65">
        <v>2</v>
      </c>
      <c r="G11" s="65">
        <v>4</v>
      </c>
      <c r="H11" s="14"/>
      <c r="I11" s="14"/>
      <c r="J11" s="14"/>
      <c r="K11" s="14"/>
      <c r="L11" s="14"/>
      <c r="M11" s="14"/>
      <c r="N11" s="14"/>
      <c r="O11" s="14">
        <f t="shared" si="0"/>
        <v>31</v>
      </c>
      <c r="P11" s="14">
        <f>(B11*'Tiền '!$E$7)+(C11*'Tiền '!$F$7)+(D11*'Tiền '!$G$7)+(E11*'Tiền '!$H$7)+(F11*'Tiền '!$I$4)+(G11*'Tiền '!$J$4)+(H11*'Tiền '!$L$4)+(I11*'Tiền '!$M$4)+(J11*'Tiền '!$N$4)+(K11*'Tiền '!$O$4)+(L11*'Tiền '!$P$4)+(M11*'Tiền '!$Q$4)+(N11*'Tiền '!$R$4)</f>
        <v>305996.16185163183</v>
      </c>
      <c r="Q11" s="14">
        <f>(B11*'Tiền '!$E$6)+(C11*'Tiền '!$F$6)+(D11*'Tiền '!$G$6)+(E11*'Tiền '!$H$6)+(F11*'Tiền '!$I$3)+(G11*'Tiền '!$J$3)+(H11*'Tiền '!$L$3)+(I11*'Tiền '!$M$3)+(J11*'Tiền '!$N$3)+(K11*'Tiền '!$O$3)+(L11*'Tiền '!$P$3)+(M11*'Tiền '!$Q$3)+(N11*'Tiền '!$R$3)</f>
        <v>211003.83814836817</v>
      </c>
      <c r="R11" s="8"/>
      <c r="S11" s="8"/>
      <c r="T11" s="8"/>
    </row>
    <row r="12" spans="1:20">
      <c r="A12" s="12">
        <v>44995</v>
      </c>
      <c r="B12" s="65">
        <v>0</v>
      </c>
      <c r="C12" s="65">
        <v>11</v>
      </c>
      <c r="D12" s="65">
        <v>1</v>
      </c>
      <c r="E12" s="65">
        <v>4</v>
      </c>
      <c r="F12" s="65">
        <v>0</v>
      </c>
      <c r="G12" s="65">
        <v>2</v>
      </c>
      <c r="H12" s="14"/>
      <c r="I12" s="14"/>
      <c r="J12" s="14"/>
      <c r="K12" s="14"/>
      <c r="L12" s="14"/>
      <c r="M12" s="14"/>
      <c r="N12" s="14"/>
      <c r="O12" s="14">
        <f t="shared" si="0"/>
        <v>18</v>
      </c>
      <c r="P12" s="14">
        <f>(B12*'Tiền '!$E$7)+(C12*'Tiền '!$F$7)+(D12*'Tiền '!$G$7)+(E12*'Tiền '!$H$7)+(F12*'Tiền '!$I$4)+(G12*'Tiền '!$J$4)+(H12*'Tiền '!$L$4)+(I12*'Tiền '!$M$4)+(J12*'Tiền '!$N$4)+(K12*'Tiền '!$O$4)+(L12*'Tiền '!$P$4)+(M12*'Tiền '!$Q$4)+(N12*'Tiền '!$R$4)</f>
        <v>173001.11268671494</v>
      </c>
      <c r="Q12" s="14">
        <f>(B12*'Tiền '!$E$6)+(C12*'Tiền '!$F$6)+(D12*'Tiền '!$G$6)+(E12*'Tiền '!$H$6)+(F12*'Tiền '!$I$3)+(G12*'Tiền '!$J$3)+(H12*'Tiền '!$L$3)+(I12*'Tiền '!$M$3)+(J12*'Tiền '!$N$3)+(K12*'Tiền '!$O$3)+(L12*'Tiền '!$P$3)+(M12*'Tiền '!$Q$3)+(N12*'Tiền '!$R$3)</f>
        <v>116998.88731328507</v>
      </c>
      <c r="R12" s="8"/>
      <c r="S12" s="8"/>
      <c r="T12" s="8"/>
    </row>
    <row r="13" spans="1:20">
      <c r="A13" s="12">
        <v>44996</v>
      </c>
      <c r="B13" s="65">
        <v>0</v>
      </c>
      <c r="C13" s="65">
        <v>24</v>
      </c>
      <c r="D13" s="65">
        <v>1</v>
      </c>
      <c r="E13" s="65">
        <v>7</v>
      </c>
      <c r="F13" s="65">
        <v>0</v>
      </c>
      <c r="G13" s="65">
        <v>2</v>
      </c>
      <c r="H13" s="14"/>
      <c r="I13" s="14"/>
      <c r="J13" s="14"/>
      <c r="K13" s="14"/>
      <c r="L13" s="14"/>
      <c r="M13" s="14"/>
      <c r="N13" s="14"/>
      <c r="O13" s="14">
        <f t="shared" si="0"/>
        <v>34</v>
      </c>
      <c r="P13" s="14">
        <f>(B13*'Tiền '!$E$7)+(C13*'Tiền '!$F$7)+(D13*'Tiền '!$G$7)+(E13*'Tiền '!$H$7)+(F13*'Tiền '!$I$4)+(G13*'Tiền '!$J$4)+(H13*'Tiền '!$L$4)+(I13*'Tiền '!$M$4)+(J13*'Tiền '!$N$4)+(K13*'Tiền '!$O$4)+(L13*'Tiền '!$P$4)+(M13*'Tiền '!$Q$4)+(N13*'Tiền '!$R$4)</f>
        <v>320003.27233472333</v>
      </c>
      <c r="Q13" s="14">
        <f>(B13*'Tiền '!$E$6)+(C13*'Tiền '!$F$6)+(D13*'Tiền '!$G$6)+(E13*'Tiền '!$H$6)+(F13*'Tiền '!$I$3)+(G13*'Tiền '!$J$3)+(H13*'Tiền '!$L$3)+(I13*'Tiền '!$M$3)+(J13*'Tiền '!$N$3)+(K13*'Tiền '!$O$3)+(L13*'Tiền '!$P$3)+(M13*'Tiền '!$Q$3)+(N13*'Tiền '!$R$3)</f>
        <v>215996.72766527667</v>
      </c>
      <c r="R13" s="8"/>
      <c r="S13" s="8"/>
      <c r="T13" s="8"/>
    </row>
    <row r="14" spans="1:20">
      <c r="A14" s="12">
        <v>44997</v>
      </c>
      <c r="B14" s="65">
        <v>1</v>
      </c>
      <c r="C14" s="65">
        <v>15</v>
      </c>
      <c r="D14" s="65">
        <v>7</v>
      </c>
      <c r="E14" s="65">
        <v>11</v>
      </c>
      <c r="F14" s="65">
        <v>3</v>
      </c>
      <c r="G14" s="65">
        <v>5</v>
      </c>
      <c r="H14" s="14"/>
      <c r="I14" s="14"/>
      <c r="J14" s="14"/>
      <c r="K14" s="14"/>
      <c r="L14" s="14"/>
      <c r="M14" s="14"/>
      <c r="N14" s="14"/>
      <c r="O14" s="14">
        <f t="shared" si="0"/>
        <v>42</v>
      </c>
      <c r="P14" s="14">
        <f>(B14*'Tiền '!$E$7)+(C14*'Tiền '!$F$7)+(D14*'Tiền '!$G$7)+(E14*'Tiền '!$H$7)+(F14*'Tiền '!$I$4)+(G14*'Tiền '!$J$4)+(H14*'Tiền '!$L$4)+(I14*'Tiền '!$M$4)+(J14*'Tiền '!$N$4)+(K14*'Tiền '!$O$4)+(L14*'Tiền '!$P$4)+(M14*'Tiền '!$Q$4)+(N14*'Tiền '!$R$4)</f>
        <v>412499.79127431777</v>
      </c>
      <c r="Q14" s="14">
        <f>(B14*'Tiền '!$E$6)+(C14*'Tiền '!$F$6)+(D14*'Tiền '!$G$6)+(E14*'Tiền '!$H$6)+(F14*'Tiền '!$I$3)+(G14*'Tiền '!$J$3)+(H14*'Tiền '!$L$3)+(I14*'Tiền '!$M$3)+(J14*'Tiền '!$N$3)+(K14*'Tiền '!$O$3)+(L14*'Tiền '!$P$3)+(M14*'Tiền '!$Q$3)+(N14*'Tiền '!$R$3)</f>
        <v>284500.20872568223</v>
      </c>
      <c r="R14" s="8"/>
      <c r="S14" s="8"/>
      <c r="T14" s="8"/>
    </row>
    <row r="15" spans="1:20">
      <c r="A15" s="12">
        <v>44998</v>
      </c>
      <c r="B15" s="64">
        <v>1</v>
      </c>
      <c r="C15" s="64">
        <v>19</v>
      </c>
      <c r="D15" s="64">
        <v>0</v>
      </c>
      <c r="E15" s="64">
        <v>5</v>
      </c>
      <c r="F15" s="64">
        <v>1</v>
      </c>
      <c r="G15" s="64">
        <v>0</v>
      </c>
      <c r="H15" s="13"/>
      <c r="I15" s="13"/>
      <c r="J15" s="13"/>
      <c r="K15" s="13"/>
      <c r="L15" s="13"/>
      <c r="M15" s="13"/>
      <c r="N15" s="13"/>
      <c r="O15" s="14">
        <f t="shared" si="0"/>
        <v>26</v>
      </c>
      <c r="P15" s="14">
        <f>(B15*'Tiền '!$E$7)+(C15*'Tiền '!$F$7)+(D15*'Tiền '!$G$7)+(E15*'Tiền '!$H$7)+(F15*'Tiền '!$I$4)+(G15*'Tiền '!$J$4)+(H15*'Tiền '!$L$4)+(I15*'Tiền '!$M$4)+(J15*'Tiền '!$N$4)+(K15*'Tiền '!$O$4)+(L15*'Tiền '!$P$4)+(M15*'Tiền '!$Q$4)+(N15*'Tiền '!$R$4)</f>
        <v>238502.25544289107</v>
      </c>
      <c r="Q15" s="14">
        <f>(B15*'Tiền '!$E$6)+(C15*'Tiền '!$F$6)+(D15*'Tiền '!$G$6)+(E15*'Tiền '!$H$6)+(F15*'Tiền '!$I$3)+(G15*'Tiền '!$J$3)+(H15*'Tiền '!$L$3)+(I15*'Tiền '!$M$3)+(J15*'Tiền '!$N$3)+(K15*'Tiền '!$O$3)+(L15*'Tiền '!$P$3)+(M15*'Tiền '!$Q$3)+(N15*'Tiền '!$R$3)</f>
        <v>161497.74455710893</v>
      </c>
      <c r="R15" s="8"/>
      <c r="S15" s="8"/>
      <c r="T15" s="8"/>
    </row>
    <row r="16" spans="1:20">
      <c r="A16" s="12">
        <v>44999</v>
      </c>
      <c r="B16" s="64">
        <v>3</v>
      </c>
      <c r="C16" s="64">
        <v>2</v>
      </c>
      <c r="D16" s="64">
        <v>2</v>
      </c>
      <c r="E16" s="64">
        <v>11</v>
      </c>
      <c r="F16" s="64">
        <v>1</v>
      </c>
      <c r="G16" s="64">
        <v>1</v>
      </c>
      <c r="H16" s="13"/>
      <c r="I16" s="13"/>
      <c r="J16" s="13"/>
      <c r="K16" s="13"/>
      <c r="L16" s="13"/>
      <c r="M16" s="13"/>
      <c r="N16" s="13"/>
      <c r="O16" s="14">
        <f t="shared" si="0"/>
        <v>20</v>
      </c>
      <c r="P16" s="14">
        <f>(B16*'Tiền '!$E$7)+(C16*'Tiền '!$F$7)+(D16*'Tiền '!$G$7)+(E16*'Tiền '!$H$7)+(F16*'Tiền '!$I$4)+(G16*'Tiền '!$J$4)+(H16*'Tiền '!$L$4)+(I16*'Tiền '!$M$4)+(J16*'Tiền '!$N$4)+(K16*'Tiền '!$O$4)+(L16*'Tiền '!$P$4)+(M16*'Tiền '!$Q$4)+(N16*'Tiền '!$R$4)</f>
        <v>192495.70143745258</v>
      </c>
      <c r="Q16" s="14">
        <f>(B16*'Tiền '!$E$6)+(C16*'Tiền '!$F$6)+(D16*'Tiền '!$G$6)+(E16*'Tiền '!$H$6)+(F16*'Tiền '!$I$3)+(G16*'Tiền '!$J$3)+(H16*'Tiền '!$L$3)+(I16*'Tiền '!$M$3)+(J16*'Tiền '!$N$3)+(K16*'Tiền '!$O$3)+(L16*'Tiền '!$P$3)+(M16*'Tiền '!$Q$3)+(N16*'Tiền '!$R$3)</f>
        <v>132504.29856254742</v>
      </c>
      <c r="R16" s="8"/>
      <c r="S16" s="8"/>
      <c r="T16" s="8"/>
    </row>
    <row r="17" spans="1:20">
      <c r="A17" s="12">
        <v>45000</v>
      </c>
      <c r="B17" s="64">
        <v>6</v>
      </c>
      <c r="C17" s="64">
        <v>18</v>
      </c>
      <c r="D17" s="64">
        <v>2</v>
      </c>
      <c r="E17" s="64">
        <v>6</v>
      </c>
      <c r="F17" s="64">
        <v>0</v>
      </c>
      <c r="G17" s="64">
        <v>2</v>
      </c>
      <c r="H17" s="13"/>
      <c r="I17" s="13"/>
      <c r="J17" s="13"/>
      <c r="K17" s="13"/>
      <c r="L17" s="13"/>
      <c r="M17" s="13"/>
      <c r="N17" s="13"/>
      <c r="O17" s="14">
        <f t="shared" si="0"/>
        <v>34</v>
      </c>
      <c r="P17" s="14">
        <f>(B17*'Tiền '!$E$7)+(C17*'Tiền '!$F$7)+(D17*'Tiền '!$G$7)+(E17*'Tiền '!$H$7)+(F17*'Tiền '!$I$4)+(G17*'Tiền '!$J$4)+(H17*'Tiền '!$L$4)+(I17*'Tiền '!$M$4)+(J17*'Tiền '!$N$4)+(K17*'Tiền '!$O$4)+(L17*'Tiền '!$P$4)+(M17*'Tiền '!$Q$4)+(N17*'Tiền '!$R$4)</f>
        <v>311000.85762710538</v>
      </c>
      <c r="Q17" s="14">
        <f>(B17*'Tiền '!$E$6)+(C17*'Tiền '!$F$6)+(D17*'Tiền '!$G$6)+(E17*'Tiền '!$H$6)+(F17*'Tiền '!$I$3)+(G17*'Tiền '!$J$3)+(H17*'Tiền '!$L$3)+(I17*'Tiền '!$M$3)+(J17*'Tiền '!$N$3)+(K17*'Tiền '!$O$3)+(L17*'Tiền '!$P$3)+(M17*'Tiền '!$Q$3)+(N17*'Tiền '!$R$3)</f>
        <v>206999.14237289462</v>
      </c>
      <c r="R17" s="8"/>
      <c r="S17" s="8"/>
      <c r="T17" s="8"/>
    </row>
    <row r="18" spans="1:20">
      <c r="A18" s="12">
        <v>45001</v>
      </c>
      <c r="B18" s="64">
        <v>3</v>
      </c>
      <c r="C18" s="64">
        <v>18</v>
      </c>
      <c r="D18" s="64">
        <v>1</v>
      </c>
      <c r="E18" s="64">
        <v>8</v>
      </c>
      <c r="F18" s="64">
        <v>1</v>
      </c>
      <c r="G18" s="64">
        <v>1</v>
      </c>
      <c r="H18" s="13"/>
      <c r="I18" s="13"/>
      <c r="J18" s="13"/>
      <c r="K18" s="13"/>
      <c r="L18" s="13"/>
      <c r="M18" s="13"/>
      <c r="N18" s="13"/>
      <c r="O18" s="14">
        <f t="shared" si="0"/>
        <v>32</v>
      </c>
      <c r="P18" s="14">
        <f>(B18*'Tiền '!$E$7)+(C18*'Tiền '!$F$7)+(D18*'Tiền '!$G$7)+(E18*'Tiền '!$H$7)+(F18*'Tiền '!$I$4)+(G18*'Tiền '!$J$4)+(H18*'Tiền '!$L$4)+(I18*'Tiền '!$M$4)+(J18*'Tiền '!$N$4)+(K18*'Tiền '!$O$4)+(L18*'Tiền '!$P$4)+(M18*'Tiền '!$Q$4)+(N18*'Tiền '!$R$4)</f>
        <v>296500.43935232289</v>
      </c>
      <c r="Q18" s="14">
        <f>(B18*'Tiền '!$E$6)+(C18*'Tiền '!$F$6)+(D18*'Tiền '!$G$6)+(E18*'Tiền '!$H$6)+(F18*'Tiền '!$I$3)+(G18*'Tiền '!$J$3)+(H18*'Tiền '!$L$3)+(I18*'Tiền '!$M$3)+(J18*'Tiền '!$N$3)+(K18*'Tiền '!$O$3)+(L18*'Tiền '!$P$3)+(M18*'Tiền '!$Q$3)+(N18*'Tiền '!$R$3)</f>
        <v>200499.56064767708</v>
      </c>
      <c r="R18" s="8"/>
      <c r="S18" s="8"/>
      <c r="T18" s="8"/>
    </row>
    <row r="19" spans="1:20">
      <c r="A19" s="12">
        <v>45002</v>
      </c>
      <c r="B19" s="64">
        <v>1</v>
      </c>
      <c r="C19" s="64">
        <v>9</v>
      </c>
      <c r="D19" s="64">
        <v>2</v>
      </c>
      <c r="E19" s="64">
        <v>7</v>
      </c>
      <c r="F19" s="64">
        <v>1</v>
      </c>
      <c r="G19" s="64">
        <v>3</v>
      </c>
      <c r="H19" s="13"/>
      <c r="I19" s="13"/>
      <c r="J19" s="13"/>
      <c r="K19" s="13"/>
      <c r="L19" s="13"/>
      <c r="M19" s="13"/>
      <c r="N19" s="13"/>
      <c r="O19" s="14">
        <f t="shared" si="0"/>
        <v>23</v>
      </c>
      <c r="P19" s="14">
        <f>(B19*'Tiền '!$E$7)+(C19*'Tiền '!$F$7)+(D19*'Tiền '!$G$7)+(E19*'Tiền '!$H$7)+(F19*'Tiền '!$I$4)+(G19*'Tiền '!$J$4)+(H19*'Tiền '!$L$4)+(I19*'Tiền '!$M$4)+(J19*'Tiền '!$N$4)+(K19*'Tiền '!$O$4)+(L19*'Tiền '!$P$4)+(M19*'Tiền '!$Q$4)+(N19*'Tiền '!$R$4)</f>
        <v>224498.94582399639</v>
      </c>
      <c r="Q19" s="14">
        <f>(B19*'Tiền '!$E$6)+(C19*'Tiền '!$F$6)+(D19*'Tiền '!$G$6)+(E19*'Tiền '!$H$6)+(F19*'Tiền '!$I$3)+(G19*'Tiền '!$J$3)+(H19*'Tiền '!$L$3)+(I19*'Tiền '!$M$3)+(J19*'Tiền '!$N$3)+(K19*'Tiền '!$O$3)+(L19*'Tiền '!$P$3)+(M19*'Tiền '!$Q$3)+(N19*'Tiền '!$R$3)</f>
        <v>153501.05417600361</v>
      </c>
      <c r="R19" s="8"/>
      <c r="S19" s="8"/>
      <c r="T19" s="8"/>
    </row>
    <row r="20" spans="1:20">
      <c r="A20" s="12">
        <v>45003</v>
      </c>
      <c r="B20" s="64">
        <v>1</v>
      </c>
      <c r="C20" s="64">
        <v>7</v>
      </c>
      <c r="D20" s="64">
        <v>2</v>
      </c>
      <c r="E20" s="64">
        <v>9</v>
      </c>
      <c r="F20" s="64">
        <v>1</v>
      </c>
      <c r="G20" s="64">
        <v>1</v>
      </c>
      <c r="H20" s="13"/>
      <c r="I20" s="13"/>
      <c r="J20" s="13"/>
      <c r="K20" s="13"/>
      <c r="L20" s="13"/>
      <c r="M20" s="13"/>
      <c r="N20" s="13"/>
      <c r="O20" s="14">
        <f t="shared" si="0"/>
        <v>21</v>
      </c>
      <c r="P20" s="14">
        <f>(B20*'Tiền '!$E$7)+(C20*'Tiền '!$F$7)+(D20*'Tiền '!$G$7)+(E20*'Tiền '!$H$7)+(F20*'Tiền '!$I$4)+(G20*'Tiền '!$J$4)+(H20*'Tiền '!$L$4)+(I20*'Tiền '!$M$4)+(J20*'Tiền '!$N$4)+(K20*'Tiền '!$O$4)+(L20*'Tiền '!$P$4)+(M20*'Tiền '!$Q$4)+(N20*'Tiền '!$R$4)</f>
        <v>202498.29161250734</v>
      </c>
      <c r="Q20" s="14">
        <f>(B20*'Tiền '!$E$6)+(C20*'Tiền '!$F$6)+(D20*'Tiền '!$G$6)+(E20*'Tiền '!$H$6)+(F20*'Tiền '!$I$3)+(G20*'Tiền '!$J$3)+(H20*'Tiền '!$L$3)+(I20*'Tiền '!$M$3)+(J20*'Tiền '!$N$3)+(K20*'Tiền '!$O$3)+(L20*'Tiền '!$P$3)+(M20*'Tiền '!$Q$3)+(N20*'Tiền '!$R$3)</f>
        <v>139501.70838749269</v>
      </c>
      <c r="R20" s="8"/>
      <c r="S20" s="8"/>
      <c r="T20" s="8"/>
    </row>
    <row r="21" spans="1:20">
      <c r="A21" s="12">
        <v>45004</v>
      </c>
      <c r="B21" s="64">
        <v>1</v>
      </c>
      <c r="C21" s="64">
        <v>14</v>
      </c>
      <c r="D21" s="64">
        <v>2</v>
      </c>
      <c r="E21" s="64">
        <v>18</v>
      </c>
      <c r="F21" s="64">
        <v>2</v>
      </c>
      <c r="G21" s="64">
        <v>2</v>
      </c>
      <c r="H21" s="13"/>
      <c r="I21" s="13"/>
      <c r="J21" s="13"/>
      <c r="K21" s="13"/>
      <c r="L21" s="13"/>
      <c r="M21" s="13"/>
      <c r="N21" s="13"/>
      <c r="O21" s="14">
        <f t="shared" si="0"/>
        <v>39</v>
      </c>
      <c r="P21" s="14">
        <f>(B21*'Tiền '!$E$7)+(C21*'Tiền '!$F$7)+(D21*'Tiền '!$G$7)+(E21*'Tiền '!$H$7)+(F21*'Tiền '!$I$4)+(G21*'Tiền '!$J$4)+(H21*'Tiền '!$L$4)+(I21*'Tiền '!$M$4)+(J21*'Tiền '!$N$4)+(K21*'Tiền '!$O$4)+(L21*'Tiền '!$P$4)+(M21*'Tiền '!$Q$4)+(N21*'Tiền '!$R$4)</f>
        <v>377495.98647830001</v>
      </c>
      <c r="Q21" s="14">
        <f>(B21*'Tiền '!$E$6)+(C21*'Tiền '!$F$6)+(D21*'Tiền '!$G$6)+(E21*'Tiền '!$H$6)+(F21*'Tiền '!$I$3)+(G21*'Tiền '!$J$3)+(H21*'Tiền '!$L$3)+(I21*'Tiền '!$M$3)+(J21*'Tiền '!$N$3)+(K21*'Tiền '!$O$3)+(L21*'Tiền '!$P$3)+(M21*'Tiền '!$Q$3)+(N21*'Tiền '!$R$3)</f>
        <v>260504.01352169999</v>
      </c>
      <c r="R21" s="8"/>
      <c r="S21" s="8"/>
      <c r="T21" s="8"/>
    </row>
    <row r="22" spans="1:20">
      <c r="A22" s="12">
        <v>45005</v>
      </c>
      <c r="B22" s="64">
        <v>2</v>
      </c>
      <c r="C22" s="64">
        <v>16</v>
      </c>
      <c r="D22" s="64">
        <v>1</v>
      </c>
      <c r="E22" s="64">
        <v>4</v>
      </c>
      <c r="F22" s="64">
        <v>12</v>
      </c>
      <c r="G22" s="64">
        <v>6</v>
      </c>
      <c r="H22" s="13"/>
      <c r="I22" s="13"/>
      <c r="J22" s="13"/>
      <c r="K22" s="13"/>
      <c r="L22" s="13"/>
      <c r="M22" s="13"/>
      <c r="N22" s="13"/>
      <c r="O22" s="14">
        <f t="shared" si="0"/>
        <v>41</v>
      </c>
      <c r="P22" s="14">
        <f>(B22*'Tiền '!$E$7)+(C22*'Tiền '!$F$7)+(D22*'Tiền '!$G$7)+(E22*'Tiền '!$H$7)+(F22*'Tiền '!$I$4)+(G22*'Tiền '!$J$4)+(H22*'Tiền '!$L$4)+(I22*'Tiền '!$M$4)+(J22*'Tiền '!$N$4)+(K22*'Tiền '!$O$4)+(L22*'Tiền '!$P$4)+(M22*'Tiền '!$Q$4)+(N22*'Tiền '!$R$4)</f>
        <v>400995.99477325613</v>
      </c>
      <c r="Q22" s="14">
        <f>(B22*'Tiền '!$E$6)+(C22*'Tiền '!$F$6)+(D22*'Tiền '!$G$6)+(E22*'Tiền '!$H$6)+(F22*'Tiền '!$I$3)+(G22*'Tiền '!$J$3)+(H22*'Tiền '!$L$3)+(I22*'Tiền '!$M$3)+(J22*'Tiền '!$N$3)+(K22*'Tiền '!$O$3)+(L22*'Tiền '!$P$3)+(M22*'Tiền '!$Q$3)+(N22*'Tiền '!$R$3)</f>
        <v>284004.00522674382</v>
      </c>
      <c r="R22" s="8"/>
      <c r="S22" s="8"/>
      <c r="T22" s="8"/>
    </row>
    <row r="23" spans="1:20">
      <c r="A23" s="12">
        <v>45006</v>
      </c>
      <c r="B23" s="64">
        <v>5</v>
      </c>
      <c r="C23" s="64">
        <v>9</v>
      </c>
      <c r="D23" s="64">
        <v>0</v>
      </c>
      <c r="E23" s="64">
        <v>12</v>
      </c>
      <c r="F23" s="64">
        <v>3</v>
      </c>
      <c r="G23" s="64">
        <v>6</v>
      </c>
      <c r="H23" s="13"/>
      <c r="I23" s="13"/>
      <c r="J23" s="13"/>
      <c r="K23" s="13"/>
      <c r="L23" s="13"/>
      <c r="M23" s="13"/>
      <c r="N23" s="13"/>
      <c r="O23" s="14">
        <f t="shared" si="0"/>
        <v>35</v>
      </c>
      <c r="P23" s="14">
        <f>(B23*'Tiền '!$E$7)+(C23*'Tiền '!$F$7)+(D23*'Tiền '!$G$7)+(E23*'Tiền '!$H$7)+(F23*'Tiền '!$I$4)+(G23*'Tiền '!$J$4)+(H23*'Tiền '!$L$4)+(I23*'Tiền '!$M$4)+(J23*'Tiền '!$N$4)+(K23*'Tiền '!$O$4)+(L23*'Tiền '!$P$4)+(M23*'Tiền '!$Q$4)+(N23*'Tiền '!$R$4)</f>
        <v>340493.36203925346</v>
      </c>
      <c r="Q23" s="14">
        <f>(B23*'Tiền '!$E$6)+(C23*'Tiền '!$F$6)+(D23*'Tiền '!$G$6)+(E23*'Tiền '!$H$6)+(F23*'Tiền '!$I$3)+(G23*'Tiền '!$J$3)+(H23*'Tiền '!$L$3)+(I23*'Tiền '!$M$3)+(J23*'Tiền '!$N$3)+(K23*'Tiền '!$O$3)+(L23*'Tiền '!$P$3)+(M23*'Tiền '!$Q$3)+(N23*'Tiền '!$R$3)</f>
        <v>232506.63796074648</v>
      </c>
      <c r="R23" s="8"/>
      <c r="S23" s="8"/>
      <c r="T23" s="8"/>
    </row>
    <row r="24" spans="1:20">
      <c r="A24" s="12">
        <v>45007</v>
      </c>
      <c r="B24" s="64">
        <v>1</v>
      </c>
      <c r="C24" s="64">
        <v>16</v>
      </c>
      <c r="D24" s="64">
        <v>3</v>
      </c>
      <c r="E24" s="64">
        <v>10</v>
      </c>
      <c r="F24" s="64">
        <v>1</v>
      </c>
      <c r="G24" s="64">
        <v>1</v>
      </c>
      <c r="H24" s="13"/>
      <c r="I24" s="13"/>
      <c r="J24" s="13"/>
      <c r="K24" s="13"/>
      <c r="L24" s="13"/>
      <c r="M24" s="13"/>
      <c r="N24" s="13"/>
      <c r="O24" s="14">
        <f t="shared" si="0"/>
        <v>32</v>
      </c>
      <c r="P24" s="14">
        <f>(B24*'Tiền '!$E$7)+(C24*'Tiền '!$F$7)+(D24*'Tiền '!$G$7)+(E24*'Tiền '!$H$7)+(F24*'Tiền '!$I$4)+(G24*'Tiền '!$J$4)+(H24*'Tiền '!$L$4)+(I24*'Tiền '!$M$4)+(J24*'Tiền '!$N$4)+(K24*'Tiền '!$O$4)+(L24*'Tiền '!$P$4)+(M24*'Tiền '!$Q$4)+(N24*'Tiền '!$R$4)</f>
        <v>303500.63368093327</v>
      </c>
      <c r="Q24" s="14">
        <f>(B24*'Tiền '!$E$6)+(C24*'Tiền '!$F$6)+(D24*'Tiền '!$G$6)+(E24*'Tiền '!$H$6)+(F24*'Tiền '!$I$3)+(G24*'Tiền '!$J$3)+(H24*'Tiền '!$L$3)+(I24*'Tiền '!$M$3)+(J24*'Tiền '!$N$3)+(K24*'Tiền '!$O$3)+(L24*'Tiền '!$P$3)+(M24*'Tiền '!$Q$3)+(N24*'Tiền '!$R$3)</f>
        <v>207499.36631906664</v>
      </c>
      <c r="R24" s="8"/>
      <c r="S24" s="8"/>
      <c r="T24" s="8"/>
    </row>
    <row r="25" spans="1:20">
      <c r="A25" s="12">
        <v>45008</v>
      </c>
      <c r="B25" s="64">
        <v>3</v>
      </c>
      <c r="C25" s="64">
        <v>11</v>
      </c>
      <c r="D25" s="64">
        <v>2</v>
      </c>
      <c r="E25" s="64">
        <v>11</v>
      </c>
      <c r="F25" s="64">
        <v>3</v>
      </c>
      <c r="G25" s="64">
        <v>3</v>
      </c>
      <c r="H25" s="13"/>
      <c r="I25" s="13"/>
      <c r="J25" s="13"/>
      <c r="K25" s="13"/>
      <c r="L25" s="13"/>
      <c r="M25" s="13"/>
      <c r="N25" s="13"/>
      <c r="O25" s="14">
        <f t="shared" si="0"/>
        <v>33</v>
      </c>
      <c r="P25" s="14">
        <f>(B25*'Tiền '!$E$7)+(C25*'Tiền '!$F$7)+(D25*'Tiền '!$G$7)+(E25*'Tiền '!$H$7)+(F25*'Tiền '!$I$4)+(G25*'Tiền '!$J$4)+(H25*'Tiền '!$L$4)+(I25*'Tiền '!$M$4)+(J25*'Tiền '!$N$4)+(K25*'Tiền '!$O$4)+(L25*'Tiền '!$P$4)+(M25*'Tiền '!$Q$4)+(N25*'Tiền '!$R$4)</f>
        <v>317496.6067953551</v>
      </c>
      <c r="Q25" s="14">
        <f>(B25*'Tiền '!$E$6)+(C25*'Tiền '!$F$6)+(D25*'Tiền '!$G$6)+(E25*'Tiền '!$H$6)+(F25*'Tiền '!$I$3)+(G25*'Tiền '!$J$3)+(H25*'Tiền '!$L$3)+(I25*'Tiền '!$M$3)+(J25*'Tiền '!$N$3)+(K25*'Tiền '!$O$3)+(L25*'Tiền '!$P$3)+(M25*'Tiền '!$Q$3)+(N25*'Tiền '!$R$3)</f>
        <v>218503.39320464485</v>
      </c>
      <c r="R25" s="8"/>
      <c r="S25" s="8"/>
      <c r="T25" s="8"/>
    </row>
    <row r="26" spans="1:20">
      <c r="A26" s="12">
        <v>45009</v>
      </c>
      <c r="B26" s="64">
        <v>2</v>
      </c>
      <c r="C26" s="64">
        <v>9</v>
      </c>
      <c r="D26" s="64">
        <v>1</v>
      </c>
      <c r="E26" s="64">
        <v>12</v>
      </c>
      <c r="F26" s="64">
        <v>1</v>
      </c>
      <c r="G26" s="64">
        <v>4</v>
      </c>
      <c r="H26" s="13"/>
      <c r="I26" s="13"/>
      <c r="J26" s="13"/>
      <c r="K26" s="13"/>
      <c r="L26" s="13"/>
      <c r="M26" s="13"/>
      <c r="N26" s="13"/>
      <c r="O26" s="14">
        <f t="shared" si="0"/>
        <v>29</v>
      </c>
      <c r="P26" s="14">
        <f>(B26*'Tiền '!$E$7)+(C26*'Tiền '!$F$7)+(D26*'Tiền '!$G$7)+(E26*'Tiền '!$H$7)+(F26*'Tiền '!$I$4)+(G26*'Tiền '!$J$4)+(H26*'Tiền '!$L$4)+(I26*'Tiền '!$M$4)+(J26*'Tiền '!$N$4)+(K26*'Tiền '!$O$4)+(L26*'Tiền '!$P$4)+(M26*'Tiền '!$Q$4)+(N26*'Tiền '!$R$4)</f>
        <v>283996.03261127416</v>
      </c>
      <c r="Q26" s="14">
        <f>(B26*'Tiền '!$E$6)+(C26*'Tiền '!$F$6)+(D26*'Tiền '!$G$6)+(E26*'Tiền '!$H$6)+(F26*'Tiền '!$I$3)+(G26*'Tiền '!$J$3)+(H26*'Tiền '!$L$3)+(I26*'Tiền '!$M$3)+(J26*'Tiền '!$N$3)+(K26*'Tiền '!$O$3)+(L26*'Tiền '!$P$3)+(M26*'Tiền '!$Q$3)+(N26*'Tiền '!$R$3)</f>
        <v>194003.96738872584</v>
      </c>
      <c r="R26" s="8"/>
      <c r="S26" s="8"/>
      <c r="T26" s="8"/>
    </row>
    <row r="27" spans="1:20">
      <c r="A27" s="12">
        <v>45010</v>
      </c>
      <c r="B27" s="64">
        <v>1</v>
      </c>
      <c r="C27" s="64">
        <v>16</v>
      </c>
      <c r="D27" s="64">
        <v>1</v>
      </c>
      <c r="E27" s="64">
        <v>10</v>
      </c>
      <c r="F27" s="64">
        <v>1</v>
      </c>
      <c r="G27" s="64">
        <v>4</v>
      </c>
      <c r="H27" s="13"/>
      <c r="I27" s="13"/>
      <c r="J27" s="13"/>
      <c r="K27" s="13"/>
      <c r="L27" s="13"/>
      <c r="M27" s="13"/>
      <c r="N27" s="13"/>
      <c r="O27" s="14">
        <f t="shared" si="0"/>
        <v>33</v>
      </c>
      <c r="P27" s="14">
        <f>(B27*'Tiền '!$E$7)+(C27*'Tiền '!$F$7)+(D27*'Tiền '!$G$7)+(E27*'Tiền '!$H$7)+(F27*'Tiền '!$I$4)+(G27*'Tiền '!$J$4)+(H27*'Tiền '!$L$4)+(I27*'Tiền '!$M$4)+(J27*'Tiền '!$N$4)+(K27*'Tiền '!$O$4)+(L27*'Tiền '!$P$4)+(M27*'Tiền '!$Q$4)+(N27*'Tiền '!$R$4)</f>
        <v>319498.84319572448</v>
      </c>
      <c r="Q27" s="14">
        <f>(B27*'Tiền '!$E$6)+(C27*'Tiền '!$F$6)+(D27*'Tiền '!$G$6)+(E27*'Tiền '!$H$6)+(F27*'Tiền '!$I$3)+(G27*'Tiền '!$J$3)+(H27*'Tiền '!$L$3)+(I27*'Tiền '!$M$3)+(J27*'Tiền '!$N$3)+(K27*'Tiền '!$O$3)+(L27*'Tiền '!$P$3)+(M27*'Tiền '!$Q$3)+(N27*'Tiền '!$R$3)</f>
        <v>217501.15680427552</v>
      </c>
      <c r="R27" s="8"/>
      <c r="S27" s="8"/>
      <c r="T27" s="8"/>
    </row>
    <row r="28" spans="1:20">
      <c r="A28" s="12">
        <v>45011</v>
      </c>
      <c r="B28" s="64">
        <v>3</v>
      </c>
      <c r="C28" s="64">
        <v>6</v>
      </c>
      <c r="D28" s="64">
        <v>3</v>
      </c>
      <c r="E28" s="64">
        <v>17</v>
      </c>
      <c r="F28" s="64">
        <v>0</v>
      </c>
      <c r="G28" s="64">
        <v>5</v>
      </c>
      <c r="H28" s="13"/>
      <c r="I28" s="13"/>
      <c r="J28" s="13"/>
      <c r="K28" s="13"/>
      <c r="L28" s="13"/>
      <c r="M28" s="13"/>
      <c r="N28" s="13"/>
      <c r="O28" s="14">
        <f t="shared" si="0"/>
        <v>34</v>
      </c>
      <c r="P28" s="14">
        <f>(B28*'Tiền '!$E$7)+(C28*'Tiền '!$F$7)+(D28*'Tiền '!$G$7)+(E28*'Tiền '!$H$7)+(F28*'Tiền '!$I$4)+(G28*'Tiền '!$J$4)+(H28*'Tiền '!$L$4)+(I28*'Tiền '!$M$4)+(J28*'Tiền '!$N$4)+(K28*'Tiền '!$O$4)+(L28*'Tiền '!$P$4)+(M28*'Tiền '!$Q$4)+(N28*'Tiền '!$R$4)</f>
        <v>336494.067329126</v>
      </c>
      <c r="Q28" s="14">
        <f>(B28*'Tiền '!$E$6)+(C28*'Tiền '!$F$6)+(D28*'Tiền '!$G$6)+(E28*'Tiền '!$H$6)+(F28*'Tiền '!$I$3)+(G28*'Tiền '!$J$3)+(H28*'Tiền '!$L$3)+(I28*'Tiền '!$M$3)+(J28*'Tiền '!$N$3)+(K28*'Tiền '!$O$3)+(L28*'Tiền '!$P$3)+(M28*'Tiền '!$Q$3)+(N28*'Tiền '!$R$3)</f>
        <v>229505.93267087394</v>
      </c>
      <c r="R28" s="8"/>
      <c r="S28" s="8"/>
      <c r="T28" s="8"/>
    </row>
    <row r="29" spans="1:20">
      <c r="A29" s="12">
        <v>45012</v>
      </c>
      <c r="B29" s="64">
        <v>4</v>
      </c>
      <c r="C29" s="64">
        <v>6</v>
      </c>
      <c r="D29" s="64">
        <v>2</v>
      </c>
      <c r="E29" s="64">
        <v>16</v>
      </c>
      <c r="F29" s="64">
        <v>1</v>
      </c>
      <c r="G29" s="64">
        <v>7</v>
      </c>
      <c r="H29" s="13"/>
      <c r="I29" s="13"/>
      <c r="J29" s="13"/>
      <c r="K29" s="13"/>
      <c r="L29" s="13"/>
      <c r="M29" s="13"/>
      <c r="N29" s="13"/>
      <c r="O29" s="14">
        <f t="shared" si="0"/>
        <v>36</v>
      </c>
      <c r="P29" s="14">
        <f>(B29*'Tiền '!$E$7)+(C29*'Tiền '!$F$7)+(D29*'Tiền '!$G$7)+(E29*'Tiền '!$H$7)+(F29*'Tiền '!$I$4)+(G29*'Tiền '!$J$4)+(H29*'Tiền '!$L$4)+(I29*'Tiền '!$M$4)+(J29*'Tiền '!$N$4)+(K29*'Tiền '!$O$4)+(L29*'Tiền '!$P$4)+(M29*'Tiền '!$Q$4)+(N29*'Tiền '!$R$4)</f>
        <v>357992.72832891234</v>
      </c>
      <c r="Q29" s="14">
        <f>(B29*'Tiền '!$E$6)+(C29*'Tiền '!$F$6)+(D29*'Tiền '!$G$6)+(E29*'Tiền '!$H$6)+(F29*'Tiền '!$I$3)+(G29*'Tiền '!$J$3)+(H29*'Tiền '!$L$3)+(I29*'Tiền '!$M$3)+(J29*'Tiền '!$N$3)+(K29*'Tiền '!$O$3)+(L29*'Tiền '!$P$3)+(M29*'Tiền '!$Q$3)+(N29*'Tiền '!$R$3)</f>
        <v>244007.27167108763</v>
      </c>
      <c r="R29" s="8"/>
      <c r="S29" s="8"/>
      <c r="T29" s="8"/>
    </row>
    <row r="30" spans="1:20">
      <c r="A30" s="12">
        <v>45013</v>
      </c>
      <c r="B30" s="64">
        <v>4</v>
      </c>
      <c r="C30" s="64">
        <v>8</v>
      </c>
      <c r="D30" s="64">
        <v>6</v>
      </c>
      <c r="E30" s="64">
        <v>8</v>
      </c>
      <c r="F30" s="64">
        <v>0</v>
      </c>
      <c r="G30" s="64">
        <v>3</v>
      </c>
      <c r="H30" s="13"/>
      <c r="I30" s="13"/>
      <c r="J30" s="13"/>
      <c r="K30" s="13"/>
      <c r="L30" s="13"/>
      <c r="M30" s="13"/>
      <c r="N30" s="13"/>
      <c r="O30" s="14">
        <f t="shared" si="0"/>
        <v>29</v>
      </c>
      <c r="P30" s="14">
        <f>(B30*'Tiền '!$E$7)+(C30*'Tiền '!$F$7)+(D30*'Tiền '!$G$7)+(E30*'Tiền '!$H$7)+(F30*'Tiền '!$I$4)+(G30*'Tiền '!$J$4)+(H30*'Tiền '!$L$4)+(I30*'Tiền '!$M$4)+(J30*'Tiền '!$N$4)+(K30*'Tiền '!$O$4)+(L30*'Tiền '!$P$4)+(M30*'Tiền '!$Q$4)+(N30*'Tiền '!$R$4)</f>
        <v>277999.60724725475</v>
      </c>
      <c r="Q30" s="14">
        <f>(B30*'Tiền '!$E$6)+(C30*'Tiền '!$F$6)+(D30*'Tiền '!$G$6)+(E30*'Tiền '!$H$6)+(F30*'Tiền '!$I$3)+(G30*'Tiền '!$J$3)+(H30*'Tiền '!$L$3)+(I30*'Tiền '!$M$3)+(J30*'Tiền '!$N$3)+(K30*'Tiền '!$O$3)+(L30*'Tiền '!$P$3)+(M30*'Tiền '!$Q$3)+(N30*'Tiền '!$R$3)</f>
        <v>188000.39275274525</v>
      </c>
      <c r="R30" s="8"/>
      <c r="S30" s="8"/>
      <c r="T30" s="8"/>
    </row>
    <row r="31" spans="1:20">
      <c r="A31" s="12">
        <v>45014</v>
      </c>
      <c r="B31" s="64">
        <v>3</v>
      </c>
      <c r="C31" s="64">
        <v>13</v>
      </c>
      <c r="D31" s="64">
        <v>1</v>
      </c>
      <c r="E31" s="64">
        <v>10</v>
      </c>
      <c r="F31" s="64">
        <v>0</v>
      </c>
      <c r="G31" s="64">
        <v>3</v>
      </c>
      <c r="H31" s="13"/>
      <c r="I31" s="13"/>
      <c r="J31" s="13"/>
      <c r="K31" s="13"/>
      <c r="L31" s="13"/>
      <c r="M31" s="13"/>
      <c r="N31" s="13"/>
      <c r="O31" s="14">
        <f t="shared" si="0"/>
        <v>30</v>
      </c>
      <c r="P31" s="14">
        <f>(B31*'Tiền '!$E$7)+(C31*'Tiền '!$F$7)+(D31*'Tiền '!$G$7)+(E31*'Tiền '!$H$7)+(F31*'Tiền '!$I$4)+(G31*'Tiền '!$J$4)+(H31*'Tiền '!$L$4)+(I31*'Tiền '!$M$4)+(J31*'Tiền '!$N$4)+(K31*'Tiền '!$O$4)+(L31*'Tiền '!$P$4)+(M31*'Tiền '!$Q$4)+(N31*'Tiền '!$R$4)</f>
        <v>285498.19868096279</v>
      </c>
      <c r="Q31" s="14">
        <f>(B31*'Tiền '!$E$6)+(C31*'Tiền '!$F$6)+(D31*'Tiền '!$G$6)+(E31*'Tiền '!$H$6)+(F31*'Tiền '!$I$3)+(G31*'Tiền '!$J$3)+(H31*'Tiền '!$L$3)+(I31*'Tiền '!$M$3)+(J31*'Tiền '!$N$3)+(K31*'Tiền '!$O$3)+(L31*'Tiền '!$P$3)+(M31*'Tiền '!$Q$3)+(N31*'Tiền '!$R$3)</f>
        <v>192501.80131903721</v>
      </c>
      <c r="R31" s="8"/>
      <c r="S31" s="8"/>
      <c r="T31" s="8"/>
    </row>
    <row r="32" spans="1:20">
      <c r="A32" s="12">
        <v>45015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4">
        <f t="shared" si="0"/>
        <v>0</v>
      </c>
      <c r="P32" s="14">
        <f>(B32*'Tiền '!$E$7)+(C32*'Tiền '!$F$7)+(D32*'Tiền '!$G$7)+(E32*'Tiền '!$H$7)+(F32*'Tiền '!$I$4)+(G32*'Tiền '!$J$4)+(H32*'Tiền '!$L$4)+(I32*'Tiền '!$M$4)+(J32*'Tiền '!$N$4)+(K32*'Tiền '!$O$4)+(L32*'Tiền '!$P$4)+(M32*'Tiền '!$Q$4)+(N32*'Tiền '!$R$4)</f>
        <v>0</v>
      </c>
      <c r="Q32" s="16">
        <f>(B32*'Tiền '!$E$6)+(C32*'Tiền '!$F$6)+(D32*'Tiền '!$G$6)+(E32*'Tiền '!$H$6)+(F32*'Tiền '!$I$3)+(G32*'Tiền '!$J$3)+(H32*'Tiền '!$L$3)+(I32*'Tiền '!$M$3)+(J32*'Tiền '!$N$3)+(K32*'Tiền '!$O$3)+(L32*'Tiền '!$P$3)+(M32*'Tiền '!$Q$3)+(N32*'Tiền '!$R$3)</f>
        <v>0</v>
      </c>
      <c r="R32" s="8"/>
      <c r="S32" s="8"/>
      <c r="T32" s="8"/>
    </row>
    <row r="33" spans="1:20">
      <c r="A33" s="12">
        <v>45016</v>
      </c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9">
        <f t="shared" si="0"/>
        <v>0</v>
      </c>
      <c r="P33" s="59">
        <f>(B33*'Tiền '!$E$7)+(C33*'Tiền '!$F$7)+(D33*'Tiền '!$G$7)+(E33*'Tiền '!$H$7)+(F33*'Tiền '!$I$4)+(G33*'Tiền '!$J$4)+(H33*'Tiền '!$L$4)+(I33*'Tiền '!$M$4)+(J33*'Tiền '!$N$4)+(K33*'Tiền '!$O$4)+(L33*'Tiền '!$P$4)+(M33*'Tiền '!$Q$4)+(N33*'Tiền '!$R$4)</f>
        <v>0</v>
      </c>
      <c r="Q33" s="63">
        <f>(B33*'Tiền '!$E$6)+(C33*'Tiền '!$F$6)+(D33*'Tiền '!$G$6)+(E33*'Tiền '!$H$6)+(F33*'Tiền '!$I$3)+(G33*'Tiền '!$J$3)+(H33*'Tiền '!$L$3)+(I33*'Tiền '!$M$3)+(J33*'Tiền '!$N$3)+(K33*'Tiền '!$O$3)+(L33*'Tiền '!$P$3)+(M33*'Tiền '!$Q$3)+(N33*'Tiền '!$R$3)</f>
        <v>0</v>
      </c>
      <c r="R33" s="8"/>
      <c r="S33" s="8"/>
      <c r="T33" s="8"/>
    </row>
    <row r="34" spans="1:20">
      <c r="A34" s="60" t="s">
        <v>11</v>
      </c>
      <c r="B34" s="61">
        <f>SUM(B3:B33)</f>
        <v>55</v>
      </c>
      <c r="C34" s="61">
        <f t="shared" ref="C34:Q34" si="1">SUM(C3:C33)</f>
        <v>319</v>
      </c>
      <c r="D34" s="61">
        <f t="shared" si="1"/>
        <v>60</v>
      </c>
      <c r="E34" s="61">
        <f t="shared" si="1"/>
        <v>254</v>
      </c>
      <c r="F34" s="61">
        <f t="shared" si="1"/>
        <v>45</v>
      </c>
      <c r="G34" s="61">
        <f t="shared" si="1"/>
        <v>93</v>
      </c>
      <c r="H34" s="61">
        <f t="shared" si="1"/>
        <v>4</v>
      </c>
      <c r="I34" s="61">
        <f t="shared" si="1"/>
        <v>2</v>
      </c>
      <c r="J34" s="61">
        <f t="shared" si="1"/>
        <v>6</v>
      </c>
      <c r="K34" s="61">
        <f t="shared" si="1"/>
        <v>3</v>
      </c>
      <c r="L34" s="61">
        <f t="shared" si="1"/>
        <v>5</v>
      </c>
      <c r="M34" s="61">
        <f t="shared" si="1"/>
        <v>1</v>
      </c>
      <c r="N34" s="61">
        <f t="shared" si="1"/>
        <v>0</v>
      </c>
      <c r="O34" s="61">
        <f t="shared" si="1"/>
        <v>847</v>
      </c>
      <c r="P34" s="62">
        <f t="shared" si="1"/>
        <v>8193444.4271029998</v>
      </c>
      <c r="Q34" s="62">
        <f t="shared" si="1"/>
        <v>5779555.5728970002</v>
      </c>
      <c r="R34" s="8"/>
      <c r="S34" s="8"/>
      <c r="T34" s="8"/>
    </row>
    <row r="35" spans="1:20" ht="15" customHeight="1"/>
    <row r="36" spans="1:20" ht="15" customHeight="1"/>
    <row r="37" spans="1:20" ht="15" customHeight="1"/>
    <row r="38" spans="1:20" ht="15" customHeight="1"/>
    <row r="39" spans="1:20" ht="15" customHeight="1"/>
    <row r="40" spans="1:20" ht="15" customHeight="1"/>
    <row r="41" spans="1:20" ht="15" customHeight="1"/>
    <row r="42" spans="1:20" ht="15" customHeight="1"/>
    <row r="43" spans="1:20" ht="15" customHeight="1"/>
    <row r="44" spans="1:20" ht="15" customHeight="1"/>
    <row r="45" spans="1:20" ht="15" customHeight="1"/>
    <row r="46" spans="1:20" ht="15" customHeight="1"/>
    <row r="47" spans="1:20" ht="15" customHeight="1"/>
    <row r="48" spans="1:20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</sheetData>
  <mergeCells count="1">
    <mergeCell ref="A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opLeftCell="A14" zoomScale="70" zoomScaleNormal="70" workbookViewId="0">
      <selection activeCell="A34" sqref="A34:XFD1275"/>
    </sheetView>
  </sheetViews>
  <sheetFormatPr defaultColWidth="14.42578125" defaultRowHeight="15" customHeight="1"/>
  <cols>
    <col min="1" max="1" width="16" style="55" customWidth="1"/>
    <col min="2" max="2" width="14.42578125" style="55"/>
    <col min="3" max="3" width="14.5703125" style="55" customWidth="1"/>
    <col min="4" max="4" width="9.42578125" style="55" customWidth="1"/>
    <col min="5" max="5" width="15.7109375" style="55" customWidth="1"/>
    <col min="6" max="6" width="8.85546875" style="55" customWidth="1"/>
    <col min="7" max="14" width="15.28515625" style="55" customWidth="1"/>
    <col min="15" max="15" width="10.140625" style="55" customWidth="1"/>
    <col min="16" max="17" width="20.7109375" style="55" customWidth="1"/>
    <col min="18" max="20" width="8.7109375" style="55" customWidth="1"/>
    <col min="21" max="16384" width="14.42578125" style="55"/>
  </cols>
  <sheetData>
    <row r="1" spans="1:20" ht="15.95" customHeight="1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3"/>
      <c r="Q1" s="54"/>
      <c r="R1" s="8"/>
      <c r="S1" s="8"/>
      <c r="T1" s="8"/>
    </row>
    <row r="2" spans="1:20" ht="18.75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8</v>
      </c>
      <c r="P2" s="11" t="s">
        <v>9</v>
      </c>
      <c r="Q2" s="11" t="s">
        <v>10</v>
      </c>
      <c r="R2" s="8"/>
      <c r="S2" s="8"/>
      <c r="T2" s="8"/>
    </row>
    <row r="3" spans="1:20" ht="18.75">
      <c r="A3" s="12">
        <v>45017</v>
      </c>
      <c r="B3" s="13">
        <v>3</v>
      </c>
      <c r="C3" s="13">
        <v>6</v>
      </c>
      <c r="D3" s="13">
        <v>4</v>
      </c>
      <c r="E3" s="13">
        <v>5</v>
      </c>
      <c r="F3" s="13">
        <v>5</v>
      </c>
      <c r="G3" s="13">
        <v>4</v>
      </c>
      <c r="H3" s="13">
        <v>1</v>
      </c>
      <c r="I3" s="13">
        <v>1</v>
      </c>
      <c r="J3" s="13">
        <v>1</v>
      </c>
      <c r="K3" s="13"/>
      <c r="L3" s="13"/>
      <c r="M3" s="13"/>
      <c r="N3" s="13"/>
      <c r="O3" s="14">
        <f>SUM(B3:N3)</f>
        <v>30</v>
      </c>
      <c r="P3" s="14">
        <f>(B3*'Tiền '!$E$7)+(C3*'Tiền '!$F$7)+(D3*'Tiền '!$G$7)+(E3*'Tiền '!$H$7)+(F3*'Tiền '!$I$4)+(G3*'Tiền '!$J$4)+(H3*'Tiền '!$L$4)+(I3*'Tiền '!$M$4)+(J3*'Tiền '!$N$4)+(K3*'Tiền '!$O$4)+(L3*'Tiền '!$P$4)+(M3*'Tiền '!$Q$4)+(N3*'Tiền '!$R$4)</f>
        <v>296497.14260913723</v>
      </c>
      <c r="Q3" s="14">
        <f>(B3*'Tiền '!$E$6)+(C3*'Tiền '!$F$6)+(D3*'Tiền '!$G$6)+(E3*'Tiền '!$H$6)+(F3*'Tiền '!$I$3)+(G3*'Tiền '!$J$3)+(H3*'Tiền '!$L$3)+(I3*'Tiền '!$M$3)+(J3*'Tiền '!$N$3)+(K3*'Tiền '!$O$3)+(L3*'Tiền '!$P$3)+(M3*'Tiền '!$Q$3)+(N3*'Tiền '!$R$3)+60000</f>
        <v>272502.85739086283</v>
      </c>
      <c r="R3" s="8"/>
      <c r="S3" s="8"/>
      <c r="T3" s="8"/>
    </row>
    <row r="4" spans="1:20" ht="18.75">
      <c r="A4" s="12">
        <v>45018</v>
      </c>
      <c r="B4" s="13">
        <v>3</v>
      </c>
      <c r="C4" s="13">
        <v>5</v>
      </c>
      <c r="D4" s="13">
        <v>4</v>
      </c>
      <c r="E4" s="13">
        <v>3</v>
      </c>
      <c r="F4" s="13">
        <v>4</v>
      </c>
      <c r="G4" s="13">
        <v>4</v>
      </c>
      <c r="H4" s="13">
        <v>2</v>
      </c>
      <c r="I4" s="13">
        <v>1</v>
      </c>
      <c r="J4" s="13">
        <v>1</v>
      </c>
      <c r="K4" s="13">
        <v>1</v>
      </c>
      <c r="L4" s="13">
        <v>2</v>
      </c>
      <c r="M4" s="13">
        <v>1</v>
      </c>
      <c r="N4" s="13"/>
      <c r="O4" s="14">
        <f>SUM(B4:N4)</f>
        <v>31</v>
      </c>
      <c r="P4" s="14">
        <f>(B4*'Tiền '!$E$7)+(C4*'Tiền '!$F$7)+(D4*'Tiền '!$G$7)+(E4*'Tiền '!$H$7)+(F4*'Tiền '!$I$4)+(G4*'Tiền '!$J$4)+(H4*'Tiền '!$L$4)+(I4*'Tiền '!$M$4)+(J4*'Tiền '!$N$4)+(K4*'Tiền '!$O$4)+(L4*'Tiền '!$P$4)+(M4*'Tiền '!$Q$4)+(N4*'Tiền '!$R$4)</f>
        <v>304996.27200241538</v>
      </c>
      <c r="Q4" s="14">
        <f>(B4*'Tiền '!$E$6)+(C4*'Tiền '!$F$6)+(D4*'Tiền '!$G$6)+(E4*'Tiền '!$H$6)+(F4*'Tiền '!$I$3)+(G4*'Tiền '!$J$3)+(H4*'Tiền '!$L$3)+(I4*'Tiền '!$M$3)+(J4*'Tiền '!$N$3)+(K4*'Tiền '!$O$3)+(L4*'Tiền '!$P$3)+(M4*'Tiền '!$Q$3)+(N4*'Tiền '!$R$3)+20000</f>
        <v>257003.72799758462</v>
      </c>
      <c r="R4" s="8"/>
      <c r="S4" s="8"/>
      <c r="T4" s="8"/>
    </row>
    <row r="5" spans="1:20" ht="18.75">
      <c r="A5" s="12">
        <v>45019</v>
      </c>
      <c r="B5" s="13">
        <v>1</v>
      </c>
      <c r="C5" s="13">
        <v>6</v>
      </c>
      <c r="D5" s="13">
        <v>3</v>
      </c>
      <c r="E5" s="13">
        <v>4</v>
      </c>
      <c r="F5" s="13">
        <v>1</v>
      </c>
      <c r="G5" s="13">
        <v>3</v>
      </c>
      <c r="H5" s="13">
        <v>1</v>
      </c>
      <c r="I5" s="13"/>
      <c r="J5" s="13">
        <v>4</v>
      </c>
      <c r="K5" s="13">
        <v>2</v>
      </c>
      <c r="L5" s="13">
        <v>3</v>
      </c>
      <c r="M5" s="13"/>
      <c r="N5" s="13"/>
      <c r="O5" s="14">
        <f t="shared" ref="O5:O32" si="0">SUM(B5:N5)</f>
        <v>28</v>
      </c>
      <c r="P5" s="14">
        <f>(B5*'Tiền '!$E$7)+(C5*'Tiền '!$F$7)+(D5*'Tiền '!$G$7)+(E5*'Tiền '!$H$7)+(F5*'Tiền '!$I$4)+(G5*'Tiền '!$J$4)+(H5*'Tiền '!$L$4)+(I5*'Tiền '!$M$4)+(J5*'Tiền '!$N$4)+(K5*'Tiền '!$O$4)+(L5*'Tiền '!$P$4)+(M5*'Tiền '!$Q$4)+(N5*'Tiền '!$R$4)</f>
        <v>269996.08690686949</v>
      </c>
      <c r="Q5" s="14">
        <f>(B5*'Tiền '!$E$6)+(C5*'Tiền '!$F$6)+(D5*'Tiền '!$G$6)+(E5*'Tiền '!$H$6)+(F5*'Tiền '!$I$3)+(G5*'Tiền '!$J$3)+(H5*'Tiền '!$L$3)+(I5*'Tiền '!$M$3)+(J5*'Tiền '!$N$3)+(K5*'Tiền '!$O$3)+(L5*'Tiền '!$P$3)+(M5*'Tiền '!$Q$3)+(N5*'Tiền '!$R$3)+20000</f>
        <v>249003.91309313054</v>
      </c>
      <c r="R5" s="8"/>
      <c r="S5" s="8"/>
      <c r="T5" s="8"/>
    </row>
    <row r="6" spans="1:20" ht="18.75">
      <c r="A6" s="12">
        <v>45020</v>
      </c>
      <c r="B6" s="13">
        <v>0</v>
      </c>
      <c r="C6" s="13">
        <v>4</v>
      </c>
      <c r="D6" s="13">
        <v>3</v>
      </c>
      <c r="E6" s="13">
        <v>7</v>
      </c>
      <c r="F6" s="13">
        <v>1</v>
      </c>
      <c r="G6" s="13">
        <v>7</v>
      </c>
      <c r="H6" s="13"/>
      <c r="I6" s="13"/>
      <c r="J6" s="13"/>
      <c r="K6" s="13"/>
      <c r="L6" s="13"/>
      <c r="M6" s="13"/>
      <c r="N6" s="13"/>
      <c r="O6" s="14">
        <f t="shared" si="0"/>
        <v>22</v>
      </c>
      <c r="P6" s="14">
        <f>(B6*'Tiền '!$E$7)+(C6*'Tiền '!$F$7)+(D6*'Tiền '!$G$7)+(E6*'Tiền '!$H$7)+(F6*'Tiền '!$I$4)+(G6*'Tiền '!$J$4)+(H6*'Tiền '!$L$4)+(I6*'Tiền '!$M$4)+(J6*'Tiền '!$N$4)+(K6*'Tiền '!$O$4)+(L6*'Tiền '!$P$4)+(M6*'Tiền '!$Q$4)+(N6*'Tiền '!$R$4)</f>
        <v>229997.19676063431</v>
      </c>
      <c r="Q6" s="14">
        <f>(B6*'Tiền '!$E$6)+(C6*'Tiền '!$F$6)+(D6*'Tiền '!$G$6)+(E6*'Tiền '!$H$6)+(F6*'Tiền '!$I$3)+(G6*'Tiền '!$J$3)+(H6*'Tiền '!$L$3)+(I6*'Tiền '!$M$3)+(J6*'Tiền '!$N$3)+(K6*'Tiền '!$O$3)+(L6*'Tiền '!$P$3)+(M6*'Tiền '!$Q$3)+(N6*'Tiền '!$R$3)</f>
        <v>158002.80323936566</v>
      </c>
      <c r="R6" s="8"/>
      <c r="S6" s="8"/>
      <c r="T6" s="8"/>
    </row>
    <row r="7" spans="1:20" ht="18.75">
      <c r="A7" s="12">
        <v>45021</v>
      </c>
      <c r="B7" s="13">
        <v>2</v>
      </c>
      <c r="C7" s="13">
        <v>3</v>
      </c>
      <c r="D7" s="13">
        <v>6</v>
      </c>
      <c r="E7" s="13">
        <v>6</v>
      </c>
      <c r="F7" s="13">
        <v>1</v>
      </c>
      <c r="G7" s="13">
        <v>9</v>
      </c>
      <c r="H7" s="13"/>
      <c r="I7" s="13"/>
      <c r="J7" s="13"/>
      <c r="K7" s="13"/>
      <c r="L7" s="13"/>
      <c r="M7" s="13"/>
      <c r="N7" s="13"/>
      <c r="O7" s="14">
        <f t="shared" si="0"/>
        <v>27</v>
      </c>
      <c r="P7" s="14">
        <f>(B7*'Tiền '!$E$7)+(C7*'Tiền '!$F$7)+(D7*'Tiền '!$G$7)+(E7*'Tiền '!$H$7)+(F7*'Tiền '!$I$4)+(G7*'Tiền '!$J$4)+(H7*'Tiền '!$L$4)+(I7*'Tiền '!$M$4)+(J7*'Tiền '!$N$4)+(K7*'Tiền '!$O$4)+(L7*'Tiền '!$P$4)+(M7*'Tiền '!$Q$4)+(N7*'Tiền '!$R$4)</f>
        <v>279997.46733089053</v>
      </c>
      <c r="Q7" s="14">
        <f>(B7*'Tiền '!$E$6)+(C7*'Tiền '!$F$6)+(D7*'Tiền '!$G$6)+(E7*'Tiền '!$H$6)+(F7*'Tiền '!$I$3)+(G7*'Tiền '!$J$3)+(H7*'Tiền '!$L$3)+(I7*'Tiền '!$M$3)+(J7*'Tiền '!$N$3)+(K7*'Tiền '!$O$3)+(L7*'Tiền '!$P$3)+(M7*'Tiền '!$Q$3)+(N7*'Tiền '!$R$3)</f>
        <v>191002.53266910947</v>
      </c>
      <c r="R7" s="8"/>
      <c r="S7" s="8"/>
      <c r="T7" s="8"/>
    </row>
    <row r="8" spans="1:20" ht="18.75">
      <c r="A8" s="12">
        <v>45022</v>
      </c>
      <c r="B8" s="13">
        <v>1</v>
      </c>
      <c r="C8" s="13">
        <v>3</v>
      </c>
      <c r="D8" s="13">
        <v>0</v>
      </c>
      <c r="E8" s="13">
        <v>2</v>
      </c>
      <c r="F8" s="13">
        <v>0</v>
      </c>
      <c r="G8" s="13">
        <v>0</v>
      </c>
      <c r="H8" s="13"/>
      <c r="I8" s="13"/>
      <c r="J8" s="13"/>
      <c r="K8" s="13"/>
      <c r="L8" s="13"/>
      <c r="M8" s="13"/>
      <c r="N8" s="13"/>
      <c r="O8" s="14">
        <f t="shared" si="0"/>
        <v>6</v>
      </c>
      <c r="P8" s="14">
        <f>(B8*'Tiền '!$E$7)+(C8*'Tiền '!$F$7)+(D8*'Tiền '!$G$7)+(E8*'Tiền '!$H$7)+(F8*'Tiền '!$I$4)+(G8*'Tiền '!$J$4)+(H8*'Tiền '!$L$4)+(I8*'Tiền '!$M$4)+(J8*'Tiền '!$N$4)+(K8*'Tiền '!$O$4)+(L8*'Tiền '!$P$4)+(M8*'Tiền '!$Q$4)+(N8*'Tiền '!$R$4)</f>
        <v>54499.720033956182</v>
      </c>
      <c r="Q8" s="14">
        <f>(B8*'Tiền '!$E$6)+(C8*'Tiền '!$F$6)+(D8*'Tiền '!$G$6)+(E8*'Tiền '!$H$6)+(F8*'Tiền '!$I$3)+(G8*'Tiền '!$J$3)+(H8*'Tiền '!$L$3)+(I8*'Tiền '!$M$3)+(J8*'Tiền '!$N$3)+(K8*'Tiền '!$O$3)+(L8*'Tiền '!$P$3)+(M8*'Tiền '!$Q$3)+(N8*'Tiền '!$R$3)</f>
        <v>36500.27996604381</v>
      </c>
      <c r="R8" s="8"/>
      <c r="S8" s="8"/>
      <c r="T8" s="8"/>
    </row>
    <row r="9" spans="1:20" ht="18.75">
      <c r="A9" s="12">
        <v>45023</v>
      </c>
      <c r="B9" s="14">
        <v>2</v>
      </c>
      <c r="C9" s="14">
        <v>9</v>
      </c>
      <c r="D9" s="14">
        <v>3</v>
      </c>
      <c r="E9" s="14">
        <v>6</v>
      </c>
      <c r="F9" s="14">
        <v>1</v>
      </c>
      <c r="G9" s="14"/>
      <c r="H9" s="14"/>
      <c r="I9" s="14"/>
      <c r="J9" s="14"/>
      <c r="K9" s="14"/>
      <c r="L9" s="14"/>
      <c r="M9" s="14"/>
      <c r="N9" s="14"/>
      <c r="O9" s="14">
        <f t="shared" si="0"/>
        <v>21</v>
      </c>
      <c r="P9" s="14">
        <f>(B9*'Tiền '!$E$7)+(C9*'Tiền '!$F$7)+(D9*'Tiền '!$G$7)+(E9*'Tiền '!$H$7)+(F9*'Tiền '!$I$4)+(G9*'Tiền '!$J$4)+(H9*'Tiền '!$L$4)+(I9*'Tiền '!$M$4)+(J9*'Tiền '!$N$4)+(K9*'Tiền '!$O$4)+(L9*'Tiền '!$P$4)+(M9*'Tiền '!$Q$4)+(N9*'Tiền '!$R$4)</f>
        <v>196000.38608305936</v>
      </c>
      <c r="Q9" s="14">
        <f>(B9*'Tiền '!$E$6)+(C9*'Tiền '!$F$6)+(D9*'Tiền '!$G$6)+(E9*'Tiền '!$H$6)+(F9*'Tiền '!$I$3)+(G9*'Tiền '!$J$3)+(H9*'Tiền '!$L$3)+(I9*'Tiền '!$M$3)+(J9*'Tiền '!$N$3)+(K9*'Tiền '!$O$3)+(L9*'Tiền '!$P$3)+(M9*'Tiền '!$Q$3)+(N9*'Tiền '!$R$3)</f>
        <v>133999.61391694064</v>
      </c>
      <c r="R9" s="8"/>
      <c r="S9" s="8"/>
      <c r="T9" s="8"/>
    </row>
    <row r="10" spans="1:20" ht="18.75">
      <c r="A10" s="12">
        <v>45024</v>
      </c>
      <c r="B10" s="14">
        <v>0</v>
      </c>
      <c r="C10" s="14">
        <v>5</v>
      </c>
      <c r="D10" s="14">
        <v>3</v>
      </c>
      <c r="E10" s="14">
        <v>9</v>
      </c>
      <c r="F10" s="14">
        <v>1</v>
      </c>
      <c r="G10" s="14">
        <v>3</v>
      </c>
      <c r="H10" s="14"/>
      <c r="I10" s="14"/>
      <c r="J10" s="14"/>
      <c r="K10" s="14"/>
      <c r="L10" s="14"/>
      <c r="M10" s="14"/>
      <c r="N10" s="14"/>
      <c r="O10" s="14">
        <f t="shared" si="0"/>
        <v>21</v>
      </c>
      <c r="P10" s="14">
        <f>(B10*'Tiền '!$E$7)+(C10*'Tiền '!$F$7)+(D10*'Tiền '!$G$7)+(E10*'Tiền '!$H$7)+(F10*'Tiền '!$I$4)+(G10*'Tiền '!$J$4)+(H10*'Tiền '!$L$4)+(I10*'Tiền '!$M$4)+(J10*'Tiền '!$N$4)+(K10*'Tiền '!$O$4)+(L10*'Tiền '!$P$4)+(M10*'Tiền '!$Q$4)+(N10*'Tiền '!$R$4)</f>
        <v>210997.90708413959</v>
      </c>
      <c r="Q10" s="14">
        <f>(B10*'Tiền '!$E$6)+(C10*'Tiền '!$F$6)+(D10*'Tiền '!$G$6)+(E10*'Tiền '!$H$6)+(F10*'Tiền '!$I$3)+(G10*'Tiền '!$J$3)+(H10*'Tiền '!$L$3)+(I10*'Tiền '!$M$3)+(J10*'Tiền '!$N$3)+(K10*'Tiền '!$O$3)+(L10*'Tiền '!$P$3)+(M10*'Tiền '!$Q$3)+(N10*'Tiền '!$R$3)</f>
        <v>146002.09291586041</v>
      </c>
      <c r="R10" s="8"/>
      <c r="S10" s="8"/>
      <c r="T10" s="8"/>
    </row>
    <row r="11" spans="1:20" ht="18.75">
      <c r="A11" s="12">
        <v>45025</v>
      </c>
      <c r="B11" s="14">
        <v>0</v>
      </c>
      <c r="C11" s="14">
        <v>13</v>
      </c>
      <c r="D11" s="14">
        <v>4</v>
      </c>
      <c r="E11" s="14">
        <v>9</v>
      </c>
      <c r="F11" s="14">
        <v>2</v>
      </c>
      <c r="G11" s="14">
        <v>7</v>
      </c>
      <c r="H11" s="14"/>
      <c r="I11" s="14"/>
      <c r="J11" s="14"/>
      <c r="K11" s="14"/>
      <c r="L11" s="14"/>
      <c r="M11" s="14"/>
      <c r="N11" s="14"/>
      <c r="O11" s="14">
        <f t="shared" si="0"/>
        <v>35</v>
      </c>
      <c r="P11" s="14">
        <f>(B11*'Tiền '!$E$7)+(C11*'Tiền '!$F$7)+(D11*'Tiền '!$G$7)+(E11*'Tiền '!$H$7)+(F11*'Tiền '!$I$4)+(G11*'Tiền '!$J$4)+(H11*'Tiền '!$L$4)+(I11*'Tiền '!$M$4)+(J11*'Tiền '!$N$4)+(K11*'Tiền '!$O$4)+(L11*'Tiền '!$P$4)+(M11*'Tiền '!$Q$4)+(N11*'Tiền '!$R$4)</f>
        <v>350998.77868582483</v>
      </c>
      <c r="Q11" s="14">
        <f>(B11*'Tiền '!$E$6)+(C11*'Tiền '!$F$6)+(D11*'Tiền '!$G$6)+(E11*'Tiền '!$H$6)+(F11*'Tiền '!$I$3)+(G11*'Tiền '!$J$3)+(H11*'Tiền '!$L$3)+(I11*'Tiền '!$M$3)+(J11*'Tiền '!$N$3)+(K11*'Tiền '!$O$3)+(L11*'Tiền '!$P$3)+(M11*'Tiền '!$Q$3)+(N11*'Tiền '!$R$3)</f>
        <v>241001.22131417514</v>
      </c>
      <c r="R11" s="8"/>
      <c r="S11" s="8"/>
      <c r="T11" s="8"/>
    </row>
    <row r="12" spans="1:20" ht="18.75">
      <c r="A12" s="12">
        <v>45026</v>
      </c>
      <c r="B12" s="14">
        <v>2</v>
      </c>
      <c r="C12" s="14">
        <v>9</v>
      </c>
      <c r="D12" s="14">
        <v>4</v>
      </c>
      <c r="E12" s="14">
        <v>8</v>
      </c>
      <c r="F12" s="14">
        <v>0</v>
      </c>
      <c r="G12" s="14">
        <v>2</v>
      </c>
      <c r="H12" s="14"/>
      <c r="I12" s="14"/>
      <c r="J12" s="14"/>
      <c r="K12" s="14"/>
      <c r="L12" s="14"/>
      <c r="M12" s="14"/>
      <c r="N12" s="14"/>
      <c r="O12" s="14">
        <f t="shared" si="0"/>
        <v>25</v>
      </c>
      <c r="P12" s="14">
        <f>(B12*'Tiền '!$E$7)+(C12*'Tiền '!$F$7)+(D12*'Tiền '!$G$7)+(E12*'Tiền '!$H$7)+(F12*'Tiền '!$I$4)+(G12*'Tiền '!$J$4)+(H12*'Tiền '!$L$4)+(I12*'Tiền '!$M$4)+(J12*'Tiền '!$N$4)+(K12*'Tiền '!$O$4)+(L12*'Tiền '!$P$4)+(M12*'Tiền '!$Q$4)+(N12*'Tiền '!$R$4)</f>
        <v>239999.85195140267</v>
      </c>
      <c r="Q12" s="14">
        <f>(B12*'Tiền '!$E$6)+(C12*'Tiền '!$F$6)+(D12*'Tiền '!$G$6)+(E12*'Tiền '!$H$6)+(F12*'Tiền '!$I$3)+(G12*'Tiền '!$J$3)+(H12*'Tiền '!$L$3)+(I12*'Tiền '!$M$3)+(J12*'Tiền '!$N$3)+(K12*'Tiền '!$O$3)+(L12*'Tiền '!$P$3)+(M12*'Tiền '!$Q$3)+(N12*'Tiền '!$R$3)</f>
        <v>163000.14804859733</v>
      </c>
      <c r="R12" s="8"/>
      <c r="S12" s="8"/>
      <c r="T12" s="8"/>
    </row>
    <row r="13" spans="1:20" ht="18.75">
      <c r="A13" s="12">
        <v>45027</v>
      </c>
      <c r="B13" s="14">
        <v>0</v>
      </c>
      <c r="C13" s="14">
        <v>17</v>
      </c>
      <c r="D13" s="14">
        <v>5</v>
      </c>
      <c r="E13" s="14">
        <v>4</v>
      </c>
      <c r="F13" s="14">
        <v>1</v>
      </c>
      <c r="G13" s="14">
        <v>4</v>
      </c>
      <c r="H13" s="14"/>
      <c r="I13" s="14"/>
      <c r="J13" s="14"/>
      <c r="K13" s="14"/>
      <c r="L13" s="14"/>
      <c r="M13" s="14"/>
      <c r="N13" s="14"/>
      <c r="O13" s="14">
        <f t="shared" si="0"/>
        <v>31</v>
      </c>
      <c r="P13" s="14">
        <f>(B13*'Tiền '!$E$7)+(C13*'Tiền '!$F$7)+(D13*'Tiền '!$G$7)+(E13*'Tiền '!$H$7)+(F13*'Tiền '!$I$4)+(G13*'Tiền '!$J$4)+(H13*'Tiền '!$L$4)+(I13*'Tiền '!$M$4)+(J13*'Tiền '!$N$4)+(K13*'Tiền '!$O$4)+(L13*'Tiền '!$P$4)+(M13*'Tiền '!$Q$4)+(N13*'Tiền '!$R$4)</f>
        <v>301003.40720569179</v>
      </c>
      <c r="Q13" s="14">
        <f>(B13*'Tiền '!$E$6)+(C13*'Tiền '!$F$6)+(D13*'Tiền '!$G$6)+(E13*'Tiền '!$H$6)+(F13*'Tiền '!$I$3)+(G13*'Tiền '!$J$3)+(H13*'Tiền '!$L$3)+(I13*'Tiền '!$M$3)+(J13*'Tiền '!$N$3)+(K13*'Tiền '!$O$3)+(L13*'Tiền '!$P$3)+(M13*'Tiền '!$Q$3)+(N13*'Tiền '!$R$3)</f>
        <v>204996.59279430824</v>
      </c>
      <c r="R13" s="8"/>
      <c r="S13" s="8"/>
      <c r="T13" s="8"/>
    </row>
    <row r="14" spans="1:20" ht="18.75">
      <c r="A14" s="12">
        <v>45028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>
        <f t="shared" si="0"/>
        <v>21</v>
      </c>
      <c r="P14" s="14">
        <f>(B14*'Tiền '!$E$7)+(C14*'Tiền '!$F$7)+(D14*'Tiền '!$G$7)+(E14*'Tiền '!$H$7)+(F14*'Tiền '!$I$4)+(G14*'Tiền '!$J$4)+(H14*'Tiền '!$L$4)+(I14*'Tiền '!$M$4)+(J14*'Tiền '!$N$4)+(K14*'Tiền '!$O$4)+(L14*'Tiền '!$P$4)+(M14*'Tiền '!$Q$4)+(N14*'Tiền '!$R$4)</f>
        <v>189005.31429865371</v>
      </c>
      <c r="Q14" s="14">
        <f>(B14*'Tiền '!$E$6)+(C14*'Tiền '!$F$6)+(D14*'Tiền '!$G$6)+(E14*'Tiền '!$H$6)+(F14*'Tiền '!$I$3)+(G14*'Tiền '!$J$3)+(H14*'Tiền '!$L$3)+(I14*'Tiền '!$M$3)+(J14*'Tiền '!$N$3)+(K14*'Tiền '!$O$3)+(L14*'Tiền '!$P$3)+(M14*'Tiền '!$Q$3)+(N14*'Tiền '!$R$3)</f>
        <v>125994.68570134629</v>
      </c>
      <c r="R14" s="8"/>
      <c r="S14" s="8"/>
      <c r="T14" s="8"/>
    </row>
    <row r="15" spans="1:20" ht="18.75">
      <c r="A15" s="12">
        <v>45029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>
        <f t="shared" si="0"/>
        <v>0</v>
      </c>
      <c r="P15" s="14">
        <f>(B15*'Tiền '!$E$7)+(C15*'Tiền '!$F$7)+(D15*'Tiền '!$G$7)+(E15*'Tiền '!$H$7)+(F15*'Tiền '!$I$4)+(G15*'Tiền '!$J$4)+(H15*'Tiền '!$L$4)+(I15*'Tiền '!$M$4)+(J15*'Tiền '!$N$4)+(K15*'Tiền '!$O$4)+(L15*'Tiền '!$P$4)+(M15*'Tiền '!$Q$4)+(N15*'Tiền '!$R$4)</f>
        <v>0</v>
      </c>
      <c r="Q15" s="14">
        <f>(B15*'Tiền '!$E$6)+(C15*'Tiền '!$F$6)+(D15*'Tiền '!$G$6)+(E15*'Tiền '!$H$6)+(F15*'Tiền '!$I$3)+(G15*'Tiền '!$J$3)+(H15*'Tiền '!$L$3)+(I15*'Tiền '!$M$3)+(J15*'Tiền '!$N$3)+(K15*'Tiền '!$O$3)+(L15*'Tiền '!$P$3)+(M15*'Tiền '!$Q$3)+(N15*'Tiền '!$R$3)</f>
        <v>0</v>
      </c>
      <c r="R15" s="8"/>
      <c r="S15" s="8"/>
      <c r="T15" s="8"/>
    </row>
    <row r="16" spans="1:20" ht="18.75">
      <c r="A16" s="12">
        <v>45030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>
        <f t="shared" si="0"/>
        <v>0</v>
      </c>
      <c r="P16" s="14">
        <f>(B16*'Tiền '!$E$7)+(C16*'Tiền '!$F$7)+(D16*'Tiền '!$G$7)+(E16*'Tiền '!$H$7)+(F16*'Tiền '!$I$4)+(G16*'Tiền '!$J$4)+(H16*'Tiền '!$L$4)+(I16*'Tiền '!$M$4)+(J16*'Tiền '!$N$4)+(K16*'Tiền '!$O$4)+(L16*'Tiền '!$P$4)+(M16*'Tiền '!$Q$4)+(N16*'Tiền '!$R$4)</f>
        <v>0</v>
      </c>
      <c r="Q16" s="14">
        <f>(B16*'Tiền '!$E$6)+(C16*'Tiền '!$F$6)+(D16*'Tiền '!$G$6)+(E16*'Tiền '!$H$6)+(F16*'Tiền '!$I$3)+(G16*'Tiền '!$J$3)+(H16*'Tiền '!$L$3)+(I16*'Tiền '!$M$3)+(J16*'Tiền '!$N$3)+(K16*'Tiền '!$O$3)+(L16*'Tiền '!$P$3)+(M16*'Tiền '!$Q$3)+(N16*'Tiền '!$R$3)</f>
        <v>0</v>
      </c>
      <c r="R16" s="8"/>
      <c r="S16" s="8"/>
      <c r="T16" s="8"/>
    </row>
    <row r="17" spans="1:20" ht="18.75">
      <c r="A17" s="12">
        <v>45031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>
        <f t="shared" si="0"/>
        <v>0</v>
      </c>
      <c r="P17" s="14">
        <f>(B17*'Tiền '!$E$7)+(C17*'Tiền '!$F$7)+(D17*'Tiền '!$G$7)+(E17*'Tiền '!$H$7)+(F17*'Tiền '!$I$4)+(G17*'Tiền '!$J$4)+(H17*'Tiền '!$L$4)+(I17*'Tiền '!$M$4)+(J17*'Tiền '!$N$4)+(K17*'Tiền '!$O$4)+(L17*'Tiền '!$P$4)+(M17*'Tiền '!$Q$4)+(N17*'Tiền '!$R$4)</f>
        <v>0</v>
      </c>
      <c r="Q17" s="14">
        <f>(B17*'Tiền '!$E$6)+(C17*'Tiền '!$F$6)+(D17*'Tiền '!$G$6)+(E17*'Tiền '!$H$6)+(F17*'Tiền '!$I$3)+(G17*'Tiền '!$J$3)+(H17*'Tiền '!$L$3)+(I17*'Tiền '!$M$3)+(J17*'Tiền '!$N$3)+(K17*'Tiền '!$O$3)+(L17*'Tiền '!$P$3)+(M17*'Tiền '!$Q$3)+(N17*'Tiền '!$R$3)</f>
        <v>0</v>
      </c>
      <c r="R17" s="8"/>
      <c r="S17" s="8"/>
      <c r="T17" s="8"/>
    </row>
    <row r="18" spans="1:20" ht="18.75">
      <c r="A18" s="12">
        <v>45032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>
        <f t="shared" si="0"/>
        <v>0</v>
      </c>
      <c r="P18" s="14">
        <f>(B18*'Tiền '!$E$7)+(C18*'Tiền '!$F$7)+(D18*'Tiền '!$G$7)+(E18*'Tiền '!$H$7)+(F18*'Tiền '!$I$4)+(G18*'Tiền '!$J$4)+(H18*'Tiền '!$L$4)+(I18*'Tiền '!$M$4)+(J18*'Tiền '!$N$4)+(K18*'Tiền '!$O$4)+(L18*'Tiền '!$P$4)+(M18*'Tiền '!$Q$4)+(N18*'Tiền '!$R$4)</f>
        <v>0</v>
      </c>
      <c r="Q18" s="14">
        <f>(B18*'Tiền '!$E$6)+(C18*'Tiền '!$F$6)+(D18*'Tiền '!$G$6)+(E18*'Tiền '!$H$6)+(F18*'Tiền '!$I$3)+(G18*'Tiền '!$J$3)+(H18*'Tiền '!$L$3)+(I18*'Tiền '!$M$3)+(J18*'Tiền '!$N$3)+(K18*'Tiền '!$O$3)+(L18*'Tiền '!$P$3)+(M18*'Tiền '!$Q$3)+(N18*'Tiền '!$R$3)</f>
        <v>0</v>
      </c>
      <c r="R18" s="8"/>
      <c r="S18" s="8"/>
      <c r="T18" s="8"/>
    </row>
    <row r="19" spans="1:20" ht="18.75">
      <c r="A19" s="12">
        <v>45033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>
        <f t="shared" si="0"/>
        <v>0</v>
      </c>
      <c r="P19" s="14">
        <f>(B19*'Tiền '!$E$7)+(C19*'Tiền '!$F$7)+(D19*'Tiền '!$G$7)+(E19*'Tiền '!$H$7)+(F19*'Tiền '!$I$4)+(G19*'Tiền '!$J$4)+(H19*'Tiền '!$L$4)+(I19*'Tiền '!$M$4)+(J19*'Tiền '!$N$4)+(K19*'Tiền '!$O$4)+(L19*'Tiền '!$P$4)+(M19*'Tiền '!$Q$4)+(N19*'Tiền '!$R$4)</f>
        <v>0</v>
      </c>
      <c r="Q19" s="14">
        <f>(B19*'Tiền '!$E$6)+(C19*'Tiền '!$F$6)+(D19*'Tiền '!$G$6)+(E19*'Tiền '!$H$6)+(F19*'Tiền '!$I$3)+(G19*'Tiền '!$J$3)+(H19*'Tiền '!$L$3)+(I19*'Tiền '!$M$3)+(J19*'Tiền '!$N$3)+(K19*'Tiền '!$O$3)+(L19*'Tiền '!$P$3)+(M19*'Tiền '!$Q$3)+(N19*'Tiền '!$R$3)</f>
        <v>0</v>
      </c>
      <c r="R19" s="8"/>
      <c r="S19" s="8"/>
      <c r="T19" s="8"/>
    </row>
    <row r="20" spans="1:20" ht="18.75">
      <c r="A20" s="12">
        <v>45034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>
        <f t="shared" si="0"/>
        <v>0</v>
      </c>
      <c r="P20" s="14">
        <f>(B20*'Tiền '!$E$7)+(C20*'Tiền '!$F$7)+(D20*'Tiền '!$G$7)+(E20*'Tiền '!$H$7)+(F20*'Tiền '!$I$4)+(G20*'Tiền '!$J$4)+(H20*'Tiền '!$L$4)+(I20*'Tiền '!$M$4)+(J20*'Tiền '!$N$4)+(K20*'Tiền '!$O$4)+(L20*'Tiền '!$P$4)+(M20*'Tiền '!$Q$4)+(N20*'Tiền '!$R$4)</f>
        <v>0</v>
      </c>
      <c r="Q20" s="14">
        <f>(B20*'Tiền '!$E$6)+(C20*'Tiền '!$F$6)+(D20*'Tiền '!$G$6)+(E20*'Tiền '!$H$6)+(F20*'Tiền '!$I$3)+(G20*'Tiền '!$J$3)+(H20*'Tiền '!$L$3)+(I20*'Tiền '!$M$3)+(J20*'Tiền '!$N$3)+(K20*'Tiền '!$O$3)+(L20*'Tiền '!$P$3)+(M20*'Tiền '!$Q$3)+(N20*'Tiền '!$R$3)</f>
        <v>0</v>
      </c>
      <c r="R20" s="8"/>
      <c r="S20" s="8"/>
      <c r="T20" s="8"/>
    </row>
    <row r="21" spans="1:20" ht="18.75">
      <c r="A21" s="12">
        <v>45035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>
        <f t="shared" si="0"/>
        <v>0</v>
      </c>
      <c r="P21" s="14">
        <f>(B21*'Tiền '!$E$7)+(C21*'Tiền '!$F$7)+(D21*'Tiền '!$G$7)+(E21*'Tiền '!$H$7)+(F21*'Tiền '!$I$4)+(G21*'Tiền '!$J$4)+(H21*'Tiền '!$L$4)+(I21*'Tiền '!$M$4)+(J21*'Tiền '!$N$4)+(K21*'Tiền '!$O$4)+(L21*'Tiền '!$P$4)+(M21*'Tiền '!$Q$4)+(N21*'Tiền '!$R$4)</f>
        <v>0</v>
      </c>
      <c r="Q21" s="14">
        <f>(B21*'Tiền '!$E$6)+(C21*'Tiền '!$F$6)+(D21*'Tiền '!$G$6)+(E21*'Tiền '!$H$6)+(F21*'Tiền '!$I$3)+(G21*'Tiền '!$J$3)+(H21*'Tiền '!$L$3)+(I21*'Tiền '!$M$3)+(J21*'Tiền '!$N$3)+(K21*'Tiền '!$O$3)+(L21*'Tiền '!$P$3)+(M21*'Tiền '!$Q$3)+(N21*'Tiền '!$R$3)</f>
        <v>0</v>
      </c>
      <c r="R21" s="8"/>
      <c r="S21" s="8"/>
      <c r="T21" s="8"/>
    </row>
    <row r="22" spans="1:20" ht="18.75">
      <c r="A22" s="12">
        <v>45036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>
        <f t="shared" si="0"/>
        <v>0</v>
      </c>
      <c r="P22" s="14">
        <f>(B22*'Tiền '!$E$7)+(C22*'Tiền '!$F$7)+(D22*'Tiền '!$G$7)+(E22*'Tiền '!$H$7)+(F22*'Tiền '!$I$4)+(G22*'Tiền '!$J$4)+(H22*'Tiền '!$L$4)+(I22*'Tiền '!$M$4)+(J22*'Tiền '!$N$4)+(K22*'Tiền '!$O$4)+(L22*'Tiền '!$P$4)+(M22*'Tiền '!$Q$4)+(N22*'Tiền '!$R$4)</f>
        <v>0</v>
      </c>
      <c r="Q22" s="14">
        <f>(B22*'Tiền '!$E$6)+(C22*'Tiền '!$F$6)+(D22*'Tiền '!$G$6)+(E22*'Tiền '!$H$6)+(F22*'Tiền '!$I$3)+(G22*'Tiền '!$J$3)+(H22*'Tiền '!$L$3)+(I22*'Tiền '!$M$3)+(J22*'Tiền '!$N$3)+(K22*'Tiền '!$O$3)+(L22*'Tiền '!$P$3)+(M22*'Tiền '!$Q$3)+(N22*'Tiền '!$R$3)</f>
        <v>0</v>
      </c>
      <c r="R22" s="8"/>
      <c r="S22" s="8"/>
      <c r="T22" s="8"/>
    </row>
    <row r="23" spans="1:20" ht="18.75">
      <c r="A23" s="12">
        <v>45037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>
        <f t="shared" si="0"/>
        <v>0</v>
      </c>
      <c r="P23" s="14">
        <f>(B23*'Tiền '!$E$7)+(C23*'Tiền '!$F$7)+(D23*'Tiền '!$G$7)+(E23*'Tiền '!$H$7)+(F23*'Tiền '!$I$4)+(G23*'Tiền '!$J$4)+(H23*'Tiền '!$L$4)+(I23*'Tiền '!$M$4)+(J23*'Tiền '!$N$4)+(K23*'Tiền '!$O$4)+(L23*'Tiền '!$P$4)+(M23*'Tiền '!$Q$4)+(N23*'Tiền '!$R$4)</f>
        <v>0</v>
      </c>
      <c r="Q23" s="14">
        <f>(B23*'Tiền '!$E$6)+(C23*'Tiền '!$F$6)+(D23*'Tiền '!$G$6)+(E23*'Tiền '!$H$6)+(F23*'Tiền '!$I$3)+(G23*'Tiền '!$J$3)+(H23*'Tiền '!$L$3)+(I23*'Tiền '!$M$3)+(J23*'Tiền '!$N$3)+(K23*'Tiền '!$O$3)+(L23*'Tiền '!$P$3)+(M23*'Tiền '!$Q$3)+(N23*'Tiền '!$R$3)</f>
        <v>0</v>
      </c>
      <c r="R23" s="8"/>
      <c r="S23" s="8"/>
      <c r="T23" s="8"/>
    </row>
    <row r="24" spans="1:20" ht="18.75">
      <c r="A24" s="12">
        <v>45038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>
        <f t="shared" si="0"/>
        <v>0</v>
      </c>
      <c r="P24" s="14">
        <f>(B24*'Tiền '!$E$7)+(C24*'Tiền '!$F$7)+(D24*'Tiền '!$G$7)+(E24*'Tiền '!$H$7)+(F24*'Tiền '!$I$4)+(G24*'Tiền '!$J$4)+(H24*'Tiền '!$L$4)+(I24*'Tiền '!$M$4)+(J24*'Tiền '!$N$4)+(K24*'Tiền '!$O$4)+(L24*'Tiền '!$P$4)+(M24*'Tiền '!$Q$4)+(N24*'Tiền '!$R$4)</f>
        <v>0</v>
      </c>
      <c r="Q24" s="14">
        <f>(B24*'Tiền '!$E$6)+(C24*'Tiền '!$F$6)+(D24*'Tiền '!$G$6)+(E24*'Tiền '!$H$6)+(F24*'Tiền '!$I$3)+(G24*'Tiền '!$J$3)+(H24*'Tiền '!$L$3)+(I24*'Tiền '!$M$3)+(J24*'Tiền '!$N$3)+(K24*'Tiền '!$O$3)+(L24*'Tiền '!$P$3)+(M24*'Tiền '!$Q$3)+(N24*'Tiền '!$R$3)</f>
        <v>0</v>
      </c>
      <c r="R24" s="8"/>
      <c r="S24" s="8"/>
      <c r="T24" s="8"/>
    </row>
    <row r="25" spans="1:20" ht="18.75">
      <c r="A25" s="12">
        <v>45039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>
        <f t="shared" si="0"/>
        <v>0</v>
      </c>
      <c r="P25" s="14">
        <f>(B25*'Tiền '!$E$7)+(C25*'Tiền '!$F$7)+(D25*'Tiền '!$G$7)+(E25*'Tiền '!$H$7)+(F25*'Tiền '!$I$4)+(G25*'Tiền '!$J$4)+(H25*'Tiền '!$L$4)+(I25*'Tiền '!$M$4)+(J25*'Tiền '!$N$4)+(K25*'Tiền '!$O$4)+(L25*'Tiền '!$P$4)+(M25*'Tiền '!$Q$4)+(N25*'Tiền '!$R$4)</f>
        <v>0</v>
      </c>
      <c r="Q25" s="14">
        <f>(B25*'Tiền '!$E$6)+(C25*'Tiền '!$F$6)+(D25*'Tiền '!$G$6)+(E25*'Tiền '!$H$6)+(F25*'Tiền '!$I$3)+(G25*'Tiền '!$J$3)+(H25*'Tiền '!$L$3)+(I25*'Tiền '!$M$3)+(J25*'Tiền '!$N$3)+(K25*'Tiền '!$O$3)+(L25*'Tiền '!$P$3)+(M25*'Tiền '!$Q$3)+(N25*'Tiền '!$R$3)</f>
        <v>0</v>
      </c>
      <c r="R25" s="8"/>
      <c r="S25" s="8"/>
      <c r="T25" s="8"/>
    </row>
    <row r="26" spans="1:20" ht="18.75">
      <c r="A26" s="12">
        <v>45040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>
        <f t="shared" si="0"/>
        <v>0</v>
      </c>
      <c r="P26" s="14">
        <f>(B26*'Tiền '!$E$7)+(C26*'Tiền '!$F$7)+(D26*'Tiền '!$G$7)+(E26*'Tiền '!$H$7)+(F26*'Tiền '!$I$4)+(G26*'Tiền '!$J$4)+(H26*'Tiền '!$L$4)+(I26*'Tiền '!$M$4)+(J26*'Tiền '!$N$4)+(K26*'Tiền '!$O$4)+(L26*'Tiền '!$P$4)+(M26*'Tiền '!$Q$4)+(N26*'Tiền '!$R$4)</f>
        <v>0</v>
      </c>
      <c r="Q26" s="14">
        <f>(B26*'Tiền '!$E$6)+(C26*'Tiền '!$F$6)+(D26*'Tiền '!$G$6)+(E26*'Tiền '!$H$6)+(F26*'Tiền '!$I$3)+(G26*'Tiền '!$J$3)+(H26*'Tiền '!$L$3)+(I26*'Tiền '!$M$3)+(J26*'Tiền '!$N$3)+(K26*'Tiền '!$O$3)+(L26*'Tiền '!$P$3)+(M26*'Tiền '!$Q$3)+(N26*'Tiền '!$R$3)</f>
        <v>0</v>
      </c>
      <c r="R26" s="8"/>
      <c r="S26" s="8"/>
      <c r="T26" s="8"/>
    </row>
    <row r="27" spans="1:20" ht="18.75">
      <c r="A27" s="12">
        <v>45041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>
        <f t="shared" si="0"/>
        <v>0</v>
      </c>
      <c r="P27" s="14">
        <f>(B27*'Tiền '!$E$7)+(C27*'Tiền '!$F$7)+(D27*'Tiền '!$G$7)+(E27*'Tiền '!$H$7)+(F27*'Tiền '!$I$4)+(G27*'Tiền '!$J$4)+(H27*'Tiền '!$L$4)+(I27*'Tiền '!$M$4)+(J27*'Tiền '!$N$4)+(K27*'Tiền '!$O$4)+(L27*'Tiền '!$P$4)+(M27*'Tiền '!$Q$4)+(N27*'Tiền '!$R$4)</f>
        <v>0</v>
      </c>
      <c r="Q27" s="14">
        <f>(B27*'Tiền '!$E$6)+(C27*'Tiền '!$F$6)+(D27*'Tiền '!$G$6)+(E27*'Tiền '!$H$6)+(F27*'Tiền '!$I$3)+(G27*'Tiền '!$J$3)+(H27*'Tiền '!$L$3)+(I27*'Tiền '!$M$3)+(J27*'Tiền '!$N$3)+(K27*'Tiền '!$O$3)+(L27*'Tiền '!$P$3)+(M27*'Tiền '!$Q$3)+(N27*'Tiền '!$R$3)</f>
        <v>0</v>
      </c>
      <c r="R27" s="8"/>
      <c r="S27" s="8"/>
      <c r="T27" s="8"/>
    </row>
    <row r="28" spans="1:20" ht="18.75">
      <c r="A28" s="12">
        <v>45042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>
        <f t="shared" si="0"/>
        <v>0</v>
      </c>
      <c r="P28" s="14">
        <f>(B28*'Tiền '!$E$7)+(C28*'Tiền '!$F$7)+(D28*'Tiền '!$G$7)+(E28*'Tiền '!$H$7)+(F28*'Tiền '!$I$4)+(G28*'Tiền '!$J$4)+(H28*'Tiền '!$L$4)+(I28*'Tiền '!$M$4)+(J28*'Tiền '!$N$4)+(K28*'Tiền '!$O$4)+(L28*'Tiền '!$P$4)+(M28*'Tiền '!$Q$4)+(N28*'Tiền '!$R$4)</f>
        <v>0</v>
      </c>
      <c r="Q28" s="14">
        <f>(B28*'Tiền '!$E$6)+(C28*'Tiền '!$F$6)+(D28*'Tiền '!$G$6)+(E28*'Tiền '!$H$6)+(F28*'Tiền '!$I$3)+(G28*'Tiền '!$J$3)+(H28*'Tiền '!$L$3)+(I28*'Tiền '!$M$3)+(J28*'Tiền '!$N$3)+(K28*'Tiền '!$O$3)+(L28*'Tiền '!$P$3)+(M28*'Tiền '!$Q$3)+(N28*'Tiền '!$R$3)</f>
        <v>0</v>
      </c>
      <c r="R28" s="8"/>
      <c r="S28" s="8"/>
      <c r="T28" s="8"/>
    </row>
    <row r="29" spans="1:20" ht="18.75">
      <c r="A29" s="12">
        <v>45043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>
        <f t="shared" si="0"/>
        <v>0</v>
      </c>
      <c r="P29" s="14">
        <f>(B29*'Tiền '!$E$7)+(C29*'Tiền '!$F$7)+(D29*'Tiền '!$G$7)+(E29*'Tiền '!$H$7)+(F29*'Tiền '!$I$4)+(G29*'Tiền '!$J$4)+(H29*'Tiền '!$L$4)+(I29*'Tiền '!$M$4)+(J29*'Tiền '!$N$4)+(K29*'Tiền '!$O$4)+(L29*'Tiền '!$P$4)+(M29*'Tiền '!$Q$4)+(N29*'Tiền '!$R$4)</f>
        <v>0</v>
      </c>
      <c r="Q29" s="14">
        <f>(B29*'Tiền '!$E$6)+(C29*'Tiền '!$F$6)+(D29*'Tiền '!$G$6)+(E29*'Tiền '!$H$6)+(F29*'Tiền '!$I$3)+(G29*'Tiền '!$J$3)+(H29*'Tiền '!$L$3)+(I29*'Tiền '!$M$3)+(J29*'Tiền '!$N$3)+(K29*'Tiền '!$O$3)+(L29*'Tiền '!$P$3)+(M29*'Tiền '!$Q$3)+(N29*'Tiền '!$R$3)</f>
        <v>0</v>
      </c>
      <c r="R29" s="8"/>
      <c r="S29" s="8"/>
      <c r="T29" s="8"/>
    </row>
    <row r="30" spans="1:20" ht="18.75">
      <c r="A30" s="12">
        <v>45044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>
        <f t="shared" si="0"/>
        <v>0</v>
      </c>
      <c r="P30" s="14">
        <f>(B30*'Tiền '!$E$7)+(C30*'Tiền '!$F$7)+(D30*'Tiền '!$G$7)+(E30*'Tiền '!$H$7)+(F30*'Tiền '!$I$4)+(G30*'Tiền '!$J$4)+(H30*'Tiền '!$L$4)+(I30*'Tiền '!$M$4)+(J30*'Tiền '!$N$4)+(K30*'Tiền '!$O$4)+(L30*'Tiền '!$P$4)+(M30*'Tiền '!$Q$4)+(N30*'Tiền '!$R$4)</f>
        <v>0</v>
      </c>
      <c r="Q30" s="14">
        <f>(B30*'Tiền '!$E$6)+(C30*'Tiền '!$F$6)+(D30*'Tiền '!$G$6)+(E30*'Tiền '!$H$6)+(F30*'Tiền '!$I$3)+(G30*'Tiền '!$J$3)+(H30*'Tiền '!$L$3)+(I30*'Tiền '!$M$3)+(J30*'Tiền '!$N$3)+(K30*'Tiền '!$O$3)+(L30*'Tiền '!$P$3)+(M30*'Tiền '!$Q$3)+(N30*'Tiền '!$R$3)</f>
        <v>0</v>
      </c>
      <c r="R30" s="8"/>
      <c r="S30" s="8"/>
      <c r="T30" s="8"/>
    </row>
    <row r="31" spans="1:20" ht="18.75">
      <c r="A31" s="12">
        <v>45045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>
        <f t="shared" si="0"/>
        <v>0</v>
      </c>
      <c r="P31" s="14">
        <f>(B31*'Tiền '!$E$7)+(C31*'Tiền '!$F$7)+(D31*'Tiền '!$G$7)+(E31*'Tiền '!$H$7)+(F31*'Tiền '!$I$4)+(G31*'Tiền '!$J$4)+(H31*'Tiền '!$L$4)+(I31*'Tiền '!$M$4)+(J31*'Tiền '!$N$4)+(K31*'Tiền '!$O$4)+(L31*'Tiền '!$P$4)+(M31*'Tiền '!$Q$4)+(N31*'Tiền '!$R$4)</f>
        <v>0</v>
      </c>
      <c r="Q31" s="14">
        <f>(B31*'Tiền '!$E$6)+(C31*'Tiền '!$F$6)+(D31*'Tiền '!$G$6)+(E31*'Tiền '!$H$6)+(F31*'Tiền '!$I$3)+(G31*'Tiền '!$J$3)+(H31*'Tiền '!$L$3)+(I31*'Tiền '!$M$3)+(J31*'Tiền '!$N$3)+(K31*'Tiền '!$O$3)+(L31*'Tiền '!$P$3)+(M31*'Tiền '!$Q$3)+(N31*'Tiền '!$R$3)</f>
        <v>0</v>
      </c>
      <c r="R31" s="8"/>
      <c r="S31" s="8"/>
      <c r="T31" s="8"/>
    </row>
    <row r="32" spans="1:20" ht="18.75">
      <c r="A32" s="12">
        <v>45046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4">
        <f t="shared" si="0"/>
        <v>0</v>
      </c>
      <c r="P32" s="14">
        <f>(B32*'Tiền '!$E$7)+(C32*'Tiền '!$F$7)+(D32*'Tiền '!$G$7)+(E32*'Tiền '!$H$7)+(F32*'Tiền '!$I$4)+(G32*'Tiền '!$J$4)+(H32*'Tiền '!$L$4)+(I32*'Tiền '!$M$4)+(J32*'Tiền '!$N$4)+(K32*'Tiền '!$O$4)+(L32*'Tiền '!$P$4)+(M32*'Tiền '!$Q$4)+(N32*'Tiền '!$R$4)</f>
        <v>0</v>
      </c>
      <c r="Q32" s="16">
        <f>(B32*'Tiền '!$E$6)+(C32*'Tiền '!$F$6)+(D32*'Tiền '!$G$6)+(E32*'Tiền '!$H$6)+(F32*'Tiền '!$I$3)+(G32*'Tiền '!$J$3)+(H32*'Tiền '!$L$3)+(I32*'Tiền '!$M$3)+(J32*'Tiền '!$N$3)+(K32*'Tiền '!$O$3)+(L32*'Tiền '!$P$3)+(M32*'Tiền '!$Q$3)+(N32*'Tiền '!$R$3)</f>
        <v>0</v>
      </c>
      <c r="R32" s="8"/>
      <c r="S32" s="8"/>
      <c r="T32" s="8"/>
    </row>
    <row r="33" spans="1:20" ht="18.75">
      <c r="A33" s="60" t="s">
        <v>11</v>
      </c>
      <c r="B33" s="61">
        <f t="shared" ref="B33:Q33" si="1">SUM(B3:B32)</f>
        <v>14</v>
      </c>
      <c r="C33" s="61">
        <f t="shared" si="1"/>
        <v>101</v>
      </c>
      <c r="D33" s="61">
        <f t="shared" si="1"/>
        <v>39</v>
      </c>
      <c r="E33" s="61">
        <f t="shared" si="1"/>
        <v>63</v>
      </c>
      <c r="F33" s="61">
        <f t="shared" si="1"/>
        <v>17</v>
      </c>
      <c r="G33" s="61">
        <f t="shared" si="1"/>
        <v>43</v>
      </c>
      <c r="H33" s="61">
        <f t="shared" si="1"/>
        <v>4</v>
      </c>
      <c r="I33" s="61">
        <f t="shared" si="1"/>
        <v>2</v>
      </c>
      <c r="J33" s="61">
        <f t="shared" si="1"/>
        <v>6</v>
      </c>
      <c r="K33" s="61">
        <f t="shared" si="1"/>
        <v>3</v>
      </c>
      <c r="L33" s="61">
        <f t="shared" si="1"/>
        <v>5</v>
      </c>
      <c r="M33" s="61">
        <f t="shared" si="1"/>
        <v>1</v>
      </c>
      <c r="N33" s="61">
        <f t="shared" si="1"/>
        <v>0</v>
      </c>
      <c r="O33" s="61">
        <f t="shared" si="1"/>
        <v>298</v>
      </c>
      <c r="P33" s="62">
        <f t="shared" si="1"/>
        <v>2923989.5309526748</v>
      </c>
      <c r="Q33" s="62">
        <f t="shared" si="1"/>
        <v>2179010.4690473247</v>
      </c>
      <c r="R33" s="8"/>
      <c r="S33" s="8"/>
      <c r="T33" s="8"/>
    </row>
  </sheetData>
  <mergeCells count="1">
    <mergeCell ref="A1:P1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A15" zoomScale="70" zoomScaleNormal="70" workbookViewId="0">
      <selection activeCell="A35" sqref="A35:XFD1379"/>
    </sheetView>
  </sheetViews>
  <sheetFormatPr defaultColWidth="14.42578125" defaultRowHeight="15" customHeight="1"/>
  <cols>
    <col min="1" max="1" width="16" style="55" customWidth="1"/>
    <col min="2" max="14" width="16.7109375" style="55" customWidth="1"/>
    <col min="15" max="15" width="10.140625" style="55" customWidth="1"/>
    <col min="16" max="17" width="20.7109375" style="55" customWidth="1"/>
    <col min="18" max="20" width="8.7109375" style="55" customWidth="1"/>
    <col min="21" max="16384" width="14.42578125" style="55"/>
  </cols>
  <sheetData>
    <row r="1" spans="1:20" ht="15.95" customHeight="1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3"/>
      <c r="Q1" s="54"/>
      <c r="R1" s="8"/>
      <c r="S1" s="8"/>
      <c r="T1" s="8"/>
    </row>
    <row r="2" spans="1:20" ht="18.75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8</v>
      </c>
      <c r="P2" s="11" t="s">
        <v>9</v>
      </c>
      <c r="Q2" s="11" t="s">
        <v>10</v>
      </c>
      <c r="R2" s="8"/>
      <c r="S2" s="8"/>
      <c r="T2" s="8"/>
    </row>
    <row r="3" spans="1:20" ht="18.75">
      <c r="A3" s="12">
        <v>45047</v>
      </c>
      <c r="B3" s="64">
        <v>0</v>
      </c>
      <c r="C3" s="64">
        <v>0</v>
      </c>
      <c r="D3" s="64">
        <v>0</v>
      </c>
      <c r="E3" s="64">
        <v>0</v>
      </c>
      <c r="F3" s="64">
        <v>0</v>
      </c>
      <c r="G3" s="64">
        <v>0</v>
      </c>
      <c r="H3" s="13">
        <v>1</v>
      </c>
      <c r="I3" s="13">
        <v>1</v>
      </c>
      <c r="J3" s="13">
        <v>1</v>
      </c>
      <c r="K3" s="13"/>
      <c r="L3" s="13"/>
      <c r="M3" s="13"/>
      <c r="N3" s="13"/>
      <c r="O3" s="14">
        <f>SUM(B3:N3)</f>
        <v>3</v>
      </c>
      <c r="P3" s="14">
        <f>(B3*'Tiền '!$E$7)+(C3*'Tiền '!$F$7)+(D3*'Tiền '!$G$7)+(E3*'Tiền '!$H$7)+(F3*'Tiền '!$I$4)+(G3*'Tiền '!$J$4)+(H3*'Tiền '!$L$4)+(I3*'Tiền '!$M$4)+(J3*'Tiền '!$N$4)+(K3*'Tiền '!$O$4)+(L3*'Tiền '!$P$4)+(M3*'Tiền '!$Q$4)+(N3*'Tiền '!$R$4)</f>
        <v>31999.727874071938</v>
      </c>
      <c r="Q3" s="14">
        <f>(B3*'Tiền '!$E$6)+(C3*'Tiền '!$F$6)+(D3*'Tiền '!$G$6)+(E3*'Tiền '!$H$6)+(F3*'Tiền '!$I$3)+(G3*'Tiền '!$J$3)+(H3*'Tiền '!$L$3)+(I3*'Tiền '!$M$3)+(J3*'Tiền '!$N$3)+(K3*'Tiền '!$O$3)+(L3*'Tiền '!$P$3)+(M3*'Tiền '!$Q$3)+(N3*'Tiền '!$R$3)+60000</f>
        <v>88000.272125928066</v>
      </c>
      <c r="R3" s="8"/>
      <c r="S3" s="8"/>
      <c r="T3" s="8"/>
    </row>
    <row r="4" spans="1:20" ht="18.75">
      <c r="A4" s="12">
        <v>45048</v>
      </c>
      <c r="B4" s="64">
        <v>2</v>
      </c>
      <c r="C4" s="64">
        <v>7</v>
      </c>
      <c r="D4" s="64">
        <v>0</v>
      </c>
      <c r="E4" s="64">
        <v>9</v>
      </c>
      <c r="F4" s="64">
        <v>1</v>
      </c>
      <c r="G4" s="64">
        <v>6</v>
      </c>
      <c r="H4" s="13">
        <v>2</v>
      </c>
      <c r="I4" s="13">
        <v>1</v>
      </c>
      <c r="J4" s="13">
        <v>1</v>
      </c>
      <c r="K4" s="13">
        <v>1</v>
      </c>
      <c r="L4" s="13">
        <v>2</v>
      </c>
      <c r="M4" s="13">
        <v>1</v>
      </c>
      <c r="N4" s="13"/>
      <c r="O4" s="14">
        <f>SUM(B4:N4)</f>
        <v>33</v>
      </c>
      <c r="P4" s="14">
        <f>(B4*'Tiền '!$E$7)+(C4*'Tiền '!$F$7)+(D4*'Tiền '!$G$7)+(E4*'Tiền '!$H$7)+(F4*'Tiền '!$I$4)+(G4*'Tiền '!$J$4)+(H4*'Tiền '!$L$4)+(I4*'Tiền '!$M$4)+(J4*'Tiền '!$N$4)+(K4*'Tiền '!$O$4)+(L4*'Tiền '!$P$4)+(M4*'Tiền '!$Q$4)+(N4*'Tiền '!$R$4)</f>
        <v>329493.58353085571</v>
      </c>
      <c r="Q4" s="14">
        <f>(B4*'Tiền '!$E$6)+(C4*'Tiền '!$F$6)+(D4*'Tiền '!$G$6)+(E4*'Tiền '!$H$6)+(F4*'Tiền '!$I$3)+(G4*'Tiền '!$J$3)+(H4*'Tiền '!$L$3)+(I4*'Tiền '!$M$3)+(J4*'Tiền '!$N$3)+(K4*'Tiền '!$O$3)+(L4*'Tiền '!$P$3)+(M4*'Tiền '!$Q$3)+(N4*'Tiền '!$R$3)+20000</f>
        <v>270506.41646914434</v>
      </c>
      <c r="R4" s="8"/>
      <c r="S4" s="8"/>
      <c r="T4" s="8"/>
    </row>
    <row r="5" spans="1:20" ht="18.75">
      <c r="A5" s="12">
        <v>45049</v>
      </c>
      <c r="B5" s="64">
        <v>3</v>
      </c>
      <c r="C5" s="64">
        <v>10</v>
      </c>
      <c r="D5" s="64">
        <v>2</v>
      </c>
      <c r="E5" s="64">
        <v>5</v>
      </c>
      <c r="F5" s="64">
        <v>2</v>
      </c>
      <c r="G5" s="64">
        <v>3</v>
      </c>
      <c r="H5" s="13">
        <v>1</v>
      </c>
      <c r="I5" s="13"/>
      <c r="J5" s="13">
        <v>4</v>
      </c>
      <c r="K5" s="13">
        <v>2</v>
      </c>
      <c r="L5" s="13">
        <v>3</v>
      </c>
      <c r="M5" s="13"/>
      <c r="N5" s="13"/>
      <c r="O5" s="14">
        <f t="shared" ref="O5:O33" si="0">SUM(B5:N5)</f>
        <v>35</v>
      </c>
      <c r="P5" s="14">
        <f>(B5*'Tiền '!$E$7)+(C5*'Tiền '!$F$7)+(D5*'Tiền '!$G$7)+(E5*'Tiền '!$H$7)+(F5*'Tiền '!$I$4)+(G5*'Tiền '!$J$4)+(H5*'Tiền '!$L$4)+(I5*'Tiền '!$M$4)+(J5*'Tiền '!$N$4)+(K5*'Tiền '!$O$4)+(L5*'Tiền '!$P$4)+(M5*'Tiền '!$Q$4)+(N5*'Tiền '!$R$4)</f>
        <v>330995.32635192492</v>
      </c>
      <c r="Q5" s="14">
        <f>(B5*'Tiền '!$E$6)+(C5*'Tiền '!$F$6)+(D5*'Tiền '!$G$6)+(E5*'Tiền '!$H$6)+(F5*'Tiền '!$I$3)+(G5*'Tiền '!$J$3)+(H5*'Tiền '!$L$3)+(I5*'Tiền '!$M$3)+(J5*'Tiền '!$N$3)+(K5*'Tiền '!$O$3)+(L5*'Tiền '!$P$3)+(M5*'Tiền '!$Q$3)+(N5*'Tiền '!$R$3)+20000</f>
        <v>290004.67364807508</v>
      </c>
      <c r="R5" s="8"/>
      <c r="S5" s="8"/>
      <c r="T5" s="8"/>
    </row>
    <row r="6" spans="1:20" ht="18.75">
      <c r="A6" s="12">
        <v>45050</v>
      </c>
      <c r="B6" s="64">
        <v>0</v>
      </c>
      <c r="C6" s="64">
        <v>6</v>
      </c>
      <c r="D6" s="64">
        <v>4</v>
      </c>
      <c r="E6" s="64">
        <v>6</v>
      </c>
      <c r="F6" s="64">
        <v>1</v>
      </c>
      <c r="G6" s="64">
        <v>6</v>
      </c>
      <c r="H6" s="13"/>
      <c r="I6" s="13"/>
      <c r="J6" s="13"/>
      <c r="K6" s="13"/>
      <c r="L6" s="13"/>
      <c r="M6" s="13"/>
      <c r="N6" s="13"/>
      <c r="O6" s="14">
        <f t="shared" si="0"/>
        <v>23</v>
      </c>
      <c r="P6" s="14">
        <f>(B6*'Tiền '!$E$7)+(C6*'Tiền '!$F$7)+(D6*'Tiền '!$G$7)+(E6*'Tiền '!$H$7)+(F6*'Tiền '!$I$4)+(G6*'Tiền '!$J$4)+(H6*'Tiền '!$L$4)+(I6*'Tiền '!$M$4)+(J6*'Tiền '!$N$4)+(K6*'Tiền '!$O$4)+(L6*'Tiền '!$P$4)+(M6*'Tiền '!$Q$4)+(N6*'Tiền '!$R$4)</f>
        <v>235998.82350819203</v>
      </c>
      <c r="Q6" s="14">
        <f>(B6*'Tiền '!$E$6)+(C6*'Tiền '!$F$6)+(D6*'Tiền '!$G$6)+(E6*'Tiền '!$H$6)+(F6*'Tiền '!$I$3)+(G6*'Tiền '!$J$3)+(H6*'Tiền '!$L$3)+(I6*'Tiền '!$M$3)+(J6*'Tiền '!$N$3)+(K6*'Tiền '!$O$3)+(L6*'Tiền '!$P$3)+(M6*'Tiền '!$Q$3)+(N6*'Tiền '!$R$3)</f>
        <v>162001.17649180797</v>
      </c>
      <c r="R6" s="8"/>
      <c r="S6" s="8"/>
      <c r="T6" s="8"/>
    </row>
    <row r="7" spans="1:20" ht="18.75">
      <c r="A7" s="12">
        <v>45051</v>
      </c>
      <c r="B7" s="64">
        <v>2</v>
      </c>
      <c r="C7" s="64">
        <v>10</v>
      </c>
      <c r="D7" s="64">
        <v>1</v>
      </c>
      <c r="E7" s="64">
        <v>6</v>
      </c>
      <c r="F7" s="64">
        <v>0</v>
      </c>
      <c r="G7" s="64">
        <v>2</v>
      </c>
      <c r="H7" s="13"/>
      <c r="I7" s="13"/>
      <c r="J7" s="13"/>
      <c r="K7" s="13"/>
      <c r="L7" s="13"/>
      <c r="M7" s="13"/>
      <c r="N7" s="13"/>
      <c r="O7" s="14">
        <f t="shared" si="0"/>
        <v>21</v>
      </c>
      <c r="P7" s="14">
        <f>(B7*'Tiền '!$E$7)+(C7*'Tiền '!$F$7)+(D7*'Tiền '!$G$7)+(E7*'Tiền '!$H$7)+(F7*'Tiền '!$I$4)+(G7*'Tiền '!$J$4)+(H7*'Tiền '!$L$4)+(I7*'Tiền '!$M$4)+(J7*'Tiền '!$N$4)+(K7*'Tiền '!$O$4)+(L7*'Tiền '!$P$4)+(M7*'Tiền '!$Q$4)+(N7*'Tiền '!$R$4)</f>
        <v>198999.53475902282</v>
      </c>
      <c r="Q7" s="14">
        <f>(B7*'Tiền '!$E$6)+(C7*'Tiền '!$F$6)+(D7*'Tiền '!$G$6)+(E7*'Tiền '!$H$6)+(F7*'Tiền '!$I$3)+(G7*'Tiền '!$J$3)+(H7*'Tiền '!$L$3)+(I7*'Tiền '!$M$3)+(J7*'Tiền '!$N$3)+(K7*'Tiền '!$O$3)+(L7*'Tiền '!$P$3)+(M7*'Tiền '!$Q$3)+(N7*'Tiền '!$R$3)</f>
        <v>134000.46524097721</v>
      </c>
      <c r="R7" s="8"/>
      <c r="S7" s="8"/>
      <c r="T7" s="8"/>
    </row>
    <row r="8" spans="1:20" ht="18.75">
      <c r="A8" s="12">
        <v>45052</v>
      </c>
      <c r="B8" s="64">
        <v>0</v>
      </c>
      <c r="C8" s="64">
        <v>10</v>
      </c>
      <c r="D8" s="64">
        <v>3</v>
      </c>
      <c r="E8" s="64">
        <v>3</v>
      </c>
      <c r="F8" s="64">
        <v>1</v>
      </c>
      <c r="G8" s="64">
        <v>2</v>
      </c>
      <c r="H8" s="13"/>
      <c r="I8" s="13"/>
      <c r="J8" s="13"/>
      <c r="K8" s="13"/>
      <c r="L8" s="13"/>
      <c r="M8" s="13"/>
      <c r="N8" s="13"/>
      <c r="O8" s="14">
        <f t="shared" si="0"/>
        <v>19</v>
      </c>
      <c r="P8" s="14">
        <f>(B8*'Tiền '!$E$7)+(C8*'Tiền '!$F$7)+(D8*'Tiền '!$G$7)+(E8*'Tiền '!$H$7)+(F8*'Tiền '!$I$4)+(G8*'Tiền '!$J$4)+(H8*'Tiền '!$L$4)+(I8*'Tiền '!$M$4)+(J8*'Tiền '!$N$4)+(K8*'Tiền '!$O$4)+(L8*'Tiền '!$P$4)+(M8*'Tiền '!$Q$4)+(N8*'Tiền '!$R$4)</f>
        <v>184001.73537991921</v>
      </c>
      <c r="Q8" s="14">
        <f>(B8*'Tiền '!$E$6)+(C8*'Tiền '!$F$6)+(D8*'Tiền '!$G$6)+(E8*'Tiền '!$H$6)+(F8*'Tiền '!$I$3)+(G8*'Tiền '!$J$3)+(H8*'Tiền '!$L$3)+(I8*'Tiền '!$M$3)+(J8*'Tiền '!$N$3)+(K8*'Tiền '!$O$3)+(L8*'Tiền '!$P$3)+(M8*'Tiền '!$Q$3)+(N8*'Tiền '!$R$3)</f>
        <v>125998.26462008081</v>
      </c>
      <c r="R8" s="8"/>
      <c r="S8" s="8"/>
      <c r="T8" s="8"/>
    </row>
    <row r="9" spans="1:20" ht="18.75">
      <c r="A9" s="12">
        <v>45053</v>
      </c>
      <c r="B9" s="65">
        <v>1</v>
      </c>
      <c r="C9" s="65">
        <v>7</v>
      </c>
      <c r="D9" s="65">
        <v>4</v>
      </c>
      <c r="E9" s="65">
        <v>7</v>
      </c>
      <c r="F9" s="65">
        <v>5</v>
      </c>
      <c r="G9" s="65">
        <v>6</v>
      </c>
      <c r="H9" s="14"/>
      <c r="I9" s="14"/>
      <c r="J9" s="14"/>
      <c r="K9" s="14"/>
      <c r="L9" s="14"/>
      <c r="M9" s="14"/>
      <c r="N9" s="14"/>
      <c r="O9" s="14">
        <f t="shared" si="0"/>
        <v>30</v>
      </c>
      <c r="P9" s="14">
        <f>(B9*'Tiền '!$E$7)+(C9*'Tiền '!$F$7)+(D9*'Tiền '!$G$7)+(E9*'Tiền '!$H$7)+(F9*'Tiền '!$I$4)+(G9*'Tiền '!$J$4)+(H9*'Tiền '!$L$4)+(I9*'Tiền '!$M$4)+(J9*'Tiền '!$N$4)+(K9*'Tiền '!$O$4)+(L9*'Tiền '!$P$4)+(M9*'Tiền '!$Q$4)+(N9*'Tiền '!$R$4)</f>
        <v>302496.88043872488</v>
      </c>
      <c r="Q9" s="14">
        <f>(B9*'Tiền '!$E$6)+(C9*'Tiền '!$F$6)+(D9*'Tiền '!$G$6)+(E9*'Tiền '!$H$6)+(F9*'Tiền '!$I$3)+(G9*'Tiền '!$J$3)+(H9*'Tiền '!$L$3)+(I9*'Tiền '!$M$3)+(J9*'Tiền '!$N$3)+(K9*'Tiền '!$O$3)+(L9*'Tiền '!$P$3)+(M9*'Tiền '!$Q$3)+(N9*'Tiền '!$R$3)</f>
        <v>211503.11956127503</v>
      </c>
      <c r="R9" s="8"/>
      <c r="S9" s="8"/>
      <c r="T9" s="8"/>
    </row>
    <row r="10" spans="1:20" ht="18.75">
      <c r="A10" s="12">
        <v>45054</v>
      </c>
      <c r="B10" s="65">
        <v>2</v>
      </c>
      <c r="C10" s="65">
        <v>10</v>
      </c>
      <c r="D10" s="65">
        <v>6</v>
      </c>
      <c r="E10" s="65">
        <v>9</v>
      </c>
      <c r="F10" s="65">
        <v>1</v>
      </c>
      <c r="G10" s="65">
        <v>3</v>
      </c>
      <c r="H10" s="14"/>
      <c r="I10" s="14"/>
      <c r="J10" s="14"/>
      <c r="K10" s="14"/>
      <c r="L10" s="14"/>
      <c r="M10" s="14"/>
      <c r="N10" s="14"/>
      <c r="O10" s="14">
        <f t="shared" si="0"/>
        <v>31</v>
      </c>
      <c r="P10" s="14">
        <f>(B10*'Tiền '!$E$7)+(C10*'Tiền '!$F$7)+(D10*'Tiền '!$G$7)+(E10*'Tiền '!$H$7)+(F10*'Tiền '!$I$4)+(G10*'Tiền '!$J$4)+(H10*'Tiền '!$L$4)+(I10*'Tiền '!$M$4)+(J10*'Tiền '!$N$4)+(K10*'Tiền '!$O$4)+(L10*'Tiền '!$P$4)+(M10*'Tiền '!$Q$4)+(N10*'Tiền '!$R$4)</f>
        <v>300999.92465627193</v>
      </c>
      <c r="Q10" s="14">
        <f>(B10*'Tiền '!$E$6)+(C10*'Tiền '!$F$6)+(D10*'Tiền '!$G$6)+(E10*'Tiền '!$H$6)+(F10*'Tiền '!$I$3)+(G10*'Tiền '!$J$3)+(H10*'Tiền '!$L$3)+(I10*'Tiền '!$M$3)+(J10*'Tiền '!$N$3)+(K10*'Tiền '!$O$3)+(L10*'Tiền '!$P$3)+(M10*'Tiền '!$Q$3)+(N10*'Tiền '!$R$3)</f>
        <v>206000.07534372801</v>
      </c>
      <c r="R10" s="8"/>
      <c r="S10" s="8"/>
      <c r="T10" s="8"/>
    </row>
    <row r="11" spans="1:20" ht="18.75">
      <c r="A11" s="12">
        <v>45055</v>
      </c>
      <c r="B11" s="65">
        <v>0</v>
      </c>
      <c r="C11" s="65">
        <v>12</v>
      </c>
      <c r="D11" s="65">
        <v>0</v>
      </c>
      <c r="E11" s="65">
        <v>13</v>
      </c>
      <c r="F11" s="65">
        <v>2</v>
      </c>
      <c r="G11" s="65">
        <v>4</v>
      </c>
      <c r="H11" s="14"/>
      <c r="I11" s="14"/>
      <c r="J11" s="14"/>
      <c r="K11" s="14"/>
      <c r="L11" s="14"/>
      <c r="M11" s="14"/>
      <c r="N11" s="14"/>
      <c r="O11" s="14">
        <f t="shared" si="0"/>
        <v>31</v>
      </c>
      <c r="P11" s="14">
        <f>(B11*'Tiền '!$E$7)+(C11*'Tiền '!$F$7)+(D11*'Tiền '!$G$7)+(E11*'Tiền '!$H$7)+(F11*'Tiền '!$I$4)+(G11*'Tiền '!$J$4)+(H11*'Tiền '!$L$4)+(I11*'Tiền '!$M$4)+(J11*'Tiền '!$N$4)+(K11*'Tiền '!$O$4)+(L11*'Tiền '!$P$4)+(M11*'Tiền '!$Q$4)+(N11*'Tiền '!$R$4)</f>
        <v>305996.16185163183</v>
      </c>
      <c r="Q11" s="14">
        <f>(B11*'Tiền '!$E$6)+(C11*'Tiền '!$F$6)+(D11*'Tiền '!$G$6)+(E11*'Tiền '!$H$6)+(F11*'Tiền '!$I$3)+(G11*'Tiền '!$J$3)+(H11*'Tiền '!$L$3)+(I11*'Tiền '!$M$3)+(J11*'Tiền '!$N$3)+(K11*'Tiền '!$O$3)+(L11*'Tiền '!$P$3)+(M11*'Tiền '!$Q$3)+(N11*'Tiền '!$R$3)</f>
        <v>211003.83814836817</v>
      </c>
      <c r="R11" s="8"/>
      <c r="S11" s="8"/>
      <c r="T11" s="8"/>
    </row>
    <row r="12" spans="1:20" ht="18.75">
      <c r="A12" s="12">
        <v>45056</v>
      </c>
      <c r="B12" s="65">
        <v>0</v>
      </c>
      <c r="C12" s="65">
        <v>11</v>
      </c>
      <c r="D12" s="65">
        <v>1</v>
      </c>
      <c r="E12" s="65">
        <v>4</v>
      </c>
      <c r="F12" s="65">
        <v>0</v>
      </c>
      <c r="G12" s="65">
        <v>2</v>
      </c>
      <c r="H12" s="14"/>
      <c r="I12" s="14"/>
      <c r="J12" s="14"/>
      <c r="K12" s="14"/>
      <c r="L12" s="14"/>
      <c r="M12" s="14"/>
      <c r="N12" s="14"/>
      <c r="O12" s="14">
        <f t="shared" si="0"/>
        <v>18</v>
      </c>
      <c r="P12" s="14">
        <f>(B12*'Tiền '!$E$7)+(C12*'Tiền '!$F$7)+(D12*'Tiền '!$G$7)+(E12*'Tiền '!$H$7)+(F12*'Tiền '!$I$4)+(G12*'Tiền '!$J$4)+(H12*'Tiền '!$L$4)+(I12*'Tiền '!$M$4)+(J12*'Tiền '!$N$4)+(K12*'Tiền '!$O$4)+(L12*'Tiền '!$P$4)+(M12*'Tiền '!$Q$4)+(N12*'Tiền '!$R$4)</f>
        <v>173001.11268671494</v>
      </c>
      <c r="Q12" s="14">
        <f>(B12*'Tiền '!$E$6)+(C12*'Tiền '!$F$6)+(D12*'Tiền '!$G$6)+(E12*'Tiền '!$H$6)+(F12*'Tiền '!$I$3)+(G12*'Tiền '!$J$3)+(H12*'Tiền '!$L$3)+(I12*'Tiền '!$M$3)+(J12*'Tiền '!$N$3)+(K12*'Tiền '!$O$3)+(L12*'Tiền '!$P$3)+(M12*'Tiền '!$Q$3)+(N12*'Tiền '!$R$3)</f>
        <v>116998.88731328507</v>
      </c>
      <c r="R12" s="8"/>
      <c r="S12" s="8"/>
      <c r="T12" s="8"/>
    </row>
    <row r="13" spans="1:20" ht="18.75">
      <c r="A13" s="12">
        <v>45057</v>
      </c>
      <c r="B13" s="65">
        <v>0</v>
      </c>
      <c r="C13" s="65">
        <v>24</v>
      </c>
      <c r="D13" s="65">
        <v>1</v>
      </c>
      <c r="E13" s="65">
        <v>7</v>
      </c>
      <c r="F13" s="65">
        <v>0</v>
      </c>
      <c r="G13" s="65">
        <v>2</v>
      </c>
      <c r="H13" s="14"/>
      <c r="I13" s="14"/>
      <c r="J13" s="14"/>
      <c r="K13" s="14"/>
      <c r="L13" s="14"/>
      <c r="M13" s="14"/>
      <c r="N13" s="14"/>
      <c r="O13" s="14">
        <f t="shared" si="0"/>
        <v>34</v>
      </c>
      <c r="P13" s="14">
        <f>(B13*'Tiền '!$E$7)+(C13*'Tiền '!$F$7)+(D13*'Tiền '!$G$7)+(E13*'Tiền '!$H$7)+(F13*'Tiền '!$I$4)+(G13*'Tiền '!$J$4)+(H13*'Tiền '!$L$4)+(I13*'Tiền '!$M$4)+(J13*'Tiền '!$N$4)+(K13*'Tiền '!$O$4)+(L13*'Tiền '!$P$4)+(M13*'Tiền '!$Q$4)+(N13*'Tiền '!$R$4)</f>
        <v>320003.27233472333</v>
      </c>
      <c r="Q13" s="14">
        <f>(B13*'Tiền '!$E$6)+(C13*'Tiền '!$F$6)+(D13*'Tiền '!$G$6)+(E13*'Tiền '!$H$6)+(F13*'Tiền '!$I$3)+(G13*'Tiền '!$J$3)+(H13*'Tiền '!$L$3)+(I13*'Tiền '!$M$3)+(J13*'Tiền '!$N$3)+(K13*'Tiền '!$O$3)+(L13*'Tiền '!$P$3)+(M13*'Tiền '!$Q$3)+(N13*'Tiền '!$R$3)</f>
        <v>215996.72766527667</v>
      </c>
      <c r="R13" s="8"/>
      <c r="S13" s="8"/>
      <c r="T13" s="8"/>
    </row>
    <row r="14" spans="1:20" ht="18.75">
      <c r="A14" s="12">
        <v>45058</v>
      </c>
      <c r="B14" s="65">
        <v>1</v>
      </c>
      <c r="C14" s="65">
        <v>15</v>
      </c>
      <c r="D14" s="65">
        <v>7</v>
      </c>
      <c r="E14" s="65">
        <v>11</v>
      </c>
      <c r="F14" s="65">
        <v>3</v>
      </c>
      <c r="G14" s="65">
        <v>5</v>
      </c>
      <c r="H14" s="14"/>
      <c r="I14" s="14"/>
      <c r="J14" s="14"/>
      <c r="K14" s="14"/>
      <c r="L14" s="14"/>
      <c r="M14" s="14"/>
      <c r="N14" s="14"/>
      <c r="O14" s="14">
        <f t="shared" si="0"/>
        <v>42</v>
      </c>
      <c r="P14" s="14">
        <f>(B14*'Tiền '!$E$7)+(C14*'Tiền '!$F$7)+(D14*'Tiền '!$G$7)+(E14*'Tiền '!$H$7)+(F14*'Tiền '!$I$4)+(G14*'Tiền '!$J$4)+(H14*'Tiền '!$L$4)+(I14*'Tiền '!$M$4)+(J14*'Tiền '!$N$4)+(K14*'Tiền '!$O$4)+(L14*'Tiền '!$P$4)+(M14*'Tiền '!$Q$4)+(N14*'Tiền '!$R$4)</f>
        <v>412499.79127431777</v>
      </c>
      <c r="Q14" s="14">
        <f>(B14*'Tiền '!$E$6)+(C14*'Tiền '!$F$6)+(D14*'Tiền '!$G$6)+(E14*'Tiền '!$H$6)+(F14*'Tiền '!$I$3)+(G14*'Tiền '!$J$3)+(H14*'Tiền '!$L$3)+(I14*'Tiền '!$M$3)+(J14*'Tiền '!$N$3)+(K14*'Tiền '!$O$3)+(L14*'Tiền '!$P$3)+(M14*'Tiền '!$Q$3)+(N14*'Tiền '!$R$3)</f>
        <v>284500.20872568223</v>
      </c>
      <c r="R14" s="8"/>
      <c r="S14" s="8"/>
      <c r="T14" s="8"/>
    </row>
    <row r="15" spans="1:20" ht="18.75">
      <c r="A15" s="12">
        <v>45059</v>
      </c>
      <c r="B15" s="64">
        <v>1</v>
      </c>
      <c r="C15" s="64">
        <v>19</v>
      </c>
      <c r="D15" s="64">
        <v>0</v>
      </c>
      <c r="E15" s="64">
        <v>5</v>
      </c>
      <c r="F15" s="64">
        <v>1</v>
      </c>
      <c r="G15" s="64">
        <v>0</v>
      </c>
      <c r="H15" s="13"/>
      <c r="I15" s="13"/>
      <c r="J15" s="13"/>
      <c r="K15" s="13"/>
      <c r="L15" s="13"/>
      <c r="M15" s="13"/>
      <c r="N15" s="13"/>
      <c r="O15" s="14">
        <f t="shared" si="0"/>
        <v>26</v>
      </c>
      <c r="P15" s="14">
        <f>(B15*'Tiền '!$E$7)+(C15*'Tiền '!$F$7)+(D15*'Tiền '!$G$7)+(E15*'Tiền '!$H$7)+(F15*'Tiền '!$I$4)+(G15*'Tiền '!$J$4)+(H15*'Tiền '!$L$4)+(I15*'Tiền '!$M$4)+(J15*'Tiền '!$N$4)+(K15*'Tiền '!$O$4)+(L15*'Tiền '!$P$4)+(M15*'Tiền '!$Q$4)+(N15*'Tiền '!$R$4)</f>
        <v>238502.25544289107</v>
      </c>
      <c r="Q15" s="14">
        <f>(B15*'Tiền '!$E$6)+(C15*'Tiền '!$F$6)+(D15*'Tiền '!$G$6)+(E15*'Tiền '!$H$6)+(F15*'Tiền '!$I$3)+(G15*'Tiền '!$J$3)+(H15*'Tiền '!$L$3)+(I15*'Tiền '!$M$3)+(J15*'Tiền '!$N$3)+(K15*'Tiền '!$O$3)+(L15*'Tiền '!$P$3)+(M15*'Tiền '!$Q$3)+(N15*'Tiền '!$R$3)</f>
        <v>161497.74455710893</v>
      </c>
      <c r="R15" s="8"/>
      <c r="S15" s="8"/>
      <c r="T15" s="8"/>
    </row>
    <row r="16" spans="1:20" ht="18.75">
      <c r="A16" s="12">
        <v>45060</v>
      </c>
      <c r="B16" s="64">
        <v>3</v>
      </c>
      <c r="C16" s="64">
        <v>2</v>
      </c>
      <c r="D16" s="64">
        <v>2</v>
      </c>
      <c r="E16" s="64">
        <v>11</v>
      </c>
      <c r="F16" s="64">
        <v>1</v>
      </c>
      <c r="G16" s="64">
        <v>1</v>
      </c>
      <c r="H16" s="13"/>
      <c r="I16" s="13"/>
      <c r="J16" s="13"/>
      <c r="K16" s="13"/>
      <c r="L16" s="13"/>
      <c r="M16" s="13"/>
      <c r="N16" s="13"/>
      <c r="O16" s="14">
        <f t="shared" si="0"/>
        <v>20</v>
      </c>
      <c r="P16" s="14">
        <f>(B16*'Tiền '!$E$7)+(C16*'Tiền '!$F$7)+(D16*'Tiền '!$G$7)+(E16*'Tiền '!$H$7)+(F16*'Tiền '!$I$4)+(G16*'Tiền '!$J$4)+(H16*'Tiền '!$L$4)+(I16*'Tiền '!$M$4)+(J16*'Tiền '!$N$4)+(K16*'Tiền '!$O$4)+(L16*'Tiền '!$P$4)+(M16*'Tiền '!$Q$4)+(N16*'Tiền '!$R$4)</f>
        <v>192495.70143745258</v>
      </c>
      <c r="Q16" s="14">
        <f>(B16*'Tiền '!$E$6)+(C16*'Tiền '!$F$6)+(D16*'Tiền '!$G$6)+(E16*'Tiền '!$H$6)+(F16*'Tiền '!$I$3)+(G16*'Tiền '!$J$3)+(H16*'Tiền '!$L$3)+(I16*'Tiền '!$M$3)+(J16*'Tiền '!$N$3)+(K16*'Tiền '!$O$3)+(L16*'Tiền '!$P$3)+(M16*'Tiền '!$Q$3)+(N16*'Tiền '!$R$3)</f>
        <v>132504.29856254742</v>
      </c>
      <c r="R16" s="8"/>
      <c r="S16" s="8"/>
      <c r="T16" s="8"/>
    </row>
    <row r="17" spans="1:20" ht="18.75">
      <c r="A17" s="12">
        <v>45061</v>
      </c>
      <c r="B17" s="64">
        <v>6</v>
      </c>
      <c r="C17" s="64">
        <v>18</v>
      </c>
      <c r="D17" s="64">
        <v>2</v>
      </c>
      <c r="E17" s="64">
        <v>6</v>
      </c>
      <c r="F17" s="64">
        <v>0</v>
      </c>
      <c r="G17" s="64">
        <v>2</v>
      </c>
      <c r="H17" s="13"/>
      <c r="I17" s="13"/>
      <c r="J17" s="13"/>
      <c r="K17" s="13"/>
      <c r="L17" s="13"/>
      <c r="M17" s="13"/>
      <c r="N17" s="13"/>
      <c r="O17" s="14">
        <f t="shared" si="0"/>
        <v>34</v>
      </c>
      <c r="P17" s="14">
        <f>(B17*'Tiền '!$E$7)+(C17*'Tiền '!$F$7)+(D17*'Tiền '!$G$7)+(E17*'Tiền '!$H$7)+(F17*'Tiền '!$I$4)+(G17*'Tiền '!$J$4)+(H17*'Tiền '!$L$4)+(I17*'Tiền '!$M$4)+(J17*'Tiền '!$N$4)+(K17*'Tiền '!$O$4)+(L17*'Tiền '!$P$4)+(M17*'Tiền '!$Q$4)+(N17*'Tiền '!$R$4)</f>
        <v>311000.85762710538</v>
      </c>
      <c r="Q17" s="14">
        <f>(B17*'Tiền '!$E$6)+(C17*'Tiền '!$F$6)+(D17*'Tiền '!$G$6)+(E17*'Tiền '!$H$6)+(F17*'Tiền '!$I$3)+(G17*'Tiền '!$J$3)+(H17*'Tiền '!$L$3)+(I17*'Tiền '!$M$3)+(J17*'Tiền '!$N$3)+(K17*'Tiền '!$O$3)+(L17*'Tiền '!$P$3)+(M17*'Tiền '!$Q$3)+(N17*'Tiền '!$R$3)</f>
        <v>206999.14237289462</v>
      </c>
      <c r="R17" s="8"/>
      <c r="S17" s="8"/>
      <c r="T17" s="8"/>
    </row>
    <row r="18" spans="1:20" ht="18.75">
      <c r="A18" s="12">
        <v>45062</v>
      </c>
      <c r="B18" s="64">
        <v>3</v>
      </c>
      <c r="C18" s="64">
        <v>18</v>
      </c>
      <c r="D18" s="64">
        <v>1</v>
      </c>
      <c r="E18" s="64">
        <v>8</v>
      </c>
      <c r="F18" s="64">
        <v>1</v>
      </c>
      <c r="G18" s="64">
        <v>1</v>
      </c>
      <c r="H18" s="13"/>
      <c r="I18" s="13"/>
      <c r="J18" s="13"/>
      <c r="K18" s="13"/>
      <c r="L18" s="13"/>
      <c r="M18" s="13"/>
      <c r="N18" s="13"/>
      <c r="O18" s="14">
        <f t="shared" si="0"/>
        <v>32</v>
      </c>
      <c r="P18" s="14">
        <f>(B18*'Tiền '!$E$7)+(C18*'Tiền '!$F$7)+(D18*'Tiền '!$G$7)+(E18*'Tiền '!$H$7)+(F18*'Tiền '!$I$4)+(G18*'Tiền '!$J$4)+(H18*'Tiền '!$L$4)+(I18*'Tiền '!$M$4)+(J18*'Tiền '!$N$4)+(K18*'Tiền '!$O$4)+(L18*'Tiền '!$P$4)+(M18*'Tiền '!$Q$4)+(N18*'Tiền '!$R$4)</f>
        <v>296500.43935232289</v>
      </c>
      <c r="Q18" s="14">
        <f>(B18*'Tiền '!$E$6)+(C18*'Tiền '!$F$6)+(D18*'Tiền '!$G$6)+(E18*'Tiền '!$H$6)+(F18*'Tiền '!$I$3)+(G18*'Tiền '!$J$3)+(H18*'Tiền '!$L$3)+(I18*'Tiền '!$M$3)+(J18*'Tiền '!$N$3)+(K18*'Tiền '!$O$3)+(L18*'Tiền '!$P$3)+(M18*'Tiền '!$Q$3)+(N18*'Tiền '!$R$3)</f>
        <v>200499.56064767708</v>
      </c>
      <c r="R18" s="8"/>
      <c r="S18" s="8"/>
      <c r="T18" s="8"/>
    </row>
    <row r="19" spans="1:20" ht="18.75">
      <c r="A19" s="12">
        <v>45063</v>
      </c>
      <c r="B19" s="64">
        <v>1</v>
      </c>
      <c r="C19" s="64">
        <v>9</v>
      </c>
      <c r="D19" s="64">
        <v>2</v>
      </c>
      <c r="E19" s="64">
        <v>7</v>
      </c>
      <c r="F19" s="64">
        <v>1</v>
      </c>
      <c r="G19" s="64">
        <v>3</v>
      </c>
      <c r="H19" s="13"/>
      <c r="I19" s="13"/>
      <c r="J19" s="13"/>
      <c r="K19" s="13"/>
      <c r="L19" s="13"/>
      <c r="M19" s="13"/>
      <c r="N19" s="13"/>
      <c r="O19" s="14">
        <f t="shared" si="0"/>
        <v>23</v>
      </c>
      <c r="P19" s="14">
        <f>(B19*'Tiền '!$E$7)+(C19*'Tiền '!$F$7)+(D19*'Tiền '!$G$7)+(E19*'Tiền '!$H$7)+(F19*'Tiền '!$I$4)+(G19*'Tiền '!$J$4)+(H19*'Tiền '!$L$4)+(I19*'Tiền '!$M$4)+(J19*'Tiền '!$N$4)+(K19*'Tiền '!$O$4)+(L19*'Tiền '!$P$4)+(M19*'Tiền '!$Q$4)+(N19*'Tiền '!$R$4)</f>
        <v>224498.94582399639</v>
      </c>
      <c r="Q19" s="14">
        <f>(B19*'Tiền '!$E$6)+(C19*'Tiền '!$F$6)+(D19*'Tiền '!$G$6)+(E19*'Tiền '!$H$6)+(F19*'Tiền '!$I$3)+(G19*'Tiền '!$J$3)+(H19*'Tiền '!$L$3)+(I19*'Tiền '!$M$3)+(J19*'Tiền '!$N$3)+(K19*'Tiền '!$O$3)+(L19*'Tiền '!$P$3)+(M19*'Tiền '!$Q$3)+(N19*'Tiền '!$R$3)</f>
        <v>153501.05417600361</v>
      </c>
      <c r="R19" s="8"/>
      <c r="S19" s="8"/>
      <c r="T19" s="8"/>
    </row>
    <row r="20" spans="1:20" ht="18.75">
      <c r="A20" s="12">
        <v>45064</v>
      </c>
      <c r="B20" s="64">
        <v>1</v>
      </c>
      <c r="C20" s="64">
        <v>7</v>
      </c>
      <c r="D20" s="64">
        <v>2</v>
      </c>
      <c r="E20" s="64">
        <v>9</v>
      </c>
      <c r="F20" s="64">
        <v>1</v>
      </c>
      <c r="G20" s="64">
        <v>1</v>
      </c>
      <c r="H20" s="13"/>
      <c r="I20" s="13"/>
      <c r="J20" s="13"/>
      <c r="K20" s="13"/>
      <c r="L20" s="13"/>
      <c r="M20" s="13"/>
      <c r="N20" s="13"/>
      <c r="O20" s="14">
        <f t="shared" si="0"/>
        <v>21</v>
      </c>
      <c r="P20" s="14">
        <f>(B20*'Tiền '!$E$7)+(C20*'Tiền '!$F$7)+(D20*'Tiền '!$G$7)+(E20*'Tiền '!$H$7)+(F20*'Tiền '!$I$4)+(G20*'Tiền '!$J$4)+(H20*'Tiền '!$L$4)+(I20*'Tiền '!$M$4)+(J20*'Tiền '!$N$4)+(K20*'Tiền '!$O$4)+(L20*'Tiền '!$P$4)+(M20*'Tiền '!$Q$4)+(N20*'Tiền '!$R$4)</f>
        <v>202498.29161250734</v>
      </c>
      <c r="Q20" s="14">
        <f>(B20*'Tiền '!$E$6)+(C20*'Tiền '!$F$6)+(D20*'Tiền '!$G$6)+(E20*'Tiền '!$H$6)+(F20*'Tiền '!$I$3)+(G20*'Tiền '!$J$3)+(H20*'Tiền '!$L$3)+(I20*'Tiền '!$M$3)+(J20*'Tiền '!$N$3)+(K20*'Tiền '!$O$3)+(L20*'Tiền '!$P$3)+(M20*'Tiền '!$Q$3)+(N20*'Tiền '!$R$3)</f>
        <v>139501.70838749269</v>
      </c>
      <c r="R20" s="8"/>
      <c r="S20" s="8"/>
      <c r="T20" s="8"/>
    </row>
    <row r="21" spans="1:20" ht="18.75">
      <c r="A21" s="12">
        <v>45065</v>
      </c>
      <c r="B21" s="64">
        <v>1</v>
      </c>
      <c r="C21" s="64">
        <v>14</v>
      </c>
      <c r="D21" s="64">
        <v>2</v>
      </c>
      <c r="E21" s="64">
        <v>18</v>
      </c>
      <c r="F21" s="64">
        <v>2</v>
      </c>
      <c r="G21" s="64">
        <v>2</v>
      </c>
      <c r="H21" s="13"/>
      <c r="I21" s="13"/>
      <c r="J21" s="13"/>
      <c r="K21" s="13"/>
      <c r="L21" s="13"/>
      <c r="M21" s="13"/>
      <c r="N21" s="13"/>
      <c r="O21" s="14">
        <f t="shared" si="0"/>
        <v>39</v>
      </c>
      <c r="P21" s="14">
        <f>(B21*'Tiền '!$E$7)+(C21*'Tiền '!$F$7)+(D21*'Tiền '!$G$7)+(E21*'Tiền '!$H$7)+(F21*'Tiền '!$I$4)+(G21*'Tiền '!$J$4)+(H21*'Tiền '!$L$4)+(I21*'Tiền '!$M$4)+(J21*'Tiền '!$N$4)+(K21*'Tiền '!$O$4)+(L21*'Tiền '!$P$4)+(M21*'Tiền '!$Q$4)+(N21*'Tiền '!$R$4)</f>
        <v>377495.98647830001</v>
      </c>
      <c r="Q21" s="14">
        <f>(B21*'Tiền '!$E$6)+(C21*'Tiền '!$F$6)+(D21*'Tiền '!$G$6)+(E21*'Tiền '!$H$6)+(F21*'Tiền '!$I$3)+(G21*'Tiền '!$J$3)+(H21*'Tiền '!$L$3)+(I21*'Tiền '!$M$3)+(J21*'Tiền '!$N$3)+(K21*'Tiền '!$O$3)+(L21*'Tiền '!$P$3)+(M21*'Tiền '!$Q$3)+(N21*'Tiền '!$R$3)</f>
        <v>260504.01352169999</v>
      </c>
      <c r="R21" s="8"/>
      <c r="S21" s="8"/>
      <c r="T21" s="8"/>
    </row>
    <row r="22" spans="1:20" ht="18.75">
      <c r="A22" s="12">
        <v>45066</v>
      </c>
      <c r="B22" s="64">
        <v>2</v>
      </c>
      <c r="C22" s="64">
        <v>16</v>
      </c>
      <c r="D22" s="64">
        <v>1</v>
      </c>
      <c r="E22" s="64">
        <v>4</v>
      </c>
      <c r="F22" s="64">
        <v>12</v>
      </c>
      <c r="G22" s="64">
        <v>6</v>
      </c>
      <c r="H22" s="13"/>
      <c r="I22" s="13"/>
      <c r="J22" s="13"/>
      <c r="K22" s="13"/>
      <c r="L22" s="13"/>
      <c r="M22" s="13"/>
      <c r="N22" s="13"/>
      <c r="O22" s="14">
        <f t="shared" si="0"/>
        <v>41</v>
      </c>
      <c r="P22" s="14">
        <f>(B22*'Tiền '!$E$7)+(C22*'Tiền '!$F$7)+(D22*'Tiền '!$G$7)+(E22*'Tiền '!$H$7)+(F22*'Tiền '!$I$4)+(G22*'Tiền '!$J$4)+(H22*'Tiền '!$L$4)+(I22*'Tiền '!$M$4)+(J22*'Tiền '!$N$4)+(K22*'Tiền '!$O$4)+(L22*'Tiền '!$P$4)+(M22*'Tiền '!$Q$4)+(N22*'Tiền '!$R$4)</f>
        <v>400995.99477325613</v>
      </c>
      <c r="Q22" s="14">
        <f>(B22*'Tiền '!$E$6)+(C22*'Tiền '!$F$6)+(D22*'Tiền '!$G$6)+(E22*'Tiền '!$H$6)+(F22*'Tiền '!$I$3)+(G22*'Tiền '!$J$3)+(H22*'Tiền '!$L$3)+(I22*'Tiền '!$M$3)+(J22*'Tiền '!$N$3)+(K22*'Tiền '!$O$3)+(L22*'Tiền '!$P$3)+(M22*'Tiền '!$Q$3)+(N22*'Tiền '!$R$3)</f>
        <v>284004.00522674382</v>
      </c>
      <c r="R22" s="8"/>
      <c r="S22" s="8"/>
      <c r="T22" s="8"/>
    </row>
    <row r="23" spans="1:20" ht="18.75">
      <c r="A23" s="12">
        <v>45067</v>
      </c>
      <c r="B23" s="64">
        <v>5</v>
      </c>
      <c r="C23" s="64">
        <v>9</v>
      </c>
      <c r="D23" s="64">
        <v>0</v>
      </c>
      <c r="E23" s="64">
        <v>12</v>
      </c>
      <c r="F23" s="64">
        <v>3</v>
      </c>
      <c r="G23" s="64">
        <v>6</v>
      </c>
      <c r="H23" s="13"/>
      <c r="I23" s="13"/>
      <c r="J23" s="13"/>
      <c r="K23" s="13"/>
      <c r="L23" s="13"/>
      <c r="M23" s="13"/>
      <c r="N23" s="13"/>
      <c r="O23" s="14">
        <f t="shared" si="0"/>
        <v>35</v>
      </c>
      <c r="P23" s="14">
        <f>(B23*'Tiền '!$E$7)+(C23*'Tiền '!$F$7)+(D23*'Tiền '!$G$7)+(E23*'Tiền '!$H$7)+(F23*'Tiền '!$I$4)+(G23*'Tiền '!$J$4)+(H23*'Tiền '!$L$4)+(I23*'Tiền '!$M$4)+(J23*'Tiền '!$N$4)+(K23*'Tiền '!$O$4)+(L23*'Tiền '!$P$4)+(M23*'Tiền '!$Q$4)+(N23*'Tiền '!$R$4)</f>
        <v>340493.36203925346</v>
      </c>
      <c r="Q23" s="14">
        <f>(B23*'Tiền '!$E$6)+(C23*'Tiền '!$F$6)+(D23*'Tiền '!$G$6)+(E23*'Tiền '!$H$6)+(F23*'Tiền '!$I$3)+(G23*'Tiền '!$J$3)+(H23*'Tiền '!$L$3)+(I23*'Tiền '!$M$3)+(J23*'Tiền '!$N$3)+(K23*'Tiền '!$O$3)+(L23*'Tiền '!$P$3)+(M23*'Tiền '!$Q$3)+(N23*'Tiền '!$R$3)</f>
        <v>232506.63796074648</v>
      </c>
      <c r="R23" s="8"/>
      <c r="S23" s="8"/>
      <c r="T23" s="8"/>
    </row>
    <row r="24" spans="1:20" ht="18.75">
      <c r="A24" s="12">
        <v>45068</v>
      </c>
      <c r="B24" s="64">
        <v>1</v>
      </c>
      <c r="C24" s="64">
        <v>16</v>
      </c>
      <c r="D24" s="64">
        <v>3</v>
      </c>
      <c r="E24" s="64">
        <v>10</v>
      </c>
      <c r="F24" s="64">
        <v>1</v>
      </c>
      <c r="G24" s="64">
        <v>1</v>
      </c>
      <c r="H24" s="13"/>
      <c r="I24" s="13"/>
      <c r="J24" s="13"/>
      <c r="K24" s="13"/>
      <c r="L24" s="13"/>
      <c r="M24" s="13"/>
      <c r="N24" s="13"/>
      <c r="O24" s="14">
        <f t="shared" si="0"/>
        <v>32</v>
      </c>
      <c r="P24" s="14">
        <f>(B24*'Tiền '!$E$7)+(C24*'Tiền '!$F$7)+(D24*'Tiền '!$G$7)+(E24*'Tiền '!$H$7)+(F24*'Tiền '!$I$4)+(G24*'Tiền '!$J$4)+(H24*'Tiền '!$L$4)+(I24*'Tiền '!$M$4)+(J24*'Tiền '!$N$4)+(K24*'Tiền '!$O$4)+(L24*'Tiền '!$P$4)+(M24*'Tiền '!$Q$4)+(N24*'Tiền '!$R$4)</f>
        <v>303500.63368093327</v>
      </c>
      <c r="Q24" s="14">
        <f>(B24*'Tiền '!$E$6)+(C24*'Tiền '!$F$6)+(D24*'Tiền '!$G$6)+(E24*'Tiền '!$H$6)+(F24*'Tiền '!$I$3)+(G24*'Tiền '!$J$3)+(H24*'Tiền '!$L$3)+(I24*'Tiền '!$M$3)+(J24*'Tiền '!$N$3)+(K24*'Tiền '!$O$3)+(L24*'Tiền '!$P$3)+(M24*'Tiền '!$Q$3)+(N24*'Tiền '!$R$3)</f>
        <v>207499.36631906664</v>
      </c>
      <c r="R24" s="8"/>
      <c r="S24" s="8"/>
      <c r="T24" s="8"/>
    </row>
    <row r="25" spans="1:20" ht="18.75">
      <c r="A25" s="12">
        <v>45069</v>
      </c>
      <c r="B25" s="64">
        <v>3</v>
      </c>
      <c r="C25" s="64">
        <v>11</v>
      </c>
      <c r="D25" s="64">
        <v>2</v>
      </c>
      <c r="E25" s="64">
        <v>11</v>
      </c>
      <c r="F25" s="64">
        <v>3</v>
      </c>
      <c r="G25" s="64">
        <v>3</v>
      </c>
      <c r="H25" s="13"/>
      <c r="I25" s="13"/>
      <c r="J25" s="13"/>
      <c r="K25" s="13"/>
      <c r="L25" s="13"/>
      <c r="M25" s="13"/>
      <c r="N25" s="13"/>
      <c r="O25" s="14">
        <f t="shared" si="0"/>
        <v>33</v>
      </c>
      <c r="P25" s="14">
        <f>(B25*'Tiền '!$E$7)+(C25*'Tiền '!$F$7)+(D25*'Tiền '!$G$7)+(E25*'Tiền '!$H$7)+(F25*'Tiền '!$I$4)+(G25*'Tiền '!$J$4)+(H25*'Tiền '!$L$4)+(I25*'Tiền '!$M$4)+(J25*'Tiền '!$N$4)+(K25*'Tiền '!$O$4)+(L25*'Tiền '!$P$4)+(M25*'Tiền '!$Q$4)+(N25*'Tiền '!$R$4)</f>
        <v>317496.6067953551</v>
      </c>
      <c r="Q25" s="14">
        <f>(B25*'Tiền '!$E$6)+(C25*'Tiền '!$F$6)+(D25*'Tiền '!$G$6)+(E25*'Tiền '!$H$6)+(F25*'Tiền '!$I$3)+(G25*'Tiền '!$J$3)+(H25*'Tiền '!$L$3)+(I25*'Tiền '!$M$3)+(J25*'Tiền '!$N$3)+(K25*'Tiền '!$O$3)+(L25*'Tiền '!$P$3)+(M25*'Tiền '!$Q$3)+(N25*'Tiền '!$R$3)</f>
        <v>218503.39320464485</v>
      </c>
      <c r="R25" s="8"/>
      <c r="S25" s="8"/>
      <c r="T25" s="8"/>
    </row>
    <row r="26" spans="1:20" ht="18.75">
      <c r="A26" s="12">
        <v>45070</v>
      </c>
      <c r="B26" s="64">
        <v>2</v>
      </c>
      <c r="C26" s="64">
        <v>9</v>
      </c>
      <c r="D26" s="64">
        <v>1</v>
      </c>
      <c r="E26" s="64">
        <v>12</v>
      </c>
      <c r="F26" s="64">
        <v>1</v>
      </c>
      <c r="G26" s="64">
        <v>4</v>
      </c>
      <c r="H26" s="13"/>
      <c r="I26" s="13"/>
      <c r="J26" s="13"/>
      <c r="K26" s="13"/>
      <c r="L26" s="13"/>
      <c r="M26" s="13"/>
      <c r="N26" s="13"/>
      <c r="O26" s="14">
        <f t="shared" si="0"/>
        <v>29</v>
      </c>
      <c r="P26" s="14">
        <f>(B26*'Tiền '!$E$7)+(C26*'Tiền '!$F$7)+(D26*'Tiền '!$G$7)+(E26*'Tiền '!$H$7)+(F26*'Tiền '!$I$4)+(G26*'Tiền '!$J$4)+(H26*'Tiền '!$L$4)+(I26*'Tiền '!$M$4)+(J26*'Tiền '!$N$4)+(K26*'Tiền '!$O$4)+(L26*'Tiền '!$P$4)+(M26*'Tiền '!$Q$4)+(N26*'Tiền '!$R$4)</f>
        <v>283996.03261127416</v>
      </c>
      <c r="Q26" s="14">
        <f>(B26*'Tiền '!$E$6)+(C26*'Tiền '!$F$6)+(D26*'Tiền '!$G$6)+(E26*'Tiền '!$H$6)+(F26*'Tiền '!$I$3)+(G26*'Tiền '!$J$3)+(H26*'Tiền '!$L$3)+(I26*'Tiền '!$M$3)+(J26*'Tiền '!$N$3)+(K26*'Tiền '!$O$3)+(L26*'Tiền '!$P$3)+(M26*'Tiền '!$Q$3)+(N26*'Tiền '!$R$3)</f>
        <v>194003.96738872584</v>
      </c>
      <c r="R26" s="8"/>
      <c r="S26" s="8"/>
      <c r="T26" s="8"/>
    </row>
    <row r="27" spans="1:20" ht="18.75">
      <c r="A27" s="12">
        <v>45071</v>
      </c>
      <c r="B27" s="64">
        <v>1</v>
      </c>
      <c r="C27" s="64">
        <v>16</v>
      </c>
      <c r="D27" s="64">
        <v>1</v>
      </c>
      <c r="E27" s="64">
        <v>10</v>
      </c>
      <c r="F27" s="64">
        <v>1</v>
      </c>
      <c r="G27" s="64">
        <v>4</v>
      </c>
      <c r="H27" s="13"/>
      <c r="I27" s="13"/>
      <c r="J27" s="13"/>
      <c r="K27" s="13"/>
      <c r="L27" s="13"/>
      <c r="M27" s="13"/>
      <c r="N27" s="13"/>
      <c r="O27" s="14">
        <f t="shared" si="0"/>
        <v>33</v>
      </c>
      <c r="P27" s="14">
        <f>(B27*'Tiền '!$E$7)+(C27*'Tiền '!$F$7)+(D27*'Tiền '!$G$7)+(E27*'Tiền '!$H$7)+(F27*'Tiền '!$I$4)+(G27*'Tiền '!$J$4)+(H27*'Tiền '!$L$4)+(I27*'Tiền '!$M$4)+(J27*'Tiền '!$N$4)+(K27*'Tiền '!$O$4)+(L27*'Tiền '!$P$4)+(M27*'Tiền '!$Q$4)+(N27*'Tiền '!$R$4)</f>
        <v>319498.84319572448</v>
      </c>
      <c r="Q27" s="14">
        <f>(B27*'Tiền '!$E$6)+(C27*'Tiền '!$F$6)+(D27*'Tiền '!$G$6)+(E27*'Tiền '!$H$6)+(F27*'Tiền '!$I$3)+(G27*'Tiền '!$J$3)+(H27*'Tiền '!$L$3)+(I27*'Tiền '!$M$3)+(J27*'Tiền '!$N$3)+(K27*'Tiền '!$O$3)+(L27*'Tiền '!$P$3)+(M27*'Tiền '!$Q$3)+(N27*'Tiền '!$R$3)</f>
        <v>217501.15680427552</v>
      </c>
      <c r="R27" s="8"/>
      <c r="S27" s="8"/>
      <c r="T27" s="8"/>
    </row>
    <row r="28" spans="1:20" ht="18.75">
      <c r="A28" s="12">
        <v>45072</v>
      </c>
      <c r="B28" s="64">
        <v>3</v>
      </c>
      <c r="C28" s="64">
        <v>6</v>
      </c>
      <c r="D28" s="64">
        <v>3</v>
      </c>
      <c r="E28" s="64">
        <v>17</v>
      </c>
      <c r="F28" s="64">
        <v>0</v>
      </c>
      <c r="G28" s="64">
        <v>5</v>
      </c>
      <c r="H28" s="13"/>
      <c r="I28" s="13"/>
      <c r="J28" s="13"/>
      <c r="K28" s="13"/>
      <c r="L28" s="13"/>
      <c r="M28" s="13"/>
      <c r="N28" s="13"/>
      <c r="O28" s="14">
        <f t="shared" si="0"/>
        <v>34</v>
      </c>
      <c r="P28" s="14">
        <f>(B28*'Tiền '!$E$7)+(C28*'Tiền '!$F$7)+(D28*'Tiền '!$G$7)+(E28*'Tiền '!$H$7)+(F28*'Tiền '!$I$4)+(G28*'Tiền '!$J$4)+(H28*'Tiền '!$L$4)+(I28*'Tiền '!$M$4)+(J28*'Tiền '!$N$4)+(K28*'Tiền '!$O$4)+(L28*'Tiền '!$P$4)+(M28*'Tiền '!$Q$4)+(N28*'Tiền '!$R$4)</f>
        <v>336494.067329126</v>
      </c>
      <c r="Q28" s="14">
        <f>(B28*'Tiền '!$E$6)+(C28*'Tiền '!$F$6)+(D28*'Tiền '!$G$6)+(E28*'Tiền '!$H$6)+(F28*'Tiền '!$I$3)+(G28*'Tiền '!$J$3)+(H28*'Tiền '!$L$3)+(I28*'Tiền '!$M$3)+(J28*'Tiền '!$N$3)+(K28*'Tiền '!$O$3)+(L28*'Tiền '!$P$3)+(M28*'Tiền '!$Q$3)+(N28*'Tiền '!$R$3)</f>
        <v>229505.93267087394</v>
      </c>
      <c r="R28" s="8"/>
      <c r="S28" s="8"/>
      <c r="T28" s="8"/>
    </row>
    <row r="29" spans="1:20" ht="18.75">
      <c r="A29" s="12">
        <v>45073</v>
      </c>
      <c r="B29" s="64">
        <v>4</v>
      </c>
      <c r="C29" s="64">
        <v>6</v>
      </c>
      <c r="D29" s="64">
        <v>2</v>
      </c>
      <c r="E29" s="64">
        <v>16</v>
      </c>
      <c r="F29" s="64">
        <v>1</v>
      </c>
      <c r="G29" s="64">
        <v>7</v>
      </c>
      <c r="H29" s="13"/>
      <c r="I29" s="13"/>
      <c r="J29" s="13"/>
      <c r="K29" s="13"/>
      <c r="L29" s="13"/>
      <c r="M29" s="13"/>
      <c r="N29" s="13"/>
      <c r="O29" s="14">
        <f t="shared" si="0"/>
        <v>36</v>
      </c>
      <c r="P29" s="14">
        <f>(B29*'Tiền '!$E$7)+(C29*'Tiền '!$F$7)+(D29*'Tiền '!$G$7)+(E29*'Tiền '!$H$7)+(F29*'Tiền '!$I$4)+(G29*'Tiền '!$J$4)+(H29*'Tiền '!$L$4)+(I29*'Tiền '!$M$4)+(J29*'Tiền '!$N$4)+(K29*'Tiền '!$O$4)+(L29*'Tiền '!$P$4)+(M29*'Tiền '!$Q$4)+(N29*'Tiền '!$R$4)</f>
        <v>357992.72832891234</v>
      </c>
      <c r="Q29" s="14">
        <f>(B29*'Tiền '!$E$6)+(C29*'Tiền '!$F$6)+(D29*'Tiền '!$G$6)+(E29*'Tiền '!$H$6)+(F29*'Tiền '!$I$3)+(G29*'Tiền '!$J$3)+(H29*'Tiền '!$L$3)+(I29*'Tiền '!$M$3)+(J29*'Tiền '!$N$3)+(K29*'Tiền '!$O$3)+(L29*'Tiền '!$P$3)+(M29*'Tiền '!$Q$3)+(N29*'Tiền '!$R$3)</f>
        <v>244007.27167108763</v>
      </c>
      <c r="R29" s="8"/>
      <c r="S29" s="8"/>
      <c r="T29" s="8"/>
    </row>
    <row r="30" spans="1:20" ht="18.75">
      <c r="A30" s="12">
        <v>45074</v>
      </c>
      <c r="B30" s="64">
        <v>4</v>
      </c>
      <c r="C30" s="64">
        <v>8</v>
      </c>
      <c r="D30" s="64">
        <v>6</v>
      </c>
      <c r="E30" s="64">
        <v>8</v>
      </c>
      <c r="F30" s="64">
        <v>0</v>
      </c>
      <c r="G30" s="64">
        <v>3</v>
      </c>
      <c r="H30" s="13"/>
      <c r="I30" s="13"/>
      <c r="J30" s="13"/>
      <c r="K30" s="13"/>
      <c r="L30" s="13"/>
      <c r="M30" s="13"/>
      <c r="N30" s="13"/>
      <c r="O30" s="14">
        <f t="shared" si="0"/>
        <v>29</v>
      </c>
      <c r="P30" s="14">
        <f>(B30*'Tiền '!$E$7)+(C30*'Tiền '!$F$7)+(D30*'Tiền '!$G$7)+(E30*'Tiền '!$H$7)+(F30*'Tiền '!$I$4)+(G30*'Tiền '!$J$4)+(H30*'Tiền '!$L$4)+(I30*'Tiền '!$M$4)+(J30*'Tiền '!$N$4)+(K30*'Tiền '!$O$4)+(L30*'Tiền '!$P$4)+(M30*'Tiền '!$Q$4)+(N30*'Tiền '!$R$4)</f>
        <v>277999.60724725475</v>
      </c>
      <c r="Q30" s="14">
        <f>(B30*'Tiền '!$E$6)+(C30*'Tiền '!$F$6)+(D30*'Tiền '!$G$6)+(E30*'Tiền '!$H$6)+(F30*'Tiền '!$I$3)+(G30*'Tiền '!$J$3)+(H30*'Tiền '!$L$3)+(I30*'Tiền '!$M$3)+(J30*'Tiền '!$N$3)+(K30*'Tiền '!$O$3)+(L30*'Tiền '!$P$3)+(M30*'Tiền '!$Q$3)+(N30*'Tiền '!$R$3)</f>
        <v>188000.39275274525</v>
      </c>
      <c r="R30" s="8"/>
      <c r="S30" s="8"/>
      <c r="T30" s="8"/>
    </row>
    <row r="31" spans="1:20" ht="18.75">
      <c r="A31" s="12">
        <v>45075</v>
      </c>
      <c r="B31" s="64">
        <v>3</v>
      </c>
      <c r="C31" s="64">
        <v>13</v>
      </c>
      <c r="D31" s="64">
        <v>1</v>
      </c>
      <c r="E31" s="64">
        <v>10</v>
      </c>
      <c r="F31" s="64">
        <v>0</v>
      </c>
      <c r="G31" s="64">
        <v>3</v>
      </c>
      <c r="H31" s="13"/>
      <c r="I31" s="13"/>
      <c r="J31" s="13"/>
      <c r="K31" s="13"/>
      <c r="L31" s="13"/>
      <c r="M31" s="13"/>
      <c r="N31" s="13"/>
      <c r="O31" s="14">
        <f t="shared" si="0"/>
        <v>30</v>
      </c>
      <c r="P31" s="14">
        <f>(B31*'Tiền '!$E$7)+(C31*'Tiền '!$F$7)+(D31*'Tiền '!$G$7)+(E31*'Tiền '!$H$7)+(F31*'Tiền '!$I$4)+(G31*'Tiền '!$J$4)+(H31*'Tiền '!$L$4)+(I31*'Tiền '!$M$4)+(J31*'Tiền '!$N$4)+(K31*'Tiền '!$O$4)+(L31*'Tiền '!$P$4)+(M31*'Tiền '!$Q$4)+(N31*'Tiền '!$R$4)</f>
        <v>285498.19868096279</v>
      </c>
      <c r="Q31" s="14">
        <f>(B31*'Tiền '!$E$6)+(C31*'Tiền '!$F$6)+(D31*'Tiền '!$G$6)+(E31*'Tiền '!$H$6)+(F31*'Tiền '!$I$3)+(G31*'Tiền '!$J$3)+(H31*'Tiền '!$L$3)+(I31*'Tiền '!$M$3)+(J31*'Tiền '!$N$3)+(K31*'Tiền '!$O$3)+(L31*'Tiền '!$P$3)+(M31*'Tiền '!$Q$3)+(N31*'Tiền '!$R$3)</f>
        <v>192501.80131903721</v>
      </c>
      <c r="R31" s="8"/>
      <c r="S31" s="8"/>
      <c r="T31" s="8"/>
    </row>
    <row r="32" spans="1:20" ht="18.75">
      <c r="A32" s="12">
        <v>45076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4">
        <f t="shared" si="0"/>
        <v>0</v>
      </c>
      <c r="P32" s="14">
        <f>(B32*'Tiền '!$E$7)+(C32*'Tiền '!$F$7)+(D32*'Tiền '!$G$7)+(E32*'Tiền '!$H$7)+(F32*'Tiền '!$I$4)+(G32*'Tiền '!$J$4)+(H32*'Tiền '!$L$4)+(I32*'Tiền '!$M$4)+(J32*'Tiền '!$N$4)+(K32*'Tiền '!$O$4)+(L32*'Tiền '!$P$4)+(M32*'Tiền '!$Q$4)+(N32*'Tiền '!$R$4)</f>
        <v>0</v>
      </c>
      <c r="Q32" s="16">
        <f>(B32*'Tiền '!$E$6)+(C32*'Tiền '!$F$6)+(D32*'Tiền '!$G$6)+(E32*'Tiền '!$H$6)+(F32*'Tiền '!$I$3)+(G32*'Tiền '!$J$3)+(H32*'Tiền '!$L$3)+(I32*'Tiền '!$M$3)+(J32*'Tiền '!$N$3)+(K32*'Tiền '!$O$3)+(L32*'Tiền '!$P$3)+(M32*'Tiền '!$Q$3)+(N32*'Tiền '!$R$3)</f>
        <v>0</v>
      </c>
      <c r="R32" s="8"/>
      <c r="S32" s="8"/>
      <c r="T32" s="8"/>
    </row>
    <row r="33" spans="1:20" ht="18.75">
      <c r="A33" s="12">
        <v>45077</v>
      </c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9">
        <f t="shared" si="0"/>
        <v>0</v>
      </c>
      <c r="P33" s="59">
        <f>(B33*'Tiền '!$E$7)+(C33*'Tiền '!$F$7)+(D33*'Tiền '!$G$7)+(E33*'Tiền '!$H$7)+(F33*'Tiền '!$I$4)+(G33*'Tiền '!$J$4)+(H33*'Tiền '!$L$4)+(I33*'Tiền '!$M$4)+(J33*'Tiền '!$N$4)+(K33*'Tiền '!$O$4)+(L33*'Tiền '!$P$4)+(M33*'Tiền '!$Q$4)+(N33*'Tiền '!$R$4)</f>
        <v>0</v>
      </c>
      <c r="Q33" s="63">
        <f>(B33*'Tiền '!$E$6)+(C33*'Tiền '!$F$6)+(D33*'Tiền '!$G$6)+(E33*'Tiền '!$H$6)+(F33*'Tiền '!$I$3)+(G33*'Tiền '!$J$3)+(H33*'Tiền '!$L$3)+(I33*'Tiền '!$M$3)+(J33*'Tiền '!$N$3)+(K33*'Tiền '!$O$3)+(L33*'Tiền '!$P$3)+(M33*'Tiền '!$Q$3)+(N33*'Tiền '!$R$3)</f>
        <v>0</v>
      </c>
      <c r="R33" s="8"/>
      <c r="S33" s="8"/>
      <c r="T33" s="8"/>
    </row>
    <row r="34" spans="1:20" ht="18.75">
      <c r="A34" s="60" t="s">
        <v>11</v>
      </c>
      <c r="B34" s="61">
        <f>SUM(B3:B33)</f>
        <v>55</v>
      </c>
      <c r="C34" s="61">
        <f t="shared" ref="C34:Q34" si="1">SUM(C3:C33)</f>
        <v>319</v>
      </c>
      <c r="D34" s="61">
        <f t="shared" si="1"/>
        <v>60</v>
      </c>
      <c r="E34" s="61">
        <f t="shared" si="1"/>
        <v>254</v>
      </c>
      <c r="F34" s="61">
        <f t="shared" si="1"/>
        <v>45</v>
      </c>
      <c r="G34" s="61">
        <f t="shared" si="1"/>
        <v>93</v>
      </c>
      <c r="H34" s="61">
        <f t="shared" si="1"/>
        <v>4</v>
      </c>
      <c r="I34" s="61">
        <f t="shared" si="1"/>
        <v>2</v>
      </c>
      <c r="J34" s="61">
        <f t="shared" si="1"/>
        <v>6</v>
      </c>
      <c r="K34" s="61">
        <f t="shared" si="1"/>
        <v>3</v>
      </c>
      <c r="L34" s="61">
        <f t="shared" si="1"/>
        <v>5</v>
      </c>
      <c r="M34" s="61">
        <f t="shared" si="1"/>
        <v>1</v>
      </c>
      <c r="N34" s="61">
        <f t="shared" si="1"/>
        <v>0</v>
      </c>
      <c r="O34" s="61">
        <f t="shared" si="1"/>
        <v>847</v>
      </c>
      <c r="P34" s="62">
        <f t="shared" si="1"/>
        <v>8193444.4271029998</v>
      </c>
      <c r="Q34" s="62">
        <f t="shared" si="1"/>
        <v>5779555.5728970002</v>
      </c>
      <c r="R34" s="8"/>
      <c r="S34" s="8"/>
      <c r="T34" s="8"/>
    </row>
  </sheetData>
  <mergeCells count="1">
    <mergeCell ref="A1:P1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3"/>
  <sheetViews>
    <sheetView topLeftCell="A14" zoomScale="70" zoomScaleNormal="70" workbookViewId="0">
      <selection activeCell="A34" sqref="A34:XFD1033"/>
    </sheetView>
  </sheetViews>
  <sheetFormatPr defaultColWidth="14.42578125" defaultRowHeight="15" customHeight="1"/>
  <cols>
    <col min="1" max="1" width="16" style="55" customWidth="1"/>
    <col min="2" max="14" width="16.7109375" style="55" customWidth="1"/>
    <col min="15" max="15" width="10.140625" style="55" customWidth="1"/>
    <col min="16" max="17" width="20.7109375" style="55" customWidth="1"/>
    <col min="18" max="20" width="8.7109375" style="55" customWidth="1"/>
    <col min="21" max="16384" width="14.42578125" style="55"/>
  </cols>
  <sheetData>
    <row r="1" spans="1:20" ht="15.95" customHeight="1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3"/>
      <c r="Q1" s="54"/>
      <c r="R1" s="8"/>
      <c r="S1" s="8"/>
      <c r="T1" s="8"/>
    </row>
    <row r="2" spans="1:20" ht="18.75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8</v>
      </c>
      <c r="P2" s="11" t="s">
        <v>9</v>
      </c>
      <c r="Q2" s="11" t="s">
        <v>10</v>
      </c>
      <c r="R2" s="8"/>
      <c r="S2" s="8"/>
      <c r="T2" s="8"/>
    </row>
    <row r="3" spans="1:20" ht="18.75">
      <c r="A3" s="12">
        <v>45078</v>
      </c>
      <c r="B3" s="64"/>
      <c r="C3" s="64"/>
      <c r="D3" s="64"/>
      <c r="E3" s="64"/>
      <c r="F3" s="64"/>
      <c r="G3" s="64"/>
      <c r="H3" s="13">
        <v>1</v>
      </c>
      <c r="I3" s="13">
        <v>1</v>
      </c>
      <c r="J3" s="13">
        <v>1</v>
      </c>
      <c r="K3" s="13"/>
      <c r="L3" s="13"/>
      <c r="M3" s="13"/>
      <c r="N3" s="13"/>
      <c r="O3" s="14">
        <f>SUM(B3:N3)</f>
        <v>3</v>
      </c>
      <c r="P3" s="14">
        <f>(B3*'Tiền '!$E$7)+(C3*'Tiền '!$F$7)+(D3*'Tiền '!$G$7)+(E3*'Tiền '!$H$7)+(F3*'Tiền '!$I$4)+(G3*'Tiền '!$J$4)+(H3*'Tiền '!$L$4)+(I3*'Tiền '!$M$4)+(J3*'Tiền '!$N$4)+(K3*'Tiền '!$O$4)+(L3*'Tiền '!$P$4)+(M3*'Tiền '!$Q$4)+(N3*'Tiền '!$R$4)</f>
        <v>31999.727874071938</v>
      </c>
      <c r="Q3" s="14">
        <f>(B3*'Tiền '!$E$6)+(C3*'Tiền '!$F$6)+(D3*'Tiền '!$G$6)+(E3*'Tiền '!$H$6)+(F3*'Tiền '!$I$3)+(G3*'Tiền '!$J$3)+(H3*'Tiền '!$L$3)+(I3*'Tiền '!$M$3)+(J3*'Tiền '!$N$3)+(K3*'Tiền '!$O$3)+(L3*'Tiền '!$P$3)+(M3*'Tiền '!$Q$3)+(N3*'Tiền '!$R$3)+60000</f>
        <v>88000.272125928066</v>
      </c>
      <c r="R3" s="8"/>
      <c r="S3" s="8"/>
      <c r="T3" s="8"/>
    </row>
    <row r="4" spans="1:20" ht="18.75">
      <c r="A4" s="12">
        <v>45079</v>
      </c>
      <c r="B4" s="64"/>
      <c r="C4" s="64"/>
      <c r="D4" s="64"/>
      <c r="E4" s="64"/>
      <c r="F4" s="64"/>
      <c r="G4" s="64"/>
      <c r="H4" s="13">
        <v>2</v>
      </c>
      <c r="I4" s="13">
        <v>1</v>
      </c>
      <c r="J4" s="13">
        <v>1</v>
      </c>
      <c r="K4" s="13">
        <v>1</v>
      </c>
      <c r="L4" s="13">
        <v>2</v>
      </c>
      <c r="M4" s="13">
        <v>1</v>
      </c>
      <c r="N4" s="13"/>
      <c r="O4" s="14">
        <f>SUM(B4:N4)</f>
        <v>8</v>
      </c>
      <c r="P4" s="14">
        <f>(B4*'Tiền '!$E$7)+(C4*'Tiền '!$F$7)+(D4*'Tiền '!$G$7)+(E4*'Tiền '!$H$7)+(F4*'Tiền '!$I$4)+(G4*'Tiền '!$J$4)+(H4*'Tiền '!$L$4)+(I4*'Tiền '!$M$4)+(J4*'Tiền '!$N$4)+(K4*'Tiền '!$O$4)+(L4*'Tiền '!$P$4)+(M4*'Tiền '!$Q$4)+(N4*'Tiền '!$R$4)</f>
        <v>79497.973467315183</v>
      </c>
      <c r="Q4" s="14">
        <f>(B4*'Tiền '!$E$6)+(C4*'Tiền '!$F$6)+(D4*'Tiền '!$G$6)+(E4*'Tiền '!$H$6)+(F4*'Tiền '!$I$3)+(G4*'Tiền '!$J$3)+(H4*'Tiền '!$L$3)+(I4*'Tiền '!$M$3)+(J4*'Tiền '!$N$3)+(K4*'Tiền '!$O$3)+(L4*'Tiền '!$P$3)+(M4*'Tiền '!$Q$3)+(N4*'Tiền '!$R$3)+20000</f>
        <v>100502.02653268479</v>
      </c>
      <c r="R4" s="8"/>
      <c r="S4" s="8"/>
      <c r="T4" s="8"/>
    </row>
    <row r="5" spans="1:20" ht="18.75">
      <c r="A5" s="12">
        <v>45080</v>
      </c>
      <c r="B5" s="64"/>
      <c r="C5" s="64"/>
      <c r="D5" s="64"/>
      <c r="E5" s="64"/>
      <c r="F5" s="64"/>
      <c r="G5" s="64"/>
      <c r="H5" s="13">
        <v>1</v>
      </c>
      <c r="I5" s="13"/>
      <c r="J5" s="13">
        <v>4</v>
      </c>
      <c r="K5" s="13">
        <v>2</v>
      </c>
      <c r="L5" s="13">
        <v>3</v>
      </c>
      <c r="M5" s="13"/>
      <c r="N5" s="13"/>
      <c r="O5" s="14">
        <f t="shared" ref="O5:O32" si="0">SUM(B5:N5)</f>
        <v>10</v>
      </c>
      <c r="P5" s="14">
        <f>(B5*'Tiền '!$E$7)+(C5*'Tiền '!$F$7)+(D5*'Tiền '!$G$7)+(E5*'Tiền '!$H$7)+(F5*'Tiền '!$I$4)+(G5*'Tiền '!$J$4)+(H5*'Tiền '!$L$4)+(I5*'Tiền '!$M$4)+(J5*'Tiền '!$N$4)+(K5*'Tiền '!$O$4)+(L5*'Tiền '!$P$4)+(M5*'Tiền '!$Q$4)+(N5*'Tiền '!$R$4)</f>
        <v>92496.328881974783</v>
      </c>
      <c r="Q5" s="14">
        <f>(B5*'Tiền '!$E$6)+(C5*'Tiền '!$F$6)+(D5*'Tiền '!$G$6)+(E5*'Tiền '!$H$6)+(F5*'Tiền '!$I$3)+(G5*'Tiền '!$J$3)+(H5*'Tiền '!$L$3)+(I5*'Tiền '!$M$3)+(J5*'Tiền '!$N$3)+(K5*'Tiền '!$O$3)+(L5*'Tiền '!$P$3)+(M5*'Tiền '!$Q$3)+(N5*'Tiền '!$R$3)+20000</f>
        <v>127503.6711180252</v>
      </c>
      <c r="R5" s="8"/>
      <c r="S5" s="8"/>
      <c r="T5" s="8"/>
    </row>
    <row r="6" spans="1:20" ht="18.75">
      <c r="A6" s="12">
        <v>45081</v>
      </c>
      <c r="B6" s="64"/>
      <c r="C6" s="64"/>
      <c r="D6" s="64"/>
      <c r="E6" s="64"/>
      <c r="F6" s="64"/>
      <c r="G6" s="64"/>
      <c r="H6" s="13"/>
      <c r="I6" s="13"/>
      <c r="J6" s="13"/>
      <c r="K6" s="13"/>
      <c r="L6" s="13"/>
      <c r="M6" s="13"/>
      <c r="N6" s="13"/>
      <c r="O6" s="14">
        <f t="shared" si="0"/>
        <v>0</v>
      </c>
      <c r="P6" s="14">
        <f>(B6*'Tiền '!$E$7)+(C6*'Tiền '!$F$7)+(D6*'Tiền '!$G$7)+(E6*'Tiền '!$H$7)+(F6*'Tiền '!$I$4)+(G6*'Tiền '!$J$4)+(H6*'Tiền '!$L$4)+(I6*'Tiền '!$M$4)+(J6*'Tiền '!$N$4)+(K6*'Tiền '!$O$4)+(L6*'Tiền '!$P$4)+(M6*'Tiền '!$Q$4)+(N6*'Tiền '!$R$4)</f>
        <v>0</v>
      </c>
      <c r="Q6" s="14">
        <f>(B6*'Tiền '!$E$6)+(C6*'Tiền '!$F$6)+(D6*'Tiền '!$G$6)+(E6*'Tiền '!$H$6)+(F6*'Tiền '!$I$3)+(G6*'Tiền '!$J$3)+(H6*'Tiền '!$L$3)+(I6*'Tiền '!$M$3)+(J6*'Tiền '!$N$3)+(K6*'Tiền '!$O$3)+(L6*'Tiền '!$P$3)+(M6*'Tiền '!$Q$3)+(N6*'Tiền '!$R$3)</f>
        <v>0</v>
      </c>
      <c r="R6" s="8"/>
      <c r="S6" s="8"/>
      <c r="T6" s="8"/>
    </row>
    <row r="7" spans="1:20" ht="18.75">
      <c r="A7" s="12">
        <v>45082</v>
      </c>
      <c r="B7" s="64">
        <v>1</v>
      </c>
      <c r="C7" s="64">
        <v>13</v>
      </c>
      <c r="D7" s="64">
        <v>1</v>
      </c>
      <c r="E7" s="64">
        <v>13</v>
      </c>
      <c r="F7" s="64">
        <v>1</v>
      </c>
      <c r="G7" s="64">
        <v>7</v>
      </c>
      <c r="H7" s="13"/>
      <c r="I7" s="13"/>
      <c r="J7" s="13"/>
      <c r="K7" s="13"/>
      <c r="L7" s="13"/>
      <c r="M7" s="13"/>
      <c r="N7" s="13"/>
      <c r="O7" s="14">
        <f t="shared" si="0"/>
        <v>36</v>
      </c>
      <c r="P7" s="14">
        <f>(B7*'Tiền '!$E$7)+(C7*'Tiền '!$F$7)+(D7*'Tiền '!$G$7)+(E7*'Tiền '!$H$7)+(F7*'Tiền '!$I$4)+(G7*'Tiền '!$J$4)+(H7*'Tiền '!$L$4)+(I7*'Tiền '!$M$4)+(J7*'Tiền '!$N$4)+(K7*'Tiền '!$O$4)+(L7*'Tiền '!$P$4)+(M7*'Tiền '!$Q$4)+(N7*'Tiền '!$R$4)</f>
        <v>358496.04583007394</v>
      </c>
      <c r="Q7" s="14">
        <f>(B7*'Tiền '!$E$6)+(C7*'Tiền '!$F$6)+(D7*'Tiền '!$G$6)+(E7*'Tiền '!$H$6)+(F7*'Tiền '!$I$3)+(G7*'Tiền '!$J$3)+(H7*'Tiền '!$L$3)+(I7*'Tiền '!$M$3)+(J7*'Tiền '!$N$3)+(K7*'Tiền '!$O$3)+(L7*'Tiền '!$P$3)+(M7*'Tiền '!$Q$3)+(N7*'Tiền '!$R$3)</f>
        <v>244503.95416992603</v>
      </c>
      <c r="R7" s="8"/>
      <c r="S7" s="8"/>
      <c r="T7" s="8"/>
    </row>
    <row r="8" spans="1:20" ht="18.75">
      <c r="A8" s="12">
        <v>45083</v>
      </c>
      <c r="B8" s="64">
        <v>2</v>
      </c>
      <c r="C8" s="64">
        <v>9</v>
      </c>
      <c r="D8" s="64"/>
      <c r="E8" s="64">
        <v>11</v>
      </c>
      <c r="F8" s="64">
        <v>4</v>
      </c>
      <c r="G8" s="64">
        <v>4</v>
      </c>
      <c r="H8" s="13"/>
      <c r="I8" s="13"/>
      <c r="J8" s="13"/>
      <c r="K8" s="13"/>
      <c r="L8" s="13"/>
      <c r="M8" s="13"/>
      <c r="N8" s="13"/>
      <c r="O8" s="14">
        <f t="shared" si="0"/>
        <v>30</v>
      </c>
      <c r="P8" s="14">
        <f>(B8*'Tiền '!$E$7)+(C8*'Tiền '!$F$7)+(D8*'Tiền '!$G$7)+(E8*'Tiền '!$H$7)+(F8*'Tiền '!$I$4)+(G8*'Tiền '!$J$4)+(H8*'Tiền '!$L$4)+(I8*'Tiền '!$M$4)+(J8*'Tiền '!$N$4)+(K8*'Tiền '!$O$4)+(L8*'Tiền '!$P$4)+(M8*'Tiền '!$Q$4)+(N8*'Tiền '!$R$4)</f>
        <v>293994.81782562757</v>
      </c>
      <c r="Q8" s="14">
        <f>(B8*'Tiền '!$E$6)+(C8*'Tiền '!$F$6)+(D8*'Tiền '!$G$6)+(E8*'Tiền '!$H$6)+(F8*'Tiền '!$I$3)+(G8*'Tiền '!$J$3)+(H8*'Tiền '!$L$3)+(I8*'Tiền '!$M$3)+(J8*'Tiền '!$N$3)+(K8*'Tiền '!$O$3)+(L8*'Tiền '!$P$3)+(M8*'Tiền '!$Q$3)+(N8*'Tiền '!$R$3)</f>
        <v>204005.18217437249</v>
      </c>
      <c r="R8" s="8"/>
      <c r="S8" s="8"/>
      <c r="T8" s="8"/>
    </row>
    <row r="9" spans="1:20" ht="18.75">
      <c r="A9" s="12">
        <v>45084</v>
      </c>
      <c r="B9" s="65">
        <v>2</v>
      </c>
      <c r="C9" s="65">
        <v>8</v>
      </c>
      <c r="D9" s="65"/>
      <c r="E9" s="65">
        <v>11</v>
      </c>
      <c r="F9" s="65"/>
      <c r="G9" s="65">
        <v>5</v>
      </c>
      <c r="H9" s="14"/>
      <c r="I9" s="14"/>
      <c r="J9" s="14"/>
      <c r="K9" s="14"/>
      <c r="L9" s="14"/>
      <c r="M9" s="14"/>
      <c r="N9" s="14"/>
      <c r="O9" s="14">
        <f t="shared" si="0"/>
        <v>26</v>
      </c>
      <c r="P9" s="14">
        <f>(B9*'Tiền '!$E$7)+(C9*'Tiền '!$F$7)+(D9*'Tiền '!$G$7)+(E9*'Tiền '!$H$7)+(F9*'Tiền '!$I$4)+(G9*'Tiền '!$J$4)+(H9*'Tiền '!$L$4)+(I9*'Tiền '!$M$4)+(J9*'Tiền '!$N$4)+(K9*'Tiền '!$O$4)+(L9*'Tiền '!$P$4)+(M9*'Tiền '!$Q$4)+(N9*'Tiền '!$R$4)</f>
        <v>256995.7957874327</v>
      </c>
      <c r="Q9" s="14">
        <f>(B9*'Tiền '!$E$6)+(C9*'Tiền '!$F$6)+(D9*'Tiền '!$G$6)+(E9*'Tiền '!$H$6)+(F9*'Tiền '!$I$3)+(G9*'Tiền '!$J$3)+(H9*'Tiền '!$L$3)+(I9*'Tiền '!$M$3)+(J9*'Tiền '!$N$3)+(K9*'Tiền '!$O$3)+(L9*'Tiền '!$P$3)+(M9*'Tiền '!$Q$3)+(N9*'Tiền '!$R$3)</f>
        <v>174004.20421256733</v>
      </c>
      <c r="R9" s="8"/>
      <c r="S9" s="8"/>
      <c r="T9" s="8"/>
    </row>
    <row r="10" spans="1:20" ht="18.75">
      <c r="A10" s="12">
        <v>45085</v>
      </c>
      <c r="B10" s="65">
        <v>6</v>
      </c>
      <c r="C10" s="65">
        <v>13</v>
      </c>
      <c r="D10" s="65"/>
      <c r="E10" s="65">
        <v>20</v>
      </c>
      <c r="F10" s="65">
        <v>1</v>
      </c>
      <c r="G10" s="65">
        <v>2</v>
      </c>
      <c r="H10" s="14"/>
      <c r="I10" s="14"/>
      <c r="J10" s="14"/>
      <c r="K10" s="14"/>
      <c r="L10" s="14"/>
      <c r="M10" s="14"/>
      <c r="N10" s="14"/>
      <c r="O10" s="14">
        <f t="shared" si="0"/>
        <v>42</v>
      </c>
      <c r="P10" s="14">
        <f>(B10*'Tiền '!$E$7)+(C10*'Tiền '!$F$7)+(D10*'Tiền '!$G$7)+(E10*'Tiền '!$H$7)+(F10*'Tiền '!$I$4)+(G10*'Tiền '!$J$4)+(H10*'Tiền '!$L$4)+(I10*'Tiền '!$M$4)+(J10*'Tiền '!$N$4)+(K10*'Tiền '!$O$4)+(L10*'Tiền '!$P$4)+(M10*'Tiền '!$Q$4)+(N10*'Tiền '!$R$4)</f>
        <v>395993.05237134581</v>
      </c>
      <c r="Q10" s="14">
        <f>(B10*'Tiền '!$E$6)+(C10*'Tiền '!$F$6)+(D10*'Tiền '!$G$6)+(E10*'Tiền '!$H$6)+(F10*'Tiền '!$I$3)+(G10*'Tiền '!$J$3)+(H10*'Tiền '!$L$3)+(I10*'Tiền '!$M$3)+(J10*'Tiền '!$N$3)+(K10*'Tiền '!$O$3)+(L10*'Tiền '!$P$3)+(M10*'Tiền '!$Q$3)+(N10*'Tiền '!$R$3)</f>
        <v>269006.94762865419</v>
      </c>
      <c r="R10" s="8"/>
      <c r="S10" s="8"/>
      <c r="T10" s="8"/>
    </row>
    <row r="11" spans="1:20" ht="18.75">
      <c r="A11" s="12">
        <v>45086</v>
      </c>
      <c r="B11" s="65">
        <v>3</v>
      </c>
      <c r="C11" s="65">
        <v>6</v>
      </c>
      <c r="D11" s="65">
        <v>3</v>
      </c>
      <c r="E11" s="65">
        <v>12</v>
      </c>
      <c r="F11" s="65">
        <v>4</v>
      </c>
      <c r="G11" s="65">
        <v>1</v>
      </c>
      <c r="H11" s="14"/>
      <c r="I11" s="14"/>
      <c r="J11" s="14"/>
      <c r="K11" s="14"/>
      <c r="L11" s="14"/>
      <c r="M11" s="14"/>
      <c r="N11" s="14"/>
      <c r="O11" s="14">
        <f t="shared" si="0"/>
        <v>29</v>
      </c>
      <c r="P11" s="14">
        <f>(B11*'Tiền '!$E$7)+(C11*'Tiền '!$F$7)+(D11*'Tiền '!$G$7)+(E11*'Tiền '!$H$7)+(F11*'Tiền '!$I$4)+(G11*'Tiền '!$J$4)+(H11*'Tiền '!$L$4)+(I11*'Tiền '!$M$4)+(J11*'Tiền '!$N$4)+(K11*'Tiền '!$O$4)+(L11*'Tiền '!$P$4)+(M11*'Tiền '!$Q$4)+(N11*'Tiền '!$R$4)</f>
        <v>278495.62792288885</v>
      </c>
      <c r="Q11" s="14">
        <f>(B11*'Tiền '!$E$6)+(C11*'Tiền '!$F$6)+(D11*'Tiền '!$G$6)+(E11*'Tiền '!$H$6)+(F11*'Tiền '!$I$3)+(G11*'Tiền '!$J$3)+(H11*'Tiền '!$L$3)+(I11*'Tiền '!$M$3)+(J11*'Tiền '!$N$3)+(K11*'Tiền '!$O$3)+(L11*'Tiền '!$P$3)+(M11*'Tiền '!$Q$3)+(N11*'Tiền '!$R$3)</f>
        <v>194504.37207711113</v>
      </c>
      <c r="R11" s="8"/>
      <c r="S11" s="8"/>
      <c r="T11" s="8"/>
    </row>
    <row r="12" spans="1:20" ht="18.75">
      <c r="A12" s="12">
        <v>45087</v>
      </c>
      <c r="B12" s="65">
        <v>2</v>
      </c>
      <c r="C12" s="65">
        <v>4</v>
      </c>
      <c r="D12" s="65">
        <v>3</v>
      </c>
      <c r="E12" s="65">
        <v>14</v>
      </c>
      <c r="F12" s="65">
        <v>1</v>
      </c>
      <c r="G12" s="65">
        <v>2</v>
      </c>
      <c r="H12" s="14"/>
      <c r="I12" s="14"/>
      <c r="J12" s="14"/>
      <c r="K12" s="14"/>
      <c r="L12" s="14"/>
      <c r="M12" s="14"/>
      <c r="N12" s="14"/>
      <c r="O12" s="14">
        <f t="shared" si="0"/>
        <v>26</v>
      </c>
      <c r="P12" s="14">
        <f>(B12*'Tiền '!$E$7)+(C12*'Tiền '!$F$7)+(D12*'Tiền '!$G$7)+(E12*'Tiền '!$H$7)+(F12*'Tiền '!$I$4)+(G12*'Tiền '!$J$4)+(H12*'Tiền '!$L$4)+(I12*'Tiền '!$M$4)+(J12*'Tiền '!$N$4)+(K12*'Tiền '!$O$4)+(L12*'Tiền '!$P$4)+(M12*'Tiền '!$Q$4)+(N12*'Tiền '!$R$4)</f>
        <v>254995.50167526354</v>
      </c>
      <c r="Q12" s="14">
        <f>(B12*'Tiền '!$E$6)+(C12*'Tiền '!$F$6)+(D12*'Tiền '!$G$6)+(E12*'Tiền '!$H$6)+(F12*'Tiền '!$I$3)+(G12*'Tiền '!$J$3)+(H12*'Tiền '!$L$3)+(I12*'Tiền '!$M$3)+(J12*'Tiền '!$N$3)+(K12*'Tiền '!$O$3)+(L12*'Tiền '!$P$3)+(M12*'Tiền '!$Q$3)+(N12*'Tiền '!$R$3)</f>
        <v>176004.49832473646</v>
      </c>
      <c r="R12" s="8"/>
      <c r="S12" s="8"/>
      <c r="T12" s="8"/>
    </row>
    <row r="13" spans="1:20" ht="18.75">
      <c r="A13" s="12">
        <v>45088</v>
      </c>
      <c r="B13" s="65">
        <v>5</v>
      </c>
      <c r="C13" s="65">
        <v>6</v>
      </c>
      <c r="D13" s="65">
        <v>2</v>
      </c>
      <c r="E13" s="65">
        <v>15</v>
      </c>
      <c r="F13" s="65">
        <v>1</v>
      </c>
      <c r="G13" s="65">
        <v>3</v>
      </c>
      <c r="H13" s="14"/>
      <c r="I13" s="14"/>
      <c r="J13" s="14"/>
      <c r="K13" s="14"/>
      <c r="L13" s="14"/>
      <c r="M13" s="14"/>
      <c r="N13" s="14"/>
      <c r="O13" s="14">
        <f t="shared" si="0"/>
        <v>32</v>
      </c>
      <c r="P13" s="14">
        <f>(B13*'Tiền '!$E$7)+(C13*'Tiền '!$F$7)+(D13*'Tiền '!$G$7)+(E13*'Tiền '!$H$7)+(F13*'Tiền '!$I$4)+(G13*'Tiền '!$J$4)+(H13*'Tiền '!$L$4)+(I13*'Tiền '!$M$4)+(J13*'Tiền '!$N$4)+(K13*'Tiền '!$O$4)+(L13*'Tiền '!$P$4)+(M13*'Tiền '!$Q$4)+(N13*'Tiền '!$R$4)</f>
        <v>307494.03003221133</v>
      </c>
      <c r="Q13" s="14">
        <f>(B13*'Tiền '!$E$6)+(C13*'Tiền '!$F$6)+(D13*'Tiền '!$G$6)+(E13*'Tiền '!$H$6)+(F13*'Tiền '!$I$3)+(G13*'Tiền '!$J$3)+(H13*'Tiền '!$L$3)+(I13*'Tiền '!$M$3)+(J13*'Tiền '!$N$3)+(K13*'Tiền '!$O$3)+(L13*'Tiền '!$P$3)+(M13*'Tiền '!$Q$3)+(N13*'Tiền '!$R$3)</f>
        <v>209505.96996778867</v>
      </c>
      <c r="R13" s="8"/>
      <c r="S13" s="8"/>
      <c r="T13" s="8"/>
    </row>
    <row r="14" spans="1:20" ht="18.75">
      <c r="A14" s="12">
        <v>45089</v>
      </c>
      <c r="B14" s="65">
        <v>2</v>
      </c>
      <c r="C14" s="65">
        <v>9</v>
      </c>
      <c r="D14" s="65">
        <v>1</v>
      </c>
      <c r="E14" s="65">
        <v>21</v>
      </c>
      <c r="F14" s="65">
        <v>1</v>
      </c>
      <c r="G14" s="65"/>
      <c r="H14" s="14"/>
      <c r="I14" s="14"/>
      <c r="J14" s="14"/>
      <c r="K14" s="14"/>
      <c r="L14" s="14"/>
      <c r="M14" s="14"/>
      <c r="N14" s="14"/>
      <c r="O14" s="14">
        <f t="shared" si="0"/>
        <v>34</v>
      </c>
      <c r="P14" s="14">
        <f>(B14*'Tiền '!$E$7)+(C14*'Tiền '!$F$7)+(D14*'Tiền '!$G$7)+(E14*'Tiền '!$H$7)+(F14*'Tiền '!$I$4)+(G14*'Tiền '!$J$4)+(H14*'Tiền '!$L$4)+(I14*'Tiền '!$M$4)+(J14*'Tiền '!$N$4)+(K14*'Tiền '!$O$4)+(L14*'Tiền '!$P$4)+(M14*'Tiền '!$Q$4)+(N14*'Tiền '!$R$4)</f>
        <v>325993.85284245858</v>
      </c>
      <c r="Q14" s="14">
        <f>(B14*'Tiền '!$E$6)+(C14*'Tiền '!$F$6)+(D14*'Tiền '!$G$6)+(E14*'Tiền '!$H$6)+(F14*'Tiền '!$I$3)+(G14*'Tiền '!$J$3)+(H14*'Tiền '!$L$3)+(I14*'Tiền '!$M$3)+(J14*'Tiền '!$N$3)+(K14*'Tiền '!$O$3)+(L14*'Tiền '!$P$3)+(M14*'Tiền '!$Q$3)+(N14*'Tiền '!$R$3)</f>
        <v>225006.14715754142</v>
      </c>
      <c r="R14" s="8"/>
      <c r="S14" s="8"/>
      <c r="T14" s="8"/>
    </row>
    <row r="15" spans="1:20" ht="18.75">
      <c r="A15" s="12">
        <v>45090</v>
      </c>
      <c r="B15" s="64">
        <v>1</v>
      </c>
      <c r="C15" s="64">
        <v>15</v>
      </c>
      <c r="D15" s="64">
        <v>7</v>
      </c>
      <c r="E15" s="64">
        <v>12</v>
      </c>
      <c r="F15" s="64">
        <v>1</v>
      </c>
      <c r="G15" s="64">
        <v>5</v>
      </c>
      <c r="H15" s="13"/>
      <c r="I15" s="13"/>
      <c r="J15" s="13"/>
      <c r="K15" s="13"/>
      <c r="L15" s="13"/>
      <c r="M15" s="13"/>
      <c r="N15" s="13"/>
      <c r="O15" s="14">
        <f t="shared" si="0"/>
        <v>41</v>
      </c>
      <c r="P15" s="14">
        <f>(B15*'Tiền '!$E$7)+(C15*'Tiền '!$F$7)+(D15*'Tiền '!$G$7)+(E15*'Tiền '!$H$7)+(F15*'Tiền '!$I$4)+(G15*'Tiền '!$J$4)+(H15*'Tiền '!$L$4)+(I15*'Tiền '!$M$4)+(J15*'Tiền '!$N$4)+(K15*'Tiền '!$O$4)+(L15*'Tiền '!$P$4)+(M15*'Tiền '!$Q$4)+(N15*'Tiền '!$R$4)</f>
        <v>402500.18140486872</v>
      </c>
      <c r="Q15" s="14">
        <f>(B15*'Tiền '!$E$6)+(C15*'Tiền '!$F$6)+(D15*'Tiền '!$G$6)+(E15*'Tiền '!$H$6)+(F15*'Tiền '!$I$3)+(G15*'Tiền '!$J$3)+(H15*'Tiền '!$L$3)+(I15*'Tiền '!$M$3)+(J15*'Tiền '!$N$3)+(K15*'Tiền '!$O$3)+(L15*'Tiền '!$P$3)+(M15*'Tiền '!$Q$3)+(N15*'Tiền '!$R$3)</f>
        <v>275499.81859513128</v>
      </c>
      <c r="R15" s="8"/>
      <c r="S15" s="8"/>
      <c r="T15" s="8"/>
    </row>
    <row r="16" spans="1:20" ht="18.75">
      <c r="A16" s="12">
        <v>45091</v>
      </c>
      <c r="B16" s="64">
        <v>1</v>
      </c>
      <c r="C16" s="64">
        <v>9</v>
      </c>
      <c r="D16" s="64">
        <v>2</v>
      </c>
      <c r="E16" s="64">
        <v>8</v>
      </c>
      <c r="F16" s="64"/>
      <c r="G16" s="64">
        <v>2</v>
      </c>
      <c r="H16" s="13"/>
      <c r="I16" s="13"/>
      <c r="J16" s="13"/>
      <c r="K16" s="13"/>
      <c r="L16" s="13"/>
      <c r="M16" s="13"/>
      <c r="N16" s="13"/>
      <c r="O16" s="14">
        <f t="shared" si="0"/>
        <v>22</v>
      </c>
      <c r="P16" s="14">
        <f>(B16*'Tiền '!$E$7)+(C16*'Tiền '!$F$7)+(D16*'Tiền '!$G$7)+(E16*'Tiền '!$H$7)+(F16*'Tiền '!$I$4)+(G16*'Tiền '!$J$4)+(H16*'Tiền '!$L$4)+(I16*'Tiền '!$M$4)+(J16*'Tiền '!$N$4)+(K16*'Tiền '!$O$4)+(L16*'Tiền '!$P$4)+(M16*'Tiền '!$Q$4)+(N16*'Tiền '!$R$4)</f>
        <v>212499.255204688</v>
      </c>
      <c r="Q16" s="14">
        <f>(B16*'Tiền '!$E$6)+(C16*'Tiền '!$F$6)+(D16*'Tiền '!$G$6)+(E16*'Tiền '!$H$6)+(F16*'Tiền '!$I$3)+(G16*'Tiền '!$J$3)+(H16*'Tiền '!$L$3)+(I16*'Tiền '!$M$3)+(J16*'Tiền '!$N$3)+(K16*'Tiền '!$O$3)+(L16*'Tiền '!$P$3)+(M16*'Tiền '!$Q$3)+(N16*'Tiền '!$R$3)</f>
        <v>144500.744795312</v>
      </c>
      <c r="R16" s="8"/>
      <c r="S16" s="8"/>
      <c r="T16" s="8"/>
    </row>
    <row r="17" spans="1:20" ht="20.25">
      <c r="A17" s="12">
        <v>45092</v>
      </c>
      <c r="B17" s="66">
        <v>2</v>
      </c>
      <c r="C17" s="66">
        <v>11</v>
      </c>
      <c r="D17" s="66">
        <v>1</v>
      </c>
      <c r="E17" s="66">
        <v>10</v>
      </c>
      <c r="F17" s="66">
        <v>1</v>
      </c>
      <c r="G17" s="66">
        <v>3</v>
      </c>
      <c r="H17" s="13"/>
      <c r="I17" s="13"/>
      <c r="J17" s="13"/>
      <c r="K17" s="13"/>
      <c r="L17" s="13"/>
      <c r="M17" s="13"/>
      <c r="N17" s="13"/>
      <c r="O17" s="14">
        <f t="shared" si="0"/>
        <v>28</v>
      </c>
      <c r="P17" s="14">
        <f>(B17*'Tiền '!$E$7)+(C17*'Tiền '!$F$7)+(D17*'Tiền '!$G$7)+(E17*'Tiền '!$H$7)+(F17*'Tiền '!$I$4)+(G17*'Tiền '!$J$4)+(H17*'Tiền '!$L$4)+(I17*'Tiền '!$M$4)+(J17*'Tiền '!$N$4)+(K17*'Tiền '!$O$4)+(L17*'Tiền '!$P$4)+(M17*'Tiền '!$Q$4)+(N17*'Tiền '!$R$4)</f>
        <v>269997.59484697168</v>
      </c>
      <c r="Q17" s="14">
        <f>(B17*'Tiền '!$E$6)+(C17*'Tiền '!$F$6)+(D17*'Tiền '!$G$6)+(E17*'Tiền '!$H$6)+(F17*'Tiền '!$I$3)+(G17*'Tiền '!$J$3)+(H17*'Tiền '!$L$3)+(I17*'Tiền '!$M$3)+(J17*'Tiền '!$N$3)+(K17*'Tiền '!$O$3)+(L17*'Tiền '!$P$3)+(M17*'Tiền '!$Q$3)+(N17*'Tiền '!$R$3)</f>
        <v>184002.40515302832</v>
      </c>
      <c r="R17" s="8"/>
      <c r="S17" s="8"/>
      <c r="T17" s="8"/>
    </row>
    <row r="18" spans="1:20" ht="18.75">
      <c r="A18" s="12">
        <v>45093</v>
      </c>
      <c r="B18" s="64">
        <v>2</v>
      </c>
      <c r="C18" s="64">
        <v>14</v>
      </c>
      <c r="D18" s="64">
        <v>1</v>
      </c>
      <c r="E18" s="64">
        <v>14</v>
      </c>
      <c r="F18" s="64">
        <v>3</v>
      </c>
      <c r="G18" s="64">
        <v>3</v>
      </c>
      <c r="H18" s="13"/>
      <c r="I18" s="13"/>
      <c r="J18" s="13"/>
      <c r="K18" s="13"/>
      <c r="L18" s="13"/>
      <c r="M18" s="13"/>
      <c r="N18" s="13"/>
      <c r="O18" s="14">
        <f t="shared" si="0"/>
        <v>37</v>
      </c>
      <c r="P18" s="14">
        <f>(B18*'Tiền '!$E$7)+(C18*'Tiền '!$F$7)+(D18*'Tiền '!$G$7)+(E18*'Tiền '!$H$7)+(F18*'Tiền '!$I$4)+(G18*'Tiền '!$J$4)+(H18*'Tiền '!$L$4)+(I18*'Tiền '!$M$4)+(J18*'Tiền '!$N$4)+(K18*'Tiền '!$O$4)+(L18*'Tiền '!$P$4)+(M18*'Tiền '!$Q$4)+(N18*'Tiền '!$R$4)</f>
        <v>356996.08030874247</v>
      </c>
      <c r="Q18" s="14">
        <f>(B18*'Tiền '!$E$6)+(C18*'Tiền '!$F$6)+(D18*'Tiền '!$G$6)+(E18*'Tiền '!$H$6)+(F18*'Tiền '!$I$3)+(G18*'Tiền '!$J$3)+(H18*'Tiền '!$L$3)+(I18*'Tiền '!$M$3)+(J18*'Tiền '!$N$3)+(K18*'Tiền '!$O$3)+(L18*'Tiền '!$P$3)+(M18*'Tiền '!$Q$3)+(N18*'Tiền '!$R$3)</f>
        <v>246003.91969125747</v>
      </c>
      <c r="R18" s="8"/>
      <c r="S18" s="8"/>
      <c r="T18" s="8"/>
    </row>
    <row r="19" spans="1:20" ht="18.75">
      <c r="A19" s="12">
        <v>45094</v>
      </c>
      <c r="B19" s="64"/>
      <c r="C19" s="64">
        <v>8</v>
      </c>
      <c r="D19" s="64">
        <v>1</v>
      </c>
      <c r="E19" s="64">
        <v>7</v>
      </c>
      <c r="F19" s="64">
        <v>2</v>
      </c>
      <c r="G19" s="64">
        <v>0</v>
      </c>
      <c r="H19" s="13"/>
      <c r="I19" s="13"/>
      <c r="J19" s="13"/>
      <c r="K19" s="13"/>
      <c r="L19" s="13"/>
      <c r="M19" s="13"/>
      <c r="N19" s="13"/>
      <c r="O19" s="14">
        <f t="shared" si="0"/>
        <v>18</v>
      </c>
      <c r="P19" s="14">
        <f>(B19*'Tiền '!$E$7)+(C19*'Tiền '!$F$7)+(D19*'Tiền '!$G$7)+(E19*'Tiền '!$H$7)+(F19*'Tiền '!$I$4)+(G19*'Tiền '!$J$4)+(H19*'Tiền '!$L$4)+(I19*'Tiền '!$M$4)+(J19*'Tiền '!$N$4)+(K19*'Tiền '!$O$4)+(L19*'Tiền '!$P$4)+(M19*'Tiền '!$Q$4)+(N19*'Tiền '!$R$4)</f>
        <v>171999.06184555421</v>
      </c>
      <c r="Q19" s="14">
        <f>(B19*'Tiền '!$E$6)+(C19*'Tiền '!$F$6)+(D19*'Tiền '!$G$6)+(E19*'Tiền '!$H$6)+(F19*'Tiền '!$I$3)+(G19*'Tiền '!$J$3)+(H19*'Tiền '!$L$3)+(I19*'Tiền '!$M$3)+(J19*'Tiền '!$N$3)+(K19*'Tiền '!$O$3)+(L19*'Tiền '!$P$3)+(M19*'Tiền '!$Q$3)+(N19*'Tiền '!$R$3)</f>
        <v>120000.93815444576</v>
      </c>
      <c r="R19" s="8"/>
      <c r="S19" s="8"/>
      <c r="T19" s="8"/>
    </row>
    <row r="20" spans="1:20" ht="18.75">
      <c r="A20" s="12">
        <v>45095</v>
      </c>
      <c r="B20" s="64">
        <v>4</v>
      </c>
      <c r="C20" s="64">
        <v>12</v>
      </c>
      <c r="D20" s="64">
        <v>0</v>
      </c>
      <c r="E20" s="64">
        <v>9</v>
      </c>
      <c r="F20" s="64">
        <v>2</v>
      </c>
      <c r="G20" s="64">
        <v>3</v>
      </c>
      <c r="H20" s="13"/>
      <c r="I20" s="13"/>
      <c r="J20" s="13"/>
      <c r="K20" s="13"/>
      <c r="L20" s="13"/>
      <c r="M20" s="13"/>
      <c r="N20" s="13"/>
      <c r="O20" s="14">
        <f t="shared" si="0"/>
        <v>30</v>
      </c>
      <c r="P20" s="14">
        <f>(B20*'Tiền '!$E$7)+(C20*'Tiền '!$F$7)+(D20*'Tiền '!$G$7)+(E20*'Tiền '!$H$7)+(F20*'Tiền '!$I$4)+(G20*'Tiền '!$J$4)+(H20*'Tiền '!$L$4)+(I20*'Tiền '!$M$4)+(J20*'Tiền '!$N$4)+(K20*'Tiền '!$O$4)+(L20*'Tiền '!$P$4)+(M20*'Tiền '!$Q$4)+(N20*'Tiền '!$R$4)</f>
        <v>283996.82854378526</v>
      </c>
      <c r="Q20" s="14">
        <f>(B20*'Tiền '!$E$6)+(C20*'Tiền '!$F$6)+(D20*'Tiền '!$G$6)+(E20*'Tiền '!$H$6)+(F20*'Tiền '!$I$3)+(G20*'Tiền '!$J$3)+(H20*'Tiền '!$L$3)+(I20*'Tiền '!$M$3)+(J20*'Tiền '!$N$3)+(K20*'Tiền '!$O$3)+(L20*'Tiền '!$P$3)+(M20*'Tiền '!$Q$3)+(N20*'Tiền '!$R$3)</f>
        <v>193003.17145621474</v>
      </c>
      <c r="R20" s="8"/>
      <c r="S20" s="8"/>
      <c r="T20" s="8"/>
    </row>
    <row r="21" spans="1:20" ht="18.75">
      <c r="A21" s="12">
        <v>45096</v>
      </c>
      <c r="B21" s="64"/>
      <c r="C21" s="64">
        <v>6</v>
      </c>
      <c r="D21" s="64">
        <v>1</v>
      </c>
      <c r="E21" s="64">
        <v>9</v>
      </c>
      <c r="F21" s="64">
        <v>1</v>
      </c>
      <c r="G21" s="64">
        <v>1</v>
      </c>
      <c r="H21" s="13"/>
      <c r="I21" s="13"/>
      <c r="J21" s="13"/>
      <c r="K21" s="13"/>
      <c r="L21" s="13"/>
      <c r="M21" s="13"/>
      <c r="N21" s="13"/>
      <c r="O21" s="14">
        <f t="shared" si="0"/>
        <v>18</v>
      </c>
      <c r="P21" s="14">
        <f>(B21*'Tiền '!$E$7)+(C21*'Tiền '!$F$7)+(D21*'Tiền '!$G$7)+(E21*'Tiền '!$H$7)+(F21*'Tiền '!$I$4)+(G21*'Tiền '!$J$4)+(H21*'Tiền '!$L$4)+(I21*'Tiền '!$M$4)+(J21*'Tiền '!$N$4)+(K21*'Tiền '!$O$4)+(L21*'Tiền '!$P$4)+(M21*'Tiền '!$Q$4)+(N21*'Tiền '!$R$4)</f>
        <v>175997.88303445221</v>
      </c>
      <c r="Q21" s="14">
        <f>(B21*'Tiền '!$E$6)+(C21*'Tiền '!$F$6)+(D21*'Tiền '!$G$6)+(E21*'Tiền '!$H$6)+(F21*'Tiền '!$I$3)+(G21*'Tiền '!$J$3)+(H21*'Tiền '!$L$3)+(I21*'Tiền '!$M$3)+(J21*'Tiền '!$N$3)+(K21*'Tiền '!$O$3)+(L21*'Tiền '!$P$3)+(M21*'Tiền '!$Q$3)+(N21*'Tiền '!$R$3)</f>
        <v>122002.11696554779</v>
      </c>
      <c r="R21" s="8"/>
      <c r="S21" s="8"/>
      <c r="T21" s="8"/>
    </row>
    <row r="22" spans="1:20" ht="18.75">
      <c r="A22" s="12">
        <v>45097</v>
      </c>
      <c r="B22" s="64">
        <v>1</v>
      </c>
      <c r="C22" s="64">
        <v>9</v>
      </c>
      <c r="D22" s="64">
        <v>1</v>
      </c>
      <c r="E22" s="64">
        <v>14</v>
      </c>
      <c r="F22" s="64">
        <v>2</v>
      </c>
      <c r="G22" s="64">
        <v>3</v>
      </c>
      <c r="H22" s="13"/>
      <c r="I22" s="13"/>
      <c r="J22" s="13"/>
      <c r="K22" s="13"/>
      <c r="L22" s="13"/>
      <c r="M22" s="13"/>
      <c r="N22" s="13"/>
      <c r="O22" s="14">
        <f t="shared" si="0"/>
        <v>30</v>
      </c>
      <c r="P22" s="14">
        <f>(B22*'Tiền '!$E$7)+(C22*'Tiền '!$F$7)+(D22*'Tiền '!$G$7)+(E22*'Tiền '!$H$7)+(F22*'Tiền '!$I$4)+(G22*'Tiền '!$J$4)+(H22*'Tiền '!$L$4)+(I22*'Tiền '!$M$4)+(J22*'Tiền '!$N$4)+(K22*'Tiền '!$O$4)+(L22*'Tiền '!$P$4)+(M22*'Tiền '!$Q$4)+(N22*'Tiền '!$R$4)</f>
        <v>294495.48413842049</v>
      </c>
      <c r="Q22" s="14">
        <f>(B22*'Tiền '!$E$6)+(C22*'Tiền '!$F$6)+(D22*'Tiền '!$G$6)+(E22*'Tiền '!$H$6)+(F22*'Tiền '!$I$3)+(G22*'Tiền '!$J$3)+(H22*'Tiền '!$L$3)+(I22*'Tiền '!$M$3)+(J22*'Tiền '!$N$3)+(K22*'Tiền '!$O$3)+(L22*'Tiền '!$P$3)+(M22*'Tiền '!$Q$3)+(N22*'Tiền '!$R$3)</f>
        <v>203504.51586157951</v>
      </c>
      <c r="R22" s="8"/>
      <c r="S22" s="8"/>
      <c r="T22" s="8"/>
    </row>
    <row r="23" spans="1:20" ht="18.75">
      <c r="A23" s="12">
        <v>45098</v>
      </c>
      <c r="B23" s="64"/>
      <c r="C23" s="64"/>
      <c r="D23" s="64"/>
      <c r="E23" s="64"/>
      <c r="F23" s="64"/>
      <c r="G23" s="64"/>
      <c r="H23" s="13"/>
      <c r="I23" s="13"/>
      <c r="J23" s="13"/>
      <c r="K23" s="13"/>
      <c r="L23" s="13"/>
      <c r="M23" s="13"/>
      <c r="N23" s="13"/>
      <c r="O23" s="14">
        <f t="shared" si="0"/>
        <v>0</v>
      </c>
      <c r="P23" s="14">
        <f>(B23*'Tiền '!$E$7)+(C23*'Tiền '!$F$7)+(D23*'Tiền '!$G$7)+(E23*'Tiền '!$H$7)+(F23*'Tiền '!$I$4)+(G23*'Tiền '!$J$4)+(H23*'Tiền '!$L$4)+(I23*'Tiền '!$M$4)+(J23*'Tiền '!$N$4)+(K23*'Tiền '!$O$4)+(L23*'Tiền '!$P$4)+(M23*'Tiền '!$Q$4)+(N23*'Tiền '!$R$4)</f>
        <v>0</v>
      </c>
      <c r="Q23" s="14">
        <f>(B23*'Tiền '!$E$6)+(C23*'Tiền '!$F$6)+(D23*'Tiền '!$G$6)+(E23*'Tiền '!$H$6)+(F23*'Tiền '!$I$3)+(G23*'Tiền '!$J$3)+(H23*'Tiền '!$L$3)+(I23*'Tiền '!$M$3)+(J23*'Tiền '!$N$3)+(K23*'Tiền '!$O$3)+(L23*'Tiền '!$P$3)+(M23*'Tiền '!$Q$3)+(N23*'Tiền '!$R$3)</f>
        <v>0</v>
      </c>
      <c r="R23" s="8"/>
      <c r="S23" s="8"/>
      <c r="T23" s="8"/>
    </row>
    <row r="24" spans="1:20" ht="18.75">
      <c r="A24" s="12">
        <v>45099</v>
      </c>
      <c r="B24" s="64"/>
      <c r="C24" s="64">
        <v>10</v>
      </c>
      <c r="D24" s="64">
        <v>3</v>
      </c>
      <c r="E24" s="64">
        <v>12</v>
      </c>
      <c r="F24" s="64"/>
      <c r="G24" s="64">
        <v>3</v>
      </c>
      <c r="H24" s="13"/>
      <c r="I24" s="13"/>
      <c r="J24" s="13"/>
      <c r="K24" s="13"/>
      <c r="L24" s="13"/>
      <c r="M24" s="13"/>
      <c r="N24" s="13"/>
      <c r="O24" s="14">
        <f t="shared" si="0"/>
        <v>28</v>
      </c>
      <c r="P24" s="14">
        <f>(B24*'Tiền '!$E$7)+(C24*'Tiền '!$F$7)+(D24*'Tiền '!$G$7)+(E24*'Tiền '!$H$7)+(F24*'Tiền '!$I$4)+(G24*'Tiền '!$J$4)+(H24*'Tiền '!$L$4)+(I24*'Tiền '!$M$4)+(J24*'Tiền '!$N$4)+(K24*'Tiền '!$O$4)+(L24*'Tiền '!$P$4)+(M24*'Tiền '!$Q$4)+(N24*'Tiền '!$R$4)</f>
        <v>275998.42566201824</v>
      </c>
      <c r="Q24" s="14">
        <f>(B24*'Tiền '!$E$6)+(C24*'Tiền '!$F$6)+(D24*'Tiền '!$G$6)+(E24*'Tiền '!$H$6)+(F24*'Tiền '!$I$3)+(G24*'Tiền '!$J$3)+(H24*'Tiền '!$L$3)+(I24*'Tiền '!$M$3)+(J24*'Tiền '!$N$3)+(K24*'Tiền '!$O$3)+(L24*'Tiền '!$P$3)+(M24*'Tiền '!$Q$3)+(N24*'Tiền '!$R$3)</f>
        <v>189001.5743379817</v>
      </c>
      <c r="R24" s="8"/>
      <c r="S24" s="8"/>
      <c r="T24" s="8"/>
    </row>
    <row r="25" spans="1:20" ht="18.75">
      <c r="A25" s="12">
        <v>45100</v>
      </c>
      <c r="B25" s="64">
        <v>3</v>
      </c>
      <c r="C25" s="64">
        <v>11</v>
      </c>
      <c r="D25" s="64"/>
      <c r="E25" s="64">
        <v>10</v>
      </c>
      <c r="F25" s="64">
        <v>1</v>
      </c>
      <c r="G25" s="64">
        <v>3</v>
      </c>
      <c r="H25" s="13"/>
      <c r="I25" s="13"/>
      <c r="J25" s="13"/>
      <c r="K25" s="13"/>
      <c r="L25" s="13"/>
      <c r="M25" s="13"/>
      <c r="N25" s="13"/>
      <c r="O25" s="14">
        <f t="shared" si="0"/>
        <v>28</v>
      </c>
      <c r="P25" s="14">
        <f>(B25*'Tiền '!$E$7)+(C25*'Tiền '!$F$7)+(D25*'Tiền '!$G$7)+(E25*'Tiền '!$H$7)+(F25*'Tiền '!$I$4)+(G25*'Tiền '!$J$4)+(H25*'Tiền '!$L$4)+(I25*'Tiền '!$M$4)+(J25*'Tiền '!$N$4)+(K25*'Tiền '!$O$4)+(L25*'Tiền '!$P$4)+(M25*'Tiền '!$Q$4)+(N25*'Tiền '!$R$4)</f>
        <v>267496.86790218577</v>
      </c>
      <c r="Q25" s="14">
        <f>(B25*'Tiền '!$E$6)+(C25*'Tiền '!$F$6)+(D25*'Tiền '!$G$6)+(E25*'Tiền '!$H$6)+(F25*'Tiền '!$I$3)+(G25*'Tiền '!$J$3)+(H25*'Tiền '!$L$3)+(I25*'Tiền '!$M$3)+(J25*'Tiền '!$N$3)+(K25*'Tiền '!$O$3)+(L25*'Tiền '!$P$3)+(M25*'Tiền '!$Q$3)+(N25*'Tiền '!$R$3)</f>
        <v>181503.13209781423</v>
      </c>
      <c r="R25" s="8"/>
      <c r="S25" s="8"/>
      <c r="T25" s="8"/>
    </row>
    <row r="26" spans="1:20" ht="18.75">
      <c r="A26" s="12">
        <v>45101</v>
      </c>
      <c r="B26" s="64">
        <v>3</v>
      </c>
      <c r="C26" s="64">
        <v>10</v>
      </c>
      <c r="D26" s="64">
        <v>2</v>
      </c>
      <c r="E26" s="64">
        <v>11</v>
      </c>
      <c r="F26" s="64">
        <v>3</v>
      </c>
      <c r="G26" s="64">
        <v>6</v>
      </c>
      <c r="H26" s="13"/>
      <c r="I26" s="13"/>
      <c r="J26" s="13"/>
      <c r="K26" s="13"/>
      <c r="L26" s="13"/>
      <c r="M26" s="13"/>
      <c r="N26" s="13"/>
      <c r="O26" s="14">
        <f t="shared" si="0"/>
        <v>35</v>
      </c>
      <c r="P26" s="14">
        <f>(B26*'Tiền '!$E$7)+(C26*'Tiền '!$F$7)+(D26*'Tiền '!$G$7)+(E26*'Tiền '!$H$7)+(F26*'Tiền '!$I$4)+(G26*'Tiền '!$J$4)+(H26*'Tiền '!$L$4)+(I26*'Tiền '!$M$4)+(J26*'Tiền '!$N$4)+(K26*'Tiền '!$O$4)+(L26*'Tiền '!$P$4)+(M26*'Tiền '!$Q$4)+(N26*'Tiền '!$R$4)</f>
        <v>344495.44570930593</v>
      </c>
      <c r="Q26" s="14">
        <f>(B26*'Tiền '!$E$6)+(C26*'Tiền '!$F$6)+(D26*'Tiền '!$G$6)+(E26*'Tiền '!$H$6)+(F26*'Tiền '!$I$3)+(G26*'Tiền '!$J$3)+(H26*'Tiền '!$L$3)+(I26*'Tiền '!$M$3)+(J26*'Tiền '!$N$3)+(K26*'Tiền '!$O$3)+(L26*'Tiền '!$P$3)+(M26*'Tiền '!$Q$3)+(N26*'Tiền '!$R$3)</f>
        <v>236504.55429069401</v>
      </c>
      <c r="R26" s="8"/>
      <c r="S26" s="8"/>
      <c r="T26" s="8"/>
    </row>
    <row r="27" spans="1:20" ht="18.75">
      <c r="A27" s="12">
        <v>45102</v>
      </c>
      <c r="B27" s="64">
        <v>1</v>
      </c>
      <c r="C27" s="64">
        <v>9</v>
      </c>
      <c r="D27" s="64">
        <v>2</v>
      </c>
      <c r="E27" s="64">
        <v>13</v>
      </c>
      <c r="F27" s="64">
        <v>1</v>
      </c>
      <c r="G27" s="64">
        <v>2</v>
      </c>
      <c r="H27" s="13"/>
      <c r="I27" s="13"/>
      <c r="J27" s="13"/>
      <c r="K27" s="13"/>
      <c r="L27" s="13"/>
      <c r="M27" s="13"/>
      <c r="N27" s="13"/>
      <c r="O27" s="14">
        <f t="shared" si="0"/>
        <v>28</v>
      </c>
      <c r="P27" s="14">
        <f>(B27*'Tiền '!$E$7)+(C27*'Tiền '!$F$7)+(D27*'Tiền '!$G$7)+(E27*'Tiền '!$H$7)+(F27*'Tiền '!$I$4)+(G27*'Tiền '!$J$4)+(H27*'Tiền '!$L$4)+(I27*'Tiền '!$M$4)+(J27*'Tiền '!$N$4)+(K27*'Tiền '!$O$4)+(L27*'Tiền '!$P$4)+(M27*'Tiền '!$Q$4)+(N27*'Tiền '!$R$4)</f>
        <v>272496.98818689235</v>
      </c>
      <c r="Q27" s="14">
        <f>(B27*'Tiền '!$E$6)+(C27*'Tiền '!$F$6)+(D27*'Tiền '!$G$6)+(E27*'Tiền '!$H$6)+(F27*'Tiền '!$I$3)+(G27*'Tiền '!$J$3)+(H27*'Tiền '!$L$3)+(I27*'Tiền '!$M$3)+(J27*'Tiền '!$N$3)+(K27*'Tiền '!$O$3)+(L27*'Tiền '!$P$3)+(M27*'Tiền '!$Q$3)+(N27*'Tiền '!$R$3)</f>
        <v>187503.01181310762</v>
      </c>
      <c r="R27" s="8"/>
      <c r="S27" s="8"/>
      <c r="T27" s="8"/>
    </row>
    <row r="28" spans="1:20" ht="18.75">
      <c r="A28" s="12">
        <v>45103</v>
      </c>
      <c r="B28" s="64">
        <v>1</v>
      </c>
      <c r="C28" s="64">
        <v>13</v>
      </c>
      <c r="D28" s="64"/>
      <c r="E28" s="64">
        <v>18</v>
      </c>
      <c r="F28" s="64">
        <v>4</v>
      </c>
      <c r="G28" s="64">
        <v>1</v>
      </c>
      <c r="H28" s="13"/>
      <c r="I28" s="13"/>
      <c r="J28" s="13"/>
      <c r="K28" s="13"/>
      <c r="L28" s="13"/>
      <c r="M28" s="13"/>
      <c r="N28" s="13"/>
      <c r="O28" s="14">
        <f t="shared" si="0"/>
        <v>37</v>
      </c>
      <c r="P28" s="14">
        <f>(B28*'Tiền '!$E$7)+(C28*'Tiền '!$F$7)+(D28*'Tiền '!$G$7)+(E28*'Tiền '!$H$7)+(F28*'Tiền '!$I$4)+(G28*'Tiền '!$J$4)+(H28*'Tiền '!$L$4)+(I28*'Tiền '!$M$4)+(J28*'Tiền '!$N$4)+(K28*'Tiền '!$O$4)+(L28*'Tiền '!$P$4)+(M28*'Tiền '!$Q$4)+(N28*'Tiền '!$R$4)</f>
        <v>356494.38678100414</v>
      </c>
      <c r="Q28" s="14">
        <f>(B28*'Tiền '!$E$6)+(C28*'Tiền '!$F$6)+(D28*'Tiền '!$G$6)+(E28*'Tiền '!$H$6)+(F28*'Tiền '!$I$3)+(G28*'Tiền '!$J$3)+(H28*'Tiền '!$L$3)+(I28*'Tiền '!$M$3)+(J28*'Tiền '!$N$3)+(K28*'Tiền '!$O$3)+(L28*'Tiền '!$P$3)+(M28*'Tiền '!$Q$3)+(N28*'Tiền '!$R$3)</f>
        <v>248505.61321899583</v>
      </c>
      <c r="R28" s="8"/>
      <c r="S28" s="8"/>
      <c r="T28" s="8"/>
    </row>
    <row r="29" spans="1:20" ht="18.75">
      <c r="A29" s="12">
        <v>45104</v>
      </c>
      <c r="B29" s="64">
        <v>5</v>
      </c>
      <c r="C29" s="64">
        <v>13</v>
      </c>
      <c r="D29" s="64"/>
      <c r="E29" s="64">
        <v>15</v>
      </c>
      <c r="F29" s="64">
        <v>2</v>
      </c>
      <c r="G29" s="64">
        <v>1</v>
      </c>
      <c r="H29" s="13"/>
      <c r="I29" s="13"/>
      <c r="J29" s="13"/>
      <c r="K29" s="13"/>
      <c r="L29" s="13"/>
      <c r="M29" s="13"/>
      <c r="N29" s="13"/>
      <c r="O29" s="14">
        <f t="shared" si="0"/>
        <v>36</v>
      </c>
      <c r="P29" s="14">
        <f>(B29*'Tiền '!$E$7)+(C29*'Tiền '!$F$7)+(D29*'Tiền '!$G$7)+(E29*'Tiền '!$H$7)+(F29*'Tiền '!$I$4)+(G29*'Tiền '!$J$4)+(H29*'Tiền '!$L$4)+(I29*'Tiền '!$M$4)+(J29*'Tiền '!$N$4)+(K29*'Tiền '!$O$4)+(L29*'Tiền '!$P$4)+(M29*'Tiền '!$Q$4)+(N29*'Tiền '!$R$4)</f>
        <v>336495.1409289724</v>
      </c>
      <c r="Q29" s="14">
        <f>(B29*'Tiền '!$E$6)+(C29*'Tiền '!$F$6)+(D29*'Tiền '!$G$6)+(E29*'Tiền '!$H$6)+(F29*'Tiền '!$I$3)+(G29*'Tiền '!$J$3)+(H29*'Tiền '!$L$3)+(I29*'Tiền '!$M$3)+(J29*'Tiền '!$N$3)+(K29*'Tiền '!$O$3)+(L29*'Tiền '!$P$3)+(M29*'Tiền '!$Q$3)+(N29*'Tiền '!$R$3)</f>
        <v>229504.85907102763</v>
      </c>
      <c r="R29" s="8"/>
      <c r="S29" s="8"/>
      <c r="T29" s="8"/>
    </row>
    <row r="30" spans="1:20" ht="18.75">
      <c r="A30" s="12">
        <v>45105</v>
      </c>
      <c r="B30" s="64">
        <v>1</v>
      </c>
      <c r="C30" s="64">
        <v>25</v>
      </c>
      <c r="D30" s="64">
        <v>3</v>
      </c>
      <c r="E30" s="64">
        <v>6</v>
      </c>
      <c r="F30" s="64">
        <v>4</v>
      </c>
      <c r="G30" s="64">
        <v>4</v>
      </c>
      <c r="H30" s="13"/>
      <c r="I30" s="13"/>
      <c r="J30" s="13"/>
      <c r="K30" s="13"/>
      <c r="L30" s="13"/>
      <c r="M30" s="13"/>
      <c r="N30" s="13"/>
      <c r="O30" s="14">
        <f t="shared" si="0"/>
        <v>43</v>
      </c>
      <c r="P30" s="14">
        <f>(B30*'Tiền '!$E$7)+(C30*'Tiền '!$F$7)+(D30*'Tiền '!$G$7)+(E30*'Tiền '!$H$7)+(F30*'Tiền '!$I$4)+(G30*'Tiền '!$J$4)+(H30*'Tiền '!$L$4)+(I30*'Tiền '!$M$4)+(J30*'Tiền '!$N$4)+(K30*'Tiền '!$O$4)+(L30*'Tiền '!$P$4)+(M30*'Tiền '!$Q$4)+(N30*'Tiền '!$R$4)</f>
        <v>410502.3598140644</v>
      </c>
      <c r="Q30" s="14">
        <f>(B30*'Tiền '!$E$6)+(C30*'Tiền '!$F$6)+(D30*'Tiền '!$G$6)+(E30*'Tiền '!$H$6)+(F30*'Tiền '!$I$3)+(G30*'Tiền '!$J$3)+(H30*'Tiền '!$L$3)+(I30*'Tiền '!$M$3)+(J30*'Tiền '!$N$3)+(K30*'Tiền '!$O$3)+(L30*'Tiền '!$P$3)+(M30*'Tiền '!$Q$3)+(N30*'Tiền '!$R$3)</f>
        <v>281497.6401859356</v>
      </c>
      <c r="R30" s="8"/>
      <c r="S30" s="8"/>
      <c r="T30" s="8"/>
    </row>
    <row r="31" spans="1:20" ht="18.75">
      <c r="A31" s="12">
        <v>45106</v>
      </c>
      <c r="B31" s="64"/>
      <c r="C31" s="64">
        <v>24</v>
      </c>
      <c r="D31" s="64">
        <v>2</v>
      </c>
      <c r="E31" s="64">
        <v>9</v>
      </c>
      <c r="F31" s="64">
        <v>2</v>
      </c>
      <c r="G31" s="64">
        <v>3</v>
      </c>
      <c r="H31" s="13"/>
      <c r="I31" s="13"/>
      <c r="J31" s="13"/>
      <c r="K31" s="13"/>
      <c r="L31" s="13"/>
      <c r="M31" s="13"/>
      <c r="N31" s="13"/>
      <c r="O31" s="14">
        <f t="shared" si="0"/>
        <v>40</v>
      </c>
      <c r="P31" s="14">
        <f>(B31*'Tiền '!$E$7)+(C31*'Tiền '!$F$7)+(D31*'Tiền '!$G$7)+(E31*'Tiền '!$H$7)+(F31*'Tiền '!$I$4)+(G31*'Tiền '!$J$4)+(H31*'Tiền '!$L$4)+(I31*'Tiền '!$M$4)+(J31*'Tiền '!$N$4)+(K31*'Tiền '!$O$4)+(L31*'Tiền '!$P$4)+(M31*'Tiền '!$Q$4)+(N31*'Tiền '!$R$4)</f>
        <v>382001.89060401631</v>
      </c>
      <c r="Q31" s="14">
        <f>(B31*'Tiền '!$E$6)+(C31*'Tiền '!$F$6)+(D31*'Tiền '!$G$6)+(E31*'Tiền '!$H$6)+(F31*'Tiền '!$I$3)+(G31*'Tiền '!$J$3)+(H31*'Tiền '!$L$3)+(I31*'Tiền '!$M$3)+(J31*'Tiền '!$N$3)+(K31*'Tiền '!$O$3)+(L31*'Tiền '!$P$3)+(M31*'Tiền '!$Q$3)+(N31*'Tiền '!$R$3)</f>
        <v>260998.10939598369</v>
      </c>
      <c r="R31" s="8"/>
      <c r="S31" s="8"/>
      <c r="T31" s="8"/>
    </row>
    <row r="32" spans="1:20" ht="18.75">
      <c r="A32" s="12">
        <v>45107</v>
      </c>
      <c r="B32" s="67">
        <v>1</v>
      </c>
      <c r="C32" s="67">
        <v>16</v>
      </c>
      <c r="D32" s="67">
        <v>4</v>
      </c>
      <c r="E32" s="67">
        <v>14</v>
      </c>
      <c r="F32" s="67">
        <v>3</v>
      </c>
      <c r="G32" s="67">
        <v>2</v>
      </c>
      <c r="H32" s="15"/>
      <c r="I32" s="15"/>
      <c r="J32" s="15"/>
      <c r="K32" s="15"/>
      <c r="L32" s="15"/>
      <c r="M32" s="15"/>
      <c r="N32" s="15"/>
      <c r="O32" s="14">
        <f t="shared" si="0"/>
        <v>40</v>
      </c>
      <c r="P32" s="14">
        <f>(B32*'Tiền '!$E$7)+(C32*'Tiền '!$F$7)+(D32*'Tiền '!$G$7)+(E32*'Tiền '!$H$7)+(F32*'Tiền '!$I$4)+(G32*'Tiền '!$J$4)+(H32*'Tiền '!$L$4)+(I32*'Tiền '!$M$4)+(J32*'Tiền '!$N$4)+(K32*'Tiền '!$O$4)+(L32*'Tiền '!$P$4)+(M32*'Tiền '!$Q$4)+(N32*'Tiền '!$R$4)</f>
        <v>385498.49851294624</v>
      </c>
      <c r="Q32" s="16">
        <f>(B32*'Tiền '!$E$6)+(C32*'Tiền '!$F$6)+(D32*'Tiền '!$G$6)+(E32*'Tiền '!$H$6)+(F32*'Tiền '!$I$3)+(G32*'Tiền '!$J$3)+(H32*'Tiền '!$L$3)+(I32*'Tiền '!$M$3)+(J32*'Tiền '!$N$3)+(K32*'Tiền '!$O$3)+(L32*'Tiền '!$P$3)+(M32*'Tiền '!$Q$3)+(N32*'Tiền '!$R$3)</f>
        <v>266501.5014870537</v>
      </c>
      <c r="R32" s="8"/>
      <c r="S32" s="8"/>
      <c r="T32" s="8"/>
    </row>
    <row r="33" spans="1:20" ht="18.75">
      <c r="A33" s="60" t="s">
        <v>11</v>
      </c>
      <c r="B33" s="61">
        <f t="shared" ref="B33:Q33" si="1">SUM(B3:B32)</f>
        <v>49</v>
      </c>
      <c r="C33" s="61">
        <f t="shared" si="1"/>
        <v>283</v>
      </c>
      <c r="D33" s="61">
        <f t="shared" si="1"/>
        <v>40</v>
      </c>
      <c r="E33" s="61">
        <f t="shared" si="1"/>
        <v>308</v>
      </c>
      <c r="F33" s="61">
        <f t="shared" si="1"/>
        <v>45</v>
      </c>
      <c r="G33" s="61">
        <f t="shared" si="1"/>
        <v>69</v>
      </c>
      <c r="H33" s="61">
        <f t="shared" si="1"/>
        <v>4</v>
      </c>
      <c r="I33" s="61">
        <f t="shared" si="1"/>
        <v>2</v>
      </c>
      <c r="J33" s="61">
        <f t="shared" si="1"/>
        <v>6</v>
      </c>
      <c r="K33" s="61">
        <f t="shared" si="1"/>
        <v>3</v>
      </c>
      <c r="L33" s="61">
        <f t="shared" si="1"/>
        <v>5</v>
      </c>
      <c r="M33" s="61">
        <f t="shared" si="1"/>
        <v>1</v>
      </c>
      <c r="N33" s="61">
        <f t="shared" si="1"/>
        <v>0</v>
      </c>
      <c r="O33" s="61">
        <f t="shared" si="1"/>
        <v>815</v>
      </c>
      <c r="P33" s="62">
        <f t="shared" si="1"/>
        <v>7876415.127939553</v>
      </c>
      <c r="Q33" s="62">
        <f t="shared" si="1"/>
        <v>5582584.872060447</v>
      </c>
      <c r="R33" s="8"/>
      <c r="S33" s="8"/>
      <c r="T33" s="8"/>
    </row>
  </sheetData>
  <mergeCells count="1">
    <mergeCell ref="A1:P1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4"/>
  <sheetViews>
    <sheetView zoomScale="40" zoomScaleNormal="40" workbookViewId="0">
      <selection activeCell="A35" sqref="A35:XFD1716"/>
    </sheetView>
  </sheetViews>
  <sheetFormatPr defaultColWidth="14.42578125" defaultRowHeight="15" customHeight="1"/>
  <cols>
    <col min="1" max="1" width="16" style="55" customWidth="1"/>
    <col min="2" max="14" width="16.7109375" style="55" customWidth="1"/>
    <col min="15" max="15" width="10.140625" style="55" customWidth="1"/>
    <col min="16" max="17" width="20.7109375" style="55" customWidth="1"/>
    <col min="18" max="20" width="8.7109375" style="55" customWidth="1"/>
    <col min="21" max="16384" width="14.42578125" style="55"/>
  </cols>
  <sheetData>
    <row r="1" spans="1:20" ht="15.95" customHeight="1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3"/>
      <c r="Q1" s="54"/>
      <c r="R1" s="8"/>
      <c r="S1" s="8"/>
      <c r="T1" s="8"/>
    </row>
    <row r="2" spans="1:20" ht="18.75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8</v>
      </c>
      <c r="P2" s="11" t="s">
        <v>9</v>
      </c>
      <c r="Q2" s="11" t="s">
        <v>10</v>
      </c>
      <c r="R2" s="8"/>
      <c r="S2" s="8"/>
      <c r="T2" s="8"/>
    </row>
    <row r="3" spans="1:20" ht="18.75">
      <c r="A3" s="12">
        <v>45108</v>
      </c>
      <c r="B3" s="64">
        <v>3</v>
      </c>
      <c r="C3" s="64">
        <v>13</v>
      </c>
      <c r="D3" s="64">
        <v>17</v>
      </c>
      <c r="E3" s="64">
        <v>4</v>
      </c>
      <c r="F3" s="64">
        <v>3</v>
      </c>
      <c r="G3" s="64">
        <v>5</v>
      </c>
      <c r="H3" s="13">
        <v>1</v>
      </c>
      <c r="I3" s="13">
        <v>1</v>
      </c>
      <c r="J3" s="13">
        <v>1</v>
      </c>
      <c r="K3" s="13"/>
      <c r="L3" s="13"/>
      <c r="M3" s="13"/>
      <c r="N3" s="13"/>
      <c r="O3" s="14">
        <f>SUM(B3:N3)</f>
        <v>48</v>
      </c>
      <c r="P3" s="14">
        <f>(B3*'Tiền '!$E$7)+(C3*'Tiền '!$F$7)+(D3*'Tiền '!$G$7)+(E3*'Tiền '!$H$7)+(F3*'Tiền '!$I$4)+(G3*'Tiền '!$J$4)+(H3*'Tiền '!$L$4)+(I3*'Tiền '!$M$4)+(J3*'Tiền '!$N$4)+(K3*'Tiền '!$O$4)+(L3*'Tiền '!$P$4)+(M3*'Tiền '!$Q$4)+(N3*'Tiền '!$R$4)</f>
        <v>471505.49093161908</v>
      </c>
      <c r="Q3" s="14">
        <f>(B3*'Tiền '!$E$6)+(C3*'Tiền '!$F$6)+(D3*'Tiền '!$G$6)+(E3*'Tiền '!$H$6)+(F3*'Tiền '!$I$3)+(G3*'Tiền '!$J$3)+(H3*'Tiền '!$L$3)+(I3*'Tiền '!$M$3)+(J3*'Tiền '!$N$3)+(K3*'Tiền '!$O$3)+(L3*'Tiền '!$P$3)+(M3*'Tiền '!$Q$3)+(N3*'Tiền '!$R$3)+60000</f>
        <v>390494.50906838092</v>
      </c>
      <c r="R3" s="8"/>
      <c r="S3" s="8"/>
      <c r="T3" s="8"/>
    </row>
    <row r="4" spans="1:20" ht="18.75">
      <c r="A4" s="12">
        <v>45109</v>
      </c>
      <c r="B4" s="64">
        <v>4</v>
      </c>
      <c r="C4" s="64">
        <v>14</v>
      </c>
      <c r="D4" s="64">
        <v>12</v>
      </c>
      <c r="E4" s="64">
        <v>2</v>
      </c>
      <c r="F4" s="64">
        <v>6</v>
      </c>
      <c r="G4" s="64">
        <v>5</v>
      </c>
      <c r="H4" s="13">
        <v>2</v>
      </c>
      <c r="I4" s="13">
        <v>1</v>
      </c>
      <c r="J4" s="13">
        <v>1</v>
      </c>
      <c r="K4" s="13">
        <v>1</v>
      </c>
      <c r="L4" s="13">
        <v>2</v>
      </c>
      <c r="M4" s="13">
        <v>1</v>
      </c>
      <c r="N4" s="13"/>
      <c r="O4" s="14">
        <f>SUM(B4:N4)</f>
        <v>51</v>
      </c>
      <c r="P4" s="14">
        <f>(B4*'Tiền '!$E$7)+(C4*'Tiền '!$F$7)+(D4*'Tiền '!$G$7)+(E4*'Tiền '!$H$7)+(F4*'Tiền '!$I$4)+(G4*'Tiền '!$J$4)+(H4*'Tiền '!$L$4)+(I4*'Tiền '!$M$4)+(J4*'Tiền '!$N$4)+(K4*'Tiền '!$O$4)+(L4*'Tiền '!$P$4)+(M4*'Tiền '!$Q$4)+(N4*'Tiền '!$R$4)</f>
        <v>495501.1008834099</v>
      </c>
      <c r="Q4" s="14">
        <f>(B4*'Tiền '!$E$6)+(C4*'Tiền '!$F$6)+(D4*'Tiền '!$G$6)+(E4*'Tiền '!$H$6)+(F4*'Tiền '!$I$3)+(G4*'Tiền '!$J$3)+(H4*'Tiền '!$L$3)+(I4*'Tiền '!$M$3)+(J4*'Tiền '!$N$3)+(K4*'Tiền '!$O$3)+(L4*'Tiền '!$P$3)+(M4*'Tiền '!$Q$3)+(N4*'Tiền '!$R$3)+20000</f>
        <v>388498.89911659004</v>
      </c>
      <c r="R4" s="8"/>
      <c r="S4" s="8"/>
      <c r="T4" s="8"/>
    </row>
    <row r="5" spans="1:20" ht="18.75">
      <c r="A5" s="12">
        <v>45110</v>
      </c>
      <c r="B5" s="64">
        <v>1</v>
      </c>
      <c r="C5" s="64">
        <v>14</v>
      </c>
      <c r="D5" s="64">
        <v>8</v>
      </c>
      <c r="E5" s="64">
        <v>1</v>
      </c>
      <c r="F5" s="64">
        <v>3</v>
      </c>
      <c r="G5" s="64">
        <v>1</v>
      </c>
      <c r="H5" s="13">
        <v>1</v>
      </c>
      <c r="I5" s="13"/>
      <c r="J5" s="13">
        <v>4</v>
      </c>
      <c r="K5" s="13">
        <v>2</v>
      </c>
      <c r="L5" s="13">
        <v>3</v>
      </c>
      <c r="M5" s="13"/>
      <c r="N5" s="13"/>
      <c r="O5" s="14">
        <f t="shared" ref="O5:O33" si="0">SUM(B5:N5)</f>
        <v>38</v>
      </c>
      <c r="P5" s="14">
        <f>(B5*'Tiền '!$E$7)+(C5*'Tiền '!$F$7)+(D5*'Tiền '!$G$7)+(E5*'Tiền '!$H$7)+(F5*'Tiền '!$I$4)+(G5*'Tiền '!$J$4)+(H5*'Tiền '!$L$4)+(I5*'Tiền '!$M$4)+(J5*'Tiền '!$N$4)+(K5*'Tiền '!$O$4)+(L5*'Tiền '!$P$4)+(M5*'Tiền '!$Q$4)+(N5*'Tiền '!$R$4)</f>
        <v>358001.28621029702</v>
      </c>
      <c r="Q5" s="14">
        <f>(B5*'Tiền '!$E$6)+(C5*'Tiền '!$F$6)+(D5*'Tiền '!$G$6)+(E5*'Tiền '!$H$6)+(F5*'Tiền '!$I$3)+(G5*'Tiền '!$J$3)+(H5*'Tiền '!$L$3)+(I5*'Tiền '!$M$3)+(J5*'Tiền '!$N$3)+(K5*'Tiền '!$O$3)+(L5*'Tiền '!$P$3)+(M5*'Tiền '!$Q$3)+(N5*'Tiền '!$R$3)+20000</f>
        <v>310998.71378970298</v>
      </c>
      <c r="R5" s="8"/>
      <c r="S5" s="8"/>
      <c r="T5" s="8"/>
    </row>
    <row r="6" spans="1:20" ht="18.75">
      <c r="A6" s="12">
        <v>45111</v>
      </c>
      <c r="B6" s="64">
        <v>2</v>
      </c>
      <c r="C6" s="64">
        <v>19</v>
      </c>
      <c r="D6" s="64">
        <v>20</v>
      </c>
      <c r="E6" s="64">
        <v>2</v>
      </c>
      <c r="F6" s="64"/>
      <c r="G6" s="64">
        <v>3</v>
      </c>
      <c r="H6" s="13"/>
      <c r="I6" s="13"/>
      <c r="J6" s="13"/>
      <c r="K6" s="13"/>
      <c r="L6" s="13"/>
      <c r="M6" s="13"/>
      <c r="N6" s="13"/>
      <c r="O6" s="14">
        <f t="shared" si="0"/>
        <v>46</v>
      </c>
      <c r="P6" s="14">
        <f>(B6*'Tiền '!$E$7)+(C6*'Tiền '!$F$7)+(D6*'Tiền '!$G$7)+(E6*'Tiền '!$H$7)+(F6*'Tiền '!$I$4)+(G6*'Tiền '!$J$4)+(H6*'Tiền '!$L$4)+(I6*'Tiền '!$M$4)+(J6*'Tiền '!$N$4)+(K6*'Tiền '!$O$4)+(L6*'Tiền '!$P$4)+(M6*'Tiền '!$Q$4)+(N6*'Tiền '!$R$4)</f>
        <v>442011.3998949161</v>
      </c>
      <c r="Q6" s="14">
        <f>(B6*'Tiền '!$E$6)+(C6*'Tiền '!$F$6)+(D6*'Tiền '!$G$6)+(E6*'Tiền '!$H$6)+(F6*'Tiền '!$I$3)+(G6*'Tiền '!$J$3)+(H6*'Tiền '!$L$3)+(I6*'Tiền '!$M$3)+(J6*'Tiền '!$N$3)+(K6*'Tiền '!$O$3)+(L6*'Tiền '!$P$3)+(M6*'Tiền '!$Q$3)+(N6*'Tiền '!$R$3)</f>
        <v>300988.6001050839</v>
      </c>
      <c r="R6" s="8"/>
      <c r="S6" s="8"/>
      <c r="T6" s="8"/>
    </row>
    <row r="7" spans="1:20" ht="18.75">
      <c r="A7" s="12">
        <v>45112</v>
      </c>
      <c r="B7" s="64">
        <v>5</v>
      </c>
      <c r="C7" s="64">
        <v>14</v>
      </c>
      <c r="D7" s="64">
        <v>1</v>
      </c>
      <c r="E7" s="64">
        <v>22</v>
      </c>
      <c r="F7" s="64">
        <v>5</v>
      </c>
      <c r="G7" s="64">
        <v>2</v>
      </c>
      <c r="H7" s="13"/>
      <c r="I7" s="13"/>
      <c r="J7" s="13"/>
      <c r="K7" s="13"/>
      <c r="L7" s="13"/>
      <c r="M7" s="13"/>
      <c r="N7" s="13"/>
      <c r="O7" s="14">
        <f t="shared" si="0"/>
        <v>49</v>
      </c>
      <c r="P7" s="14">
        <f>(B7*'Tiền '!$E$7)+(C7*'Tiền '!$F$7)+(D7*'Tiền '!$G$7)+(E7*'Tiền '!$H$7)+(F7*'Tiền '!$I$4)+(G7*'Tiền '!$J$4)+(H7*'Tiền '!$L$4)+(I7*'Tiền '!$M$4)+(J7*'Tiền '!$N$4)+(K7*'Tiền '!$O$4)+(L7*'Tiền '!$P$4)+(M7*'Tiền '!$Q$4)+(N7*'Tiền '!$R$4)</f>
        <v>467491.74524231034</v>
      </c>
      <c r="Q7" s="14">
        <f>(B7*'Tiền '!$E$6)+(C7*'Tiền '!$F$6)+(D7*'Tiền '!$G$6)+(E7*'Tiền '!$H$6)+(F7*'Tiền '!$I$3)+(G7*'Tiền '!$J$3)+(H7*'Tiền '!$L$3)+(I7*'Tiền '!$M$3)+(J7*'Tiền '!$N$3)+(K7*'Tiền '!$O$3)+(L7*'Tiền '!$P$3)+(M7*'Tiền '!$Q$3)+(N7*'Tiền '!$R$3)</f>
        <v>323508.25475768966</v>
      </c>
      <c r="R7" s="8"/>
      <c r="S7" s="8"/>
      <c r="T7" s="8"/>
    </row>
    <row r="8" spans="1:20" ht="18.75">
      <c r="A8" s="12">
        <v>45113</v>
      </c>
      <c r="B8" s="64"/>
      <c r="C8" s="64">
        <v>17</v>
      </c>
      <c r="D8" s="64">
        <v>1</v>
      </c>
      <c r="E8" s="64">
        <v>10</v>
      </c>
      <c r="F8" s="64"/>
      <c r="G8" s="64">
        <v>6</v>
      </c>
      <c r="H8" s="13"/>
      <c r="I8" s="13"/>
      <c r="J8" s="13"/>
      <c r="K8" s="13"/>
      <c r="L8" s="13"/>
      <c r="M8" s="13"/>
      <c r="N8" s="13"/>
      <c r="O8" s="14">
        <f t="shared" si="0"/>
        <v>34</v>
      </c>
      <c r="P8" s="14">
        <f>(B8*'Tiền '!$E$7)+(C8*'Tiền '!$F$7)+(D8*'Tiền '!$G$7)+(E8*'Tiền '!$H$7)+(F8*'Tiền '!$I$4)+(G8*'Tiền '!$J$4)+(H8*'Tiền '!$L$4)+(I8*'Tiền '!$M$4)+(J8*'Tiền '!$N$4)+(K8*'Tiền '!$O$4)+(L8*'Tiền '!$P$4)+(M8*'Tiền '!$Q$4)+(N8*'Tiền '!$R$4)</f>
        <v>334999.16004697396</v>
      </c>
      <c r="Q8" s="14">
        <f>(B8*'Tiền '!$E$6)+(C8*'Tiền '!$F$6)+(D8*'Tiền '!$G$6)+(E8*'Tiền '!$H$6)+(F8*'Tiền '!$I$3)+(G8*'Tiền '!$J$3)+(H8*'Tiền '!$L$3)+(I8*'Tiền '!$M$3)+(J8*'Tiền '!$N$3)+(K8*'Tiền '!$O$3)+(L8*'Tiền '!$P$3)+(M8*'Tiền '!$Q$3)+(N8*'Tiền '!$R$3)</f>
        <v>227000.83995302595</v>
      </c>
      <c r="R8" s="8"/>
      <c r="S8" s="8"/>
      <c r="T8" s="8"/>
    </row>
    <row r="9" spans="1:20" ht="18.75">
      <c r="A9" s="12">
        <v>45114</v>
      </c>
      <c r="B9" s="65"/>
      <c r="C9" s="65">
        <v>14</v>
      </c>
      <c r="D9" s="65">
        <v>2</v>
      </c>
      <c r="E9" s="65">
        <v>21</v>
      </c>
      <c r="F9" s="65">
        <v>3</v>
      </c>
      <c r="G9" s="65">
        <v>4</v>
      </c>
      <c r="H9" s="14"/>
      <c r="I9" s="14"/>
      <c r="J9" s="14"/>
      <c r="K9" s="14"/>
      <c r="L9" s="14"/>
      <c r="M9" s="14"/>
      <c r="N9" s="14"/>
      <c r="O9" s="14">
        <f t="shared" si="0"/>
        <v>44</v>
      </c>
      <c r="P9" s="14">
        <f>(B9*'Tiền '!$E$7)+(C9*'Tiền '!$F$7)+(D9*'Tiền '!$G$7)+(E9*'Tiền '!$H$7)+(F9*'Tiền '!$I$4)+(G9*'Tiền '!$J$4)+(H9*'Tiền '!$L$4)+(I9*'Tiền '!$M$4)+(J9*'Tiền '!$N$4)+(K9*'Tiền '!$O$4)+(L9*'Tiền '!$P$4)+(M9*'Tiền '!$Q$4)+(N9*'Tiền '!$R$4)</f>
        <v>433994.1532625978</v>
      </c>
      <c r="Q9" s="14">
        <f>(B9*'Tiền '!$E$6)+(C9*'Tiền '!$F$6)+(D9*'Tiền '!$G$6)+(E9*'Tiền '!$H$6)+(F9*'Tiền '!$I$3)+(G9*'Tiền '!$J$3)+(H9*'Tiền '!$L$3)+(I9*'Tiền '!$M$3)+(J9*'Tiền '!$N$3)+(K9*'Tiền '!$O$3)+(L9*'Tiền '!$P$3)+(M9*'Tiền '!$Q$3)+(N9*'Tiền '!$R$3)</f>
        <v>301005.8467374022</v>
      </c>
      <c r="R9" s="8"/>
      <c r="S9" s="8"/>
      <c r="T9" s="8"/>
    </row>
    <row r="10" spans="1:20" ht="18.75">
      <c r="A10" s="12">
        <v>45115</v>
      </c>
      <c r="B10" s="65"/>
      <c r="C10" s="65"/>
      <c r="D10" s="65"/>
      <c r="E10" s="65"/>
      <c r="F10" s="65"/>
      <c r="G10" s="65"/>
      <c r="H10" s="14"/>
      <c r="I10" s="14"/>
      <c r="J10" s="14"/>
      <c r="K10" s="14"/>
      <c r="L10" s="14"/>
      <c r="M10" s="14"/>
      <c r="N10" s="14"/>
      <c r="O10" s="14">
        <f t="shared" si="0"/>
        <v>0</v>
      </c>
      <c r="P10" s="14">
        <f>(B10*'Tiền '!$E$7)+(C10*'Tiền '!$F$7)+(D10*'Tiền '!$G$7)+(E10*'Tiền '!$H$7)+(F10*'Tiền '!$I$4)+(G10*'Tiền '!$J$4)+(H10*'Tiền '!$L$4)+(I10*'Tiền '!$M$4)+(J10*'Tiền '!$N$4)+(K10*'Tiền '!$O$4)+(L10*'Tiền '!$P$4)+(M10*'Tiền '!$Q$4)+(N10*'Tiền '!$R$4)</f>
        <v>0</v>
      </c>
      <c r="Q10" s="14">
        <f>(B10*'Tiền '!$E$6)+(C10*'Tiền '!$F$6)+(D10*'Tiền '!$G$6)+(E10*'Tiền '!$H$6)+(F10*'Tiền '!$I$3)+(G10*'Tiền '!$J$3)+(H10*'Tiền '!$L$3)+(I10*'Tiền '!$M$3)+(J10*'Tiền '!$N$3)+(K10*'Tiền '!$O$3)+(L10*'Tiền '!$P$3)+(M10*'Tiền '!$Q$3)+(N10*'Tiền '!$R$3)</f>
        <v>0</v>
      </c>
      <c r="R10" s="8"/>
      <c r="S10" s="8"/>
      <c r="T10" s="8"/>
    </row>
    <row r="11" spans="1:20" ht="18.75">
      <c r="A11" s="12">
        <v>45116</v>
      </c>
      <c r="B11" s="65">
        <v>5</v>
      </c>
      <c r="C11" s="65">
        <v>11</v>
      </c>
      <c r="D11" s="65">
        <v>3</v>
      </c>
      <c r="E11" s="65">
        <v>12</v>
      </c>
      <c r="F11" s="65">
        <v>1</v>
      </c>
      <c r="G11" s="65">
        <v>4</v>
      </c>
      <c r="H11" s="14"/>
      <c r="I11" s="14"/>
      <c r="J11" s="14"/>
      <c r="K11" s="14"/>
      <c r="L11" s="14"/>
      <c r="M11" s="14"/>
      <c r="N11" s="14"/>
      <c r="O11" s="14">
        <f t="shared" si="0"/>
        <v>36</v>
      </c>
      <c r="P11" s="14">
        <f>(B11*'Tiền '!$E$7)+(C11*'Tiền '!$F$7)+(D11*'Tiền '!$G$7)+(E11*'Tiền '!$H$7)+(F11*'Tiền '!$I$4)+(G11*'Tiền '!$J$4)+(H11*'Tiền '!$L$4)+(I11*'Tiền '!$M$4)+(J11*'Tiền '!$N$4)+(K11*'Tiền '!$O$4)+(L11*'Tiền '!$P$4)+(M11*'Tiền '!$Q$4)+(N11*'Tiền '!$R$4)</f>
        <v>344496.56405309873</v>
      </c>
      <c r="Q11" s="14">
        <f>(B11*'Tiền '!$E$6)+(C11*'Tiền '!$F$6)+(D11*'Tiền '!$G$6)+(E11*'Tiền '!$H$6)+(F11*'Tiền '!$I$3)+(G11*'Tiền '!$J$3)+(H11*'Tiền '!$L$3)+(I11*'Tiền '!$M$3)+(J11*'Tiền '!$N$3)+(K11*'Tiền '!$O$3)+(L11*'Tiền '!$P$3)+(M11*'Tiền '!$Q$3)+(N11*'Tiền '!$R$3)</f>
        <v>233503.4359469013</v>
      </c>
      <c r="R11" s="8"/>
      <c r="S11" s="8"/>
      <c r="T11" s="8"/>
    </row>
    <row r="12" spans="1:20" ht="18.75">
      <c r="A12" s="12">
        <v>45117</v>
      </c>
      <c r="B12" s="65"/>
      <c r="C12" s="65">
        <v>17</v>
      </c>
      <c r="D12" s="65">
        <v>1</v>
      </c>
      <c r="E12" s="65">
        <v>18</v>
      </c>
      <c r="F12" s="65">
        <v>4</v>
      </c>
      <c r="G12" s="65">
        <v>1</v>
      </c>
      <c r="H12" s="14"/>
      <c r="I12" s="14"/>
      <c r="J12" s="14"/>
      <c r="K12" s="14"/>
      <c r="L12" s="14"/>
      <c r="M12" s="14"/>
      <c r="N12" s="14"/>
      <c r="O12" s="14">
        <f t="shared" si="0"/>
        <v>41</v>
      </c>
      <c r="P12" s="14">
        <f>(B12*'Tiền '!$E$7)+(C12*'Tiền '!$F$7)+(D12*'Tiền '!$G$7)+(E12*'Tiền '!$H$7)+(F12*'Tiền '!$I$4)+(G12*'Tiền '!$J$4)+(H12*'Tiền '!$L$4)+(I12*'Tiền '!$M$4)+(J12*'Tiền '!$N$4)+(K12*'Tiền '!$O$4)+(L12*'Tiền '!$P$4)+(M12*'Tiền '!$Q$4)+(N12*'Tiền '!$R$4)</f>
        <v>394996.12597315264</v>
      </c>
      <c r="Q12" s="14">
        <f>(B12*'Tiền '!$E$6)+(C12*'Tiền '!$F$6)+(D12*'Tiền '!$G$6)+(E12*'Tiền '!$H$6)+(F12*'Tiền '!$I$3)+(G12*'Tiền '!$J$3)+(H12*'Tiền '!$L$3)+(I12*'Tiền '!$M$3)+(J12*'Tiền '!$N$3)+(K12*'Tiền '!$O$3)+(L12*'Tiền '!$P$3)+(M12*'Tiền '!$Q$3)+(N12*'Tiền '!$R$3)</f>
        <v>275003.87402684736</v>
      </c>
      <c r="R12" s="8"/>
      <c r="S12" s="8"/>
      <c r="T12" s="8"/>
    </row>
    <row r="13" spans="1:20" ht="18.75">
      <c r="A13" s="12">
        <v>45118</v>
      </c>
      <c r="B13" s="65"/>
      <c r="C13" s="65">
        <v>15</v>
      </c>
      <c r="D13" s="65">
        <v>1</v>
      </c>
      <c r="E13" s="65">
        <v>17</v>
      </c>
      <c r="F13" s="65">
        <v>2</v>
      </c>
      <c r="G13" s="65">
        <v>1</v>
      </c>
      <c r="H13" s="14"/>
      <c r="I13" s="14"/>
      <c r="J13" s="14"/>
      <c r="K13" s="14"/>
      <c r="L13" s="14"/>
      <c r="M13" s="14"/>
      <c r="N13" s="14"/>
      <c r="O13" s="14">
        <f t="shared" si="0"/>
        <v>36</v>
      </c>
      <c r="P13" s="14">
        <f>(B13*'Tiền '!$E$7)+(C13*'Tiền '!$F$7)+(D13*'Tiền '!$G$7)+(E13*'Tiền '!$H$7)+(F13*'Tiền '!$I$4)+(G13*'Tiền '!$J$4)+(H13*'Tiền '!$L$4)+(I13*'Tiền '!$M$4)+(J13*'Tiền '!$N$4)+(K13*'Tiền '!$O$4)+(L13*'Tiền '!$P$4)+(M13*'Tiền '!$Q$4)+(N13*'Tiền '!$R$4)</f>
        <v>346996.76341730228</v>
      </c>
      <c r="Q13" s="14">
        <f>(B13*'Tiền '!$E$6)+(C13*'Tiền '!$F$6)+(D13*'Tiền '!$G$6)+(E13*'Tiền '!$H$6)+(F13*'Tiền '!$I$3)+(G13*'Tiền '!$J$3)+(H13*'Tiền '!$L$3)+(I13*'Tiền '!$M$3)+(J13*'Tiền '!$N$3)+(K13*'Tiền '!$O$3)+(L13*'Tiền '!$P$3)+(M13*'Tiền '!$Q$3)+(N13*'Tiền '!$R$3)</f>
        <v>240003.23658269763</v>
      </c>
      <c r="R13" s="8"/>
      <c r="S13" s="8"/>
      <c r="T13" s="8"/>
    </row>
    <row r="14" spans="1:20" ht="18.75">
      <c r="A14" s="12">
        <v>45119</v>
      </c>
      <c r="B14" s="65">
        <v>4</v>
      </c>
      <c r="C14" s="65">
        <v>14</v>
      </c>
      <c r="D14" s="65">
        <v>1</v>
      </c>
      <c r="E14" s="65">
        <v>16</v>
      </c>
      <c r="F14" s="65">
        <v>6</v>
      </c>
      <c r="G14" s="65"/>
      <c r="H14" s="14"/>
      <c r="I14" s="14"/>
      <c r="J14" s="14"/>
      <c r="K14" s="14"/>
      <c r="L14" s="14"/>
      <c r="M14" s="14"/>
      <c r="N14" s="14"/>
      <c r="O14" s="14">
        <f t="shared" si="0"/>
        <v>41</v>
      </c>
      <c r="P14" s="14">
        <f>(B14*'Tiền '!$E$7)+(C14*'Tiền '!$F$7)+(D14*'Tiền '!$G$7)+(E14*'Tiền '!$H$7)+(F14*'Tiền '!$I$4)+(G14*'Tiền '!$J$4)+(H14*'Tiền '!$L$4)+(I14*'Tiền '!$M$4)+(J14*'Tiền '!$N$4)+(K14*'Tiền '!$O$4)+(L14*'Tiền '!$P$4)+(M14*'Tiền '!$Q$4)+(N14*'Tiền '!$R$4)</f>
        <v>385994.51319331309</v>
      </c>
      <c r="Q14" s="14">
        <f>(B14*'Tiền '!$E$6)+(C14*'Tiền '!$F$6)+(D14*'Tiền '!$G$6)+(E14*'Tiền '!$H$6)+(F14*'Tiền '!$I$3)+(G14*'Tiền '!$J$3)+(H14*'Tiền '!$L$3)+(I14*'Tiền '!$M$3)+(J14*'Tiền '!$N$3)+(K14*'Tiền '!$O$3)+(L14*'Tiền '!$P$3)+(M14*'Tiền '!$Q$3)+(N14*'Tiền '!$R$3)</f>
        <v>269005.48680668691</v>
      </c>
      <c r="R14" s="8"/>
      <c r="S14" s="8"/>
      <c r="T14" s="8"/>
    </row>
    <row r="15" spans="1:20" ht="18.75">
      <c r="A15" s="12">
        <v>45120</v>
      </c>
      <c r="B15" s="64">
        <v>3</v>
      </c>
      <c r="C15" s="64">
        <v>18</v>
      </c>
      <c r="D15" s="64">
        <v>2</v>
      </c>
      <c r="E15" s="64">
        <v>17</v>
      </c>
      <c r="F15" s="64">
        <v>1</v>
      </c>
      <c r="G15" s="64">
        <v>1</v>
      </c>
      <c r="H15" s="13"/>
      <c r="I15" s="13"/>
      <c r="J15" s="13"/>
      <c r="K15" s="13"/>
      <c r="L15" s="13"/>
      <c r="M15" s="13"/>
      <c r="N15" s="13"/>
      <c r="O15" s="14">
        <f t="shared" si="0"/>
        <v>42</v>
      </c>
      <c r="P15" s="14">
        <f>(B15*'Tiền '!$E$7)+(C15*'Tiền '!$F$7)+(D15*'Tiền '!$G$7)+(E15*'Tiền '!$H$7)+(F15*'Tiền '!$I$4)+(G15*'Tiền '!$J$4)+(H15*'Tiền '!$L$4)+(I15*'Tiền '!$M$4)+(J15*'Tiền '!$N$4)+(K15*'Tiền '!$O$4)+(L15*'Tiền '!$P$4)+(M15*'Tiền '!$Q$4)+(N15*'Tiền '!$R$4)</f>
        <v>396497.4901150628</v>
      </c>
      <c r="Q15" s="14">
        <f>(B15*'Tiền '!$E$6)+(C15*'Tiền '!$F$6)+(D15*'Tiền '!$G$6)+(E15*'Tiền '!$H$6)+(F15*'Tiền '!$I$3)+(G15*'Tiền '!$J$3)+(H15*'Tiền '!$L$3)+(I15*'Tiền '!$M$3)+(J15*'Tiền '!$N$3)+(K15*'Tiền '!$O$3)+(L15*'Tiền '!$P$3)+(M15*'Tiền '!$Q$3)+(N15*'Tiền '!$R$3)</f>
        <v>270502.5098849372</v>
      </c>
      <c r="R15" s="8"/>
      <c r="S15" s="8"/>
      <c r="T15" s="8"/>
    </row>
    <row r="16" spans="1:20" ht="18.75">
      <c r="A16" s="12">
        <v>45121</v>
      </c>
      <c r="B16" s="64">
        <v>2</v>
      </c>
      <c r="C16" s="64">
        <v>16</v>
      </c>
      <c r="D16" s="64">
        <v>3</v>
      </c>
      <c r="E16" s="64">
        <v>12</v>
      </c>
      <c r="F16" s="64">
        <v>2</v>
      </c>
      <c r="G16" s="64"/>
      <c r="H16" s="13"/>
      <c r="I16" s="13"/>
      <c r="J16" s="13"/>
      <c r="K16" s="13"/>
      <c r="L16" s="13"/>
      <c r="M16" s="13"/>
      <c r="N16" s="13"/>
      <c r="O16" s="14">
        <f t="shared" si="0"/>
        <v>35</v>
      </c>
      <c r="P16" s="14">
        <f>(B16*'Tiền '!$E$7)+(C16*'Tiền '!$F$7)+(D16*'Tiền '!$G$7)+(E16*'Tiền '!$H$7)+(F16*'Tiền '!$I$4)+(G16*'Tiền '!$J$4)+(H16*'Tiền '!$L$4)+(I16*'Tiền '!$M$4)+(J16*'Tiền '!$N$4)+(K16*'Tiền '!$O$4)+(L16*'Tiền '!$P$4)+(M16*'Tiền '!$Q$4)+(N16*'Tiền '!$R$4)</f>
        <v>328999.51377950824</v>
      </c>
      <c r="Q16" s="14">
        <f>(B16*'Tiền '!$E$6)+(C16*'Tiền '!$F$6)+(D16*'Tiền '!$G$6)+(E16*'Tiền '!$H$6)+(F16*'Tiền '!$I$3)+(G16*'Tiền '!$J$3)+(H16*'Tiền '!$L$3)+(I16*'Tiền '!$M$3)+(J16*'Tiền '!$N$3)+(K16*'Tiền '!$O$3)+(L16*'Tiền '!$P$3)+(M16*'Tiền '!$Q$3)+(N16*'Tiền '!$R$3)</f>
        <v>226000.48622049173</v>
      </c>
      <c r="R16" s="8"/>
      <c r="S16" s="8"/>
      <c r="T16" s="8"/>
    </row>
    <row r="17" spans="1:20" ht="20.25">
      <c r="A17" s="12">
        <v>45122</v>
      </c>
      <c r="B17" s="66"/>
      <c r="C17" s="64">
        <v>12</v>
      </c>
      <c r="D17" s="66"/>
      <c r="E17" s="64">
        <v>12</v>
      </c>
      <c r="F17" s="64">
        <v>1</v>
      </c>
      <c r="G17" s="64">
        <v>1</v>
      </c>
      <c r="H17" s="13"/>
      <c r="I17" s="13"/>
      <c r="J17" s="13"/>
      <c r="K17" s="13"/>
      <c r="L17" s="13"/>
      <c r="M17" s="13"/>
      <c r="N17" s="13"/>
      <c r="O17" s="14">
        <f t="shared" si="0"/>
        <v>26</v>
      </c>
      <c r="P17" s="14">
        <f>(B17*'Tiền '!$E$7)+(C17*'Tiền '!$F$7)+(D17*'Tiền '!$G$7)+(E17*'Tiền '!$H$7)+(F17*'Tiền '!$I$4)+(G17*'Tiền '!$J$4)+(H17*'Tiền '!$L$4)+(I17*'Tiền '!$M$4)+(J17*'Tiền '!$N$4)+(K17*'Tiền '!$O$4)+(L17*'Tiền '!$P$4)+(M17*'Tiền '!$Q$4)+(N17*'Tiền '!$R$4)</f>
        <v>249997.83001907586</v>
      </c>
      <c r="Q17" s="14">
        <f>(B17*'Tiền '!$E$6)+(C17*'Tiền '!$F$6)+(D17*'Tiền '!$G$6)+(E17*'Tiền '!$H$6)+(F17*'Tiền '!$I$3)+(G17*'Tiền '!$J$3)+(H17*'Tiền '!$L$3)+(I17*'Tiền '!$M$3)+(J17*'Tiền '!$N$3)+(K17*'Tiền '!$O$3)+(L17*'Tiền '!$P$3)+(M17*'Tiền '!$Q$3)+(N17*'Tiền '!$R$3)</f>
        <v>172002.16998092414</v>
      </c>
      <c r="R17" s="8"/>
      <c r="S17" s="8"/>
      <c r="T17" s="8"/>
    </row>
    <row r="18" spans="1:20" ht="18.75">
      <c r="A18" s="12">
        <v>45123</v>
      </c>
      <c r="B18" s="64">
        <v>6</v>
      </c>
      <c r="C18" s="64">
        <v>11</v>
      </c>
      <c r="D18" s="64"/>
      <c r="E18" s="64">
        <v>23</v>
      </c>
      <c r="F18" s="64">
        <v>2</v>
      </c>
      <c r="G18" s="64">
        <v>8</v>
      </c>
      <c r="H18" s="13"/>
      <c r="I18" s="13"/>
      <c r="J18" s="13"/>
      <c r="K18" s="13"/>
      <c r="L18" s="13"/>
      <c r="M18" s="13"/>
      <c r="N18" s="13"/>
      <c r="O18" s="14">
        <f t="shared" si="0"/>
        <v>50</v>
      </c>
      <c r="P18" s="14">
        <f>(B18*'Tiền '!$E$7)+(C18*'Tiền '!$F$7)+(D18*'Tiền '!$G$7)+(E18*'Tiền '!$H$7)+(F18*'Tiền '!$I$4)+(G18*'Tiền '!$J$4)+(H18*'Tiền '!$L$4)+(I18*'Tiền '!$M$4)+(J18*'Tiền '!$N$4)+(K18*'Tiền '!$O$4)+(L18*'Tiền '!$P$4)+(M18*'Tiền '!$Q$4)+(N18*'Tiền '!$R$4)</f>
        <v>489989.21661873197</v>
      </c>
      <c r="Q18" s="14">
        <f>(B18*'Tiền '!$E$6)+(C18*'Tiền '!$F$6)+(D18*'Tiền '!$G$6)+(E18*'Tiền '!$H$6)+(F18*'Tiền '!$I$3)+(G18*'Tiền '!$J$3)+(H18*'Tiền '!$L$3)+(I18*'Tiền '!$M$3)+(J18*'Tiền '!$N$3)+(K18*'Tiền '!$O$3)+(L18*'Tiền '!$P$3)+(M18*'Tiền '!$Q$3)+(N18*'Tiền '!$R$3)</f>
        <v>334010.78338126809</v>
      </c>
      <c r="R18" s="8"/>
      <c r="S18" s="8"/>
      <c r="T18" s="8"/>
    </row>
    <row r="19" spans="1:20" ht="18.75">
      <c r="A19" s="12">
        <v>45124</v>
      </c>
      <c r="B19" s="64">
        <v>1</v>
      </c>
      <c r="C19" s="64">
        <v>15</v>
      </c>
      <c r="D19" s="64"/>
      <c r="E19" s="64">
        <v>17</v>
      </c>
      <c r="F19" s="64">
        <v>2</v>
      </c>
      <c r="G19" s="64">
        <v>1</v>
      </c>
      <c r="H19" s="13"/>
      <c r="I19" s="13"/>
      <c r="J19" s="13"/>
      <c r="K19" s="13"/>
      <c r="L19" s="13"/>
      <c r="M19" s="13"/>
      <c r="N19" s="13"/>
      <c r="O19" s="14">
        <f t="shared" si="0"/>
        <v>36</v>
      </c>
      <c r="P19" s="14">
        <f>(B19*'Tiền '!$E$7)+(C19*'Tiền '!$F$7)+(D19*'Tiền '!$G$7)+(E19*'Tiền '!$H$7)+(F19*'Tiền '!$I$4)+(G19*'Tiền '!$J$4)+(H19*'Tiền '!$L$4)+(I19*'Tiền '!$M$4)+(J19*'Tiền '!$N$4)+(K19*'Tiền '!$O$4)+(L19*'Tiền '!$P$4)+(M19*'Tiền '!$Q$4)+(N19*'Tiền '!$R$4)</f>
        <v>344496.03647251643</v>
      </c>
      <c r="Q19" s="14">
        <f>(B19*'Tiền '!$E$6)+(C19*'Tiền '!$F$6)+(D19*'Tiền '!$G$6)+(E19*'Tiền '!$H$6)+(F19*'Tiền '!$I$3)+(G19*'Tiền '!$J$3)+(H19*'Tiền '!$L$3)+(I19*'Tiền '!$M$3)+(J19*'Tiền '!$N$3)+(K19*'Tiền '!$O$3)+(L19*'Tiền '!$P$3)+(M19*'Tiền '!$Q$3)+(N19*'Tiền '!$R$3)</f>
        <v>237503.96352748355</v>
      </c>
      <c r="R19" s="8"/>
      <c r="S19" s="8"/>
      <c r="T19" s="8"/>
    </row>
    <row r="20" spans="1:20" ht="18.75">
      <c r="A20" s="12">
        <v>45125</v>
      </c>
      <c r="B20" s="64">
        <v>2</v>
      </c>
      <c r="C20" s="64">
        <v>20</v>
      </c>
      <c r="D20" s="64"/>
      <c r="E20" s="64">
        <v>17</v>
      </c>
      <c r="F20" s="64"/>
      <c r="G20" s="64">
        <v>3</v>
      </c>
      <c r="H20" s="13"/>
      <c r="I20" s="13"/>
      <c r="J20" s="13"/>
      <c r="K20" s="13"/>
      <c r="L20" s="13"/>
      <c r="M20" s="13"/>
      <c r="N20" s="13"/>
      <c r="O20" s="14">
        <f t="shared" si="0"/>
        <v>42</v>
      </c>
      <c r="P20" s="14">
        <f>(B20*'Tiền '!$E$7)+(C20*'Tiền '!$F$7)+(D20*'Tiền '!$G$7)+(E20*'Tiền '!$H$7)+(F20*'Tiền '!$I$4)+(G20*'Tiền '!$J$4)+(H20*'Tiền '!$L$4)+(I20*'Tiền '!$M$4)+(J20*'Tiền '!$N$4)+(K20*'Tiền '!$O$4)+(L20*'Tiền '!$P$4)+(M20*'Tiền '!$Q$4)+(N20*'Tiền '!$R$4)</f>
        <v>400997.17756715266</v>
      </c>
      <c r="Q20" s="14">
        <f>(B20*'Tiền '!$E$6)+(C20*'Tiền '!$F$6)+(D20*'Tiền '!$G$6)+(E20*'Tiền '!$H$6)+(F20*'Tiền '!$I$3)+(G20*'Tiền '!$J$3)+(H20*'Tiền '!$L$3)+(I20*'Tiền '!$M$3)+(J20*'Tiền '!$N$3)+(K20*'Tiền '!$O$3)+(L20*'Tiền '!$P$3)+(M20*'Tiền '!$Q$3)+(N20*'Tiền '!$R$3)</f>
        <v>272002.82243284734</v>
      </c>
      <c r="R20" s="8"/>
      <c r="S20" s="8"/>
      <c r="T20" s="8"/>
    </row>
    <row r="21" spans="1:20" ht="18.75">
      <c r="A21" s="12">
        <v>45126</v>
      </c>
      <c r="B21" s="64">
        <v>5</v>
      </c>
      <c r="C21" s="64">
        <v>17</v>
      </c>
      <c r="D21" s="64"/>
      <c r="E21" s="64">
        <v>17</v>
      </c>
      <c r="F21" s="64"/>
      <c r="G21" s="64">
        <v>2</v>
      </c>
      <c r="H21" s="13"/>
      <c r="I21" s="13"/>
      <c r="J21" s="13"/>
      <c r="K21" s="13"/>
      <c r="L21" s="13"/>
      <c r="M21" s="13"/>
      <c r="N21" s="13"/>
      <c r="O21" s="14">
        <f t="shared" si="0"/>
        <v>41</v>
      </c>
      <c r="P21" s="14">
        <f>(B21*'Tiền '!$E$7)+(C21*'Tiền '!$F$7)+(D21*'Tiền '!$G$7)+(E21*'Tiền '!$H$7)+(F21*'Tiền '!$I$4)+(G21*'Tiền '!$J$4)+(H21*'Tiền '!$L$4)+(I21*'Tiền '!$M$4)+(J21*'Tiền '!$N$4)+(K21*'Tiền '!$O$4)+(L21*'Tiền '!$P$4)+(M21*'Tiền '!$Q$4)+(N21*'Tiền '!$R$4)</f>
        <v>384495.8639135097</v>
      </c>
      <c r="Q21" s="14">
        <f>(B21*'Tiền '!$E$6)+(C21*'Tiền '!$F$6)+(D21*'Tiền '!$G$6)+(E21*'Tiền '!$H$6)+(F21*'Tiền '!$I$3)+(G21*'Tiền '!$J$3)+(H21*'Tiền '!$L$3)+(I21*'Tiền '!$M$3)+(J21*'Tiền '!$N$3)+(K21*'Tiền '!$O$3)+(L21*'Tiền '!$P$3)+(M21*'Tiền '!$Q$3)+(N21*'Tiền '!$R$3)</f>
        <v>259504.13608649024</v>
      </c>
      <c r="R21" s="8"/>
      <c r="S21" s="8"/>
      <c r="T21" s="8"/>
    </row>
    <row r="22" spans="1:20" ht="18.75">
      <c r="A22" s="12">
        <v>45127</v>
      </c>
      <c r="B22" s="64">
        <v>2</v>
      </c>
      <c r="C22" s="64">
        <v>13</v>
      </c>
      <c r="D22" s="64">
        <v>2</v>
      </c>
      <c r="E22" s="64">
        <v>14</v>
      </c>
      <c r="F22" s="64">
        <v>2</v>
      </c>
      <c r="G22" s="64">
        <v>2</v>
      </c>
      <c r="H22" s="13"/>
      <c r="I22" s="13"/>
      <c r="J22" s="13"/>
      <c r="K22" s="13"/>
      <c r="L22" s="13"/>
      <c r="M22" s="13"/>
      <c r="N22" s="13"/>
      <c r="O22" s="14">
        <f t="shared" si="0"/>
        <v>35</v>
      </c>
      <c r="P22" s="14">
        <f>(B22*'Tiền '!$E$7)+(C22*'Tiền '!$F$7)+(D22*'Tiền '!$G$7)+(E22*'Tiền '!$H$7)+(F22*'Tiền '!$I$4)+(G22*'Tiền '!$J$4)+(H22*'Tiền '!$L$4)+(I22*'Tiền '!$M$4)+(J22*'Tiền '!$N$4)+(K22*'Tiền '!$O$4)+(L22*'Tiền '!$P$4)+(M22*'Tiền '!$Q$4)+(N22*'Tiền '!$R$4)</f>
        <v>335996.95457673375</v>
      </c>
      <c r="Q22" s="14">
        <f>(B22*'Tiền '!$E$6)+(C22*'Tiền '!$F$6)+(D22*'Tiền '!$G$6)+(E22*'Tiền '!$H$6)+(F22*'Tiền '!$I$3)+(G22*'Tiền '!$J$3)+(H22*'Tiền '!$L$3)+(I22*'Tiền '!$M$3)+(J22*'Tiền '!$N$3)+(K22*'Tiền '!$O$3)+(L22*'Tiền '!$P$3)+(M22*'Tiền '!$Q$3)+(N22*'Tiền '!$R$3)</f>
        <v>231003.04542326625</v>
      </c>
      <c r="R22" s="8"/>
      <c r="S22" s="8"/>
      <c r="T22" s="8"/>
    </row>
    <row r="23" spans="1:20" ht="18.75">
      <c r="A23" s="12">
        <v>45128</v>
      </c>
      <c r="B23" s="64">
        <v>1</v>
      </c>
      <c r="C23" s="64">
        <v>12</v>
      </c>
      <c r="D23" s="64">
        <v>3</v>
      </c>
      <c r="E23" s="64">
        <v>15</v>
      </c>
      <c r="F23" s="64"/>
      <c r="G23" s="64">
        <v>1</v>
      </c>
      <c r="H23" s="13"/>
      <c r="I23" s="13"/>
      <c r="J23" s="13"/>
      <c r="K23" s="13"/>
      <c r="L23" s="13"/>
      <c r="M23" s="13"/>
      <c r="N23" s="13"/>
      <c r="O23" s="14">
        <f t="shared" si="0"/>
        <v>32</v>
      </c>
      <c r="P23" s="14">
        <f>(B23*'Tiền '!$E$7)+(C23*'Tiền '!$F$7)+(D23*'Tiền '!$G$7)+(E23*'Tiền '!$H$7)+(F23*'Tiền '!$I$4)+(G23*'Tiền '!$J$4)+(H23*'Tiền '!$L$4)+(I23*'Tiền '!$M$4)+(J23*'Tiền '!$N$4)+(K23*'Tiền '!$O$4)+(L23*'Tiền '!$P$4)+(M23*'Tiền '!$Q$4)+(N23*'Tiền '!$R$4)</f>
        <v>307498.12126496609</v>
      </c>
      <c r="Q23" s="14">
        <f>(B23*'Tiền '!$E$6)+(C23*'Tiền '!$F$6)+(D23*'Tiền '!$G$6)+(E23*'Tiền '!$H$6)+(F23*'Tiền '!$I$3)+(G23*'Tiền '!$J$3)+(H23*'Tiền '!$L$3)+(I23*'Tiền '!$M$3)+(J23*'Tiền '!$N$3)+(K23*'Tiền '!$O$3)+(L23*'Tiền '!$P$3)+(M23*'Tiền '!$Q$3)+(N23*'Tiền '!$R$3)</f>
        <v>210501.87873503388</v>
      </c>
      <c r="R23" s="8"/>
      <c r="S23" s="8"/>
      <c r="T23" s="8"/>
    </row>
    <row r="24" spans="1:20" ht="18.75">
      <c r="A24" s="12">
        <v>45129</v>
      </c>
      <c r="B24" s="67">
        <v>1</v>
      </c>
      <c r="C24" s="67">
        <v>13</v>
      </c>
      <c r="D24" s="67">
        <v>3</v>
      </c>
      <c r="E24" s="67">
        <v>21</v>
      </c>
      <c r="F24" s="67">
        <v>1</v>
      </c>
      <c r="G24" s="67">
        <v>3</v>
      </c>
      <c r="H24" s="13"/>
      <c r="I24" s="13"/>
      <c r="J24" s="13"/>
      <c r="K24" s="13"/>
      <c r="L24" s="13"/>
      <c r="M24" s="13"/>
      <c r="N24" s="13"/>
      <c r="O24" s="14">
        <f t="shared" si="0"/>
        <v>42</v>
      </c>
      <c r="P24" s="14">
        <f>(B24*'Tiền '!$E$7)+(C24*'Tiền '!$F$7)+(D24*'Tiền '!$G$7)+(E24*'Tiền '!$H$7)+(F24*'Tiền '!$I$4)+(G24*'Tiền '!$J$4)+(H24*'Tiền '!$L$4)+(I24*'Tiền '!$M$4)+(J24*'Tiền '!$N$4)+(K24*'Tiền '!$O$4)+(L24*'Tiền '!$P$4)+(M24*'Tiền '!$Q$4)+(N24*'Tiền '!$R$4)</f>
        <v>410495.12524089875</v>
      </c>
      <c r="Q24" s="14">
        <f>(B24*'Tiền '!$E$6)+(C24*'Tiền '!$F$6)+(D24*'Tiền '!$G$6)+(E24*'Tiền '!$H$6)+(F24*'Tiền '!$I$3)+(G24*'Tiền '!$J$3)+(H24*'Tiền '!$L$3)+(I24*'Tiền '!$M$3)+(J24*'Tiền '!$N$3)+(K24*'Tiền '!$O$3)+(L24*'Tiền '!$P$3)+(M24*'Tiền '!$Q$3)+(N24*'Tiền '!$R$3)</f>
        <v>282504.87475910119</v>
      </c>
      <c r="R24" s="8"/>
      <c r="S24" s="8"/>
      <c r="T24" s="8"/>
    </row>
    <row r="25" spans="1:20" ht="18.75">
      <c r="A25" s="12">
        <v>45130</v>
      </c>
      <c r="B25" s="7"/>
      <c r="C25" s="7"/>
      <c r="D25" s="7"/>
      <c r="E25" s="7"/>
      <c r="F25" s="7"/>
      <c r="G25" s="7"/>
      <c r="H25" s="13"/>
      <c r="I25" s="13"/>
      <c r="J25" s="13"/>
      <c r="K25" s="13"/>
      <c r="L25" s="13"/>
      <c r="M25" s="13"/>
      <c r="N25" s="13"/>
      <c r="O25" s="14">
        <f t="shared" si="0"/>
        <v>0</v>
      </c>
      <c r="P25" s="14">
        <f>(B25*'Tiền '!$E$7)+(C25*'Tiền '!$F$7)+(D25*'Tiền '!$G$7)+(E25*'Tiền '!$H$7)+(F25*'Tiền '!$I$4)+(G25*'Tiền '!$J$4)+(H25*'Tiền '!$L$4)+(I25*'Tiền '!$M$4)+(J25*'Tiền '!$N$4)+(K25*'Tiền '!$O$4)+(L25*'Tiền '!$P$4)+(M25*'Tiền '!$Q$4)+(N25*'Tiền '!$R$4)</f>
        <v>0</v>
      </c>
      <c r="Q25" s="14">
        <f>(B25*'Tiền '!$E$6)+(C25*'Tiền '!$F$6)+(D25*'Tiền '!$G$6)+(E25*'Tiền '!$H$6)+(F25*'Tiền '!$I$3)+(G25*'Tiền '!$J$3)+(H25*'Tiền '!$L$3)+(I25*'Tiền '!$M$3)+(J25*'Tiền '!$N$3)+(K25*'Tiền '!$O$3)+(L25*'Tiền '!$P$3)+(M25*'Tiền '!$Q$3)+(N25*'Tiền '!$R$3)</f>
        <v>0</v>
      </c>
      <c r="R25" s="8"/>
      <c r="S25" s="8"/>
      <c r="T25" s="8"/>
    </row>
    <row r="26" spans="1:20" ht="18.75">
      <c r="A26" s="12">
        <v>45131</v>
      </c>
      <c r="B26" s="68">
        <v>4</v>
      </c>
      <c r="C26" s="68">
        <v>15</v>
      </c>
      <c r="D26" s="68">
        <v>2</v>
      </c>
      <c r="E26" s="68">
        <v>20</v>
      </c>
      <c r="F26" s="68"/>
      <c r="G26" s="68"/>
      <c r="H26" s="13"/>
      <c r="I26" s="13"/>
      <c r="J26" s="13"/>
      <c r="K26" s="13"/>
      <c r="L26" s="13"/>
      <c r="M26" s="13"/>
      <c r="N26" s="13"/>
      <c r="O26" s="14">
        <f t="shared" si="0"/>
        <v>41</v>
      </c>
      <c r="P26" s="14">
        <f>(B26*'Tiền '!$E$7)+(C26*'Tiền '!$F$7)+(D26*'Tiền '!$G$7)+(E26*'Tiền '!$H$7)+(F26*'Tiền '!$I$4)+(G26*'Tiền '!$J$4)+(H26*'Tiền '!$L$4)+(I26*'Tiền '!$M$4)+(J26*'Tiền '!$N$4)+(K26*'Tiền '!$O$4)+(L26*'Tiền '!$P$4)+(M26*'Tiền '!$Q$4)+(N26*'Tiền '!$R$4)</f>
        <v>384996.0011586668</v>
      </c>
      <c r="Q26" s="14">
        <f>(B26*'Tiền '!$E$6)+(C26*'Tiền '!$F$6)+(D26*'Tiền '!$G$6)+(E26*'Tiền '!$H$6)+(F26*'Tiền '!$I$3)+(G26*'Tiền '!$J$3)+(H26*'Tiền '!$L$3)+(I26*'Tiền '!$M$3)+(J26*'Tiền '!$N$3)+(K26*'Tiền '!$O$3)+(L26*'Tiền '!$P$3)+(M26*'Tiền '!$Q$3)+(N26*'Tiền '!$R$3)</f>
        <v>262003.99884133326</v>
      </c>
      <c r="R26" s="8"/>
      <c r="S26" s="8"/>
      <c r="T26" s="8"/>
    </row>
    <row r="27" spans="1:20" ht="18.75">
      <c r="A27" s="12">
        <v>45132</v>
      </c>
      <c r="B27" s="64">
        <v>2</v>
      </c>
      <c r="C27" s="64">
        <v>19</v>
      </c>
      <c r="D27" s="64">
        <v>2</v>
      </c>
      <c r="E27" s="64">
        <v>12</v>
      </c>
      <c r="F27" s="64"/>
      <c r="G27" s="64"/>
      <c r="H27" s="13"/>
      <c r="I27" s="13"/>
      <c r="J27" s="13"/>
      <c r="K27" s="13"/>
      <c r="L27" s="13"/>
      <c r="M27" s="13"/>
      <c r="N27" s="13"/>
      <c r="O27" s="14">
        <f t="shared" si="0"/>
        <v>35</v>
      </c>
      <c r="P27" s="14">
        <f>(B27*'Tiền '!$E$7)+(C27*'Tiền '!$F$7)+(D27*'Tiền '!$G$7)+(E27*'Tiền '!$H$7)+(F27*'Tiền '!$I$4)+(G27*'Tiền '!$J$4)+(H27*'Tiền '!$L$4)+(I27*'Tiền '!$M$4)+(J27*'Tiền '!$N$4)+(K27*'Tiền '!$O$4)+(L27*'Tiền '!$P$4)+(M27*'Tiền '!$Q$4)+(N27*'Tiền '!$R$4)</f>
        <v>326000.59858372103</v>
      </c>
      <c r="Q27" s="14">
        <f>(B27*'Tiền '!$E$6)+(C27*'Tiền '!$F$6)+(D27*'Tiền '!$G$6)+(E27*'Tiền '!$H$6)+(F27*'Tiền '!$I$3)+(G27*'Tiền '!$J$3)+(H27*'Tiền '!$L$3)+(I27*'Tiền '!$M$3)+(J27*'Tiền '!$N$3)+(K27*'Tiền '!$O$3)+(L27*'Tiền '!$P$3)+(M27*'Tiền '!$Q$3)+(N27*'Tiền '!$R$3)</f>
        <v>220999.40141627897</v>
      </c>
      <c r="R27" s="8"/>
      <c r="S27" s="8"/>
      <c r="T27" s="8"/>
    </row>
    <row r="28" spans="1:20" ht="18.75">
      <c r="A28" s="12">
        <v>45133</v>
      </c>
      <c r="B28" s="64">
        <v>5</v>
      </c>
      <c r="C28" s="64">
        <v>18</v>
      </c>
      <c r="D28" s="64">
        <v>4</v>
      </c>
      <c r="E28" s="64">
        <v>20</v>
      </c>
      <c r="F28" s="64">
        <v>2</v>
      </c>
      <c r="G28" s="64">
        <v>4</v>
      </c>
      <c r="H28" s="13"/>
      <c r="I28" s="13"/>
      <c r="J28" s="13"/>
      <c r="K28" s="13"/>
      <c r="L28" s="13"/>
      <c r="M28" s="13"/>
      <c r="N28" s="13"/>
      <c r="O28" s="14">
        <f t="shared" si="0"/>
        <v>53</v>
      </c>
      <c r="P28" s="14">
        <f>(B28*'Tiền '!$E$7)+(C28*'Tiền '!$F$7)+(D28*'Tiền '!$G$7)+(E28*'Tiền '!$H$7)+(F28*'Tiền '!$I$4)+(G28*'Tiền '!$J$4)+(H28*'Tiền '!$L$4)+(I28*'Tiền '!$M$4)+(J28*'Tiền '!$N$4)+(K28*'Tiền '!$O$4)+(L28*'Tiền '!$P$4)+(M28*'Tiền '!$Q$4)+(N28*'Tiền '!$R$4)</f>
        <v>507495.37954276777</v>
      </c>
      <c r="Q28" s="14">
        <f>(B28*'Tiền '!$E$6)+(C28*'Tiền '!$F$6)+(D28*'Tiền '!$G$6)+(E28*'Tiền '!$H$6)+(F28*'Tiền '!$I$3)+(G28*'Tiền '!$J$3)+(H28*'Tiền '!$L$3)+(I28*'Tiền '!$M$3)+(J28*'Tiền '!$N$3)+(K28*'Tiền '!$O$3)+(L28*'Tiền '!$P$3)+(M28*'Tiền '!$Q$3)+(N28*'Tiền '!$R$3)</f>
        <v>346504.62045723223</v>
      </c>
      <c r="R28" s="8"/>
      <c r="S28" s="8"/>
      <c r="T28" s="8"/>
    </row>
    <row r="29" spans="1:20" ht="18.75">
      <c r="A29" s="12">
        <v>45134</v>
      </c>
      <c r="B29" s="64">
        <v>6</v>
      </c>
      <c r="C29" s="64">
        <v>18</v>
      </c>
      <c r="D29" s="64">
        <v>5</v>
      </c>
      <c r="E29" s="64">
        <v>12</v>
      </c>
      <c r="F29" s="64">
        <v>1</v>
      </c>
      <c r="G29" s="64">
        <v>3</v>
      </c>
      <c r="H29" s="13"/>
      <c r="I29" s="13"/>
      <c r="J29" s="13"/>
      <c r="K29" s="13"/>
      <c r="L29" s="13"/>
      <c r="M29" s="13"/>
      <c r="N29" s="13"/>
      <c r="O29" s="14">
        <f t="shared" si="0"/>
        <v>45</v>
      </c>
      <c r="P29" s="14">
        <f>(B29*'Tiền '!$E$7)+(C29*'Tiền '!$F$7)+(D29*'Tiền '!$G$7)+(E29*'Tiền '!$H$7)+(F29*'Tiền '!$I$4)+(G29*'Tiền '!$J$4)+(H29*'Tiền '!$L$4)+(I29*'Tiền '!$M$4)+(J29*'Tiền '!$N$4)+(K29*'Tiền '!$O$4)+(L29*'Tiền '!$P$4)+(M29*'Tiền '!$Q$4)+(N29*'Tiền '!$R$4)</f>
        <v>422999.23490743403</v>
      </c>
      <c r="Q29" s="14">
        <f>(B29*'Tiền '!$E$6)+(C29*'Tiền '!$F$6)+(D29*'Tiền '!$G$6)+(E29*'Tiền '!$H$6)+(F29*'Tiền '!$I$3)+(G29*'Tiền '!$J$3)+(H29*'Tiền '!$L$3)+(I29*'Tiền '!$M$3)+(J29*'Tiền '!$N$3)+(K29*'Tiền '!$O$3)+(L29*'Tiền '!$P$3)+(M29*'Tiền '!$Q$3)+(N29*'Tiền '!$R$3)</f>
        <v>286000.76509256591</v>
      </c>
      <c r="R29" s="8"/>
      <c r="S29" s="8"/>
      <c r="T29" s="8"/>
    </row>
    <row r="30" spans="1:20" ht="18.75">
      <c r="A30" s="12">
        <v>45135</v>
      </c>
      <c r="B30" s="64">
        <v>6</v>
      </c>
      <c r="C30" s="64">
        <v>12</v>
      </c>
      <c r="D30" s="64">
        <v>3</v>
      </c>
      <c r="E30" s="64">
        <v>15</v>
      </c>
      <c r="F30" s="64"/>
      <c r="G30" s="64"/>
      <c r="H30" s="13"/>
      <c r="I30" s="13"/>
      <c r="J30" s="13"/>
      <c r="K30" s="13"/>
      <c r="L30" s="13"/>
      <c r="M30" s="13"/>
      <c r="N30" s="13"/>
      <c r="O30" s="14">
        <f t="shared" si="0"/>
        <v>36</v>
      </c>
      <c r="P30" s="14">
        <f>(B30*'Tiền '!$E$7)+(C30*'Tiền '!$F$7)+(D30*'Tiền '!$G$7)+(E30*'Tiền '!$H$7)+(F30*'Tiền '!$I$4)+(G30*'Tiền '!$J$4)+(H30*'Tiền '!$L$4)+(I30*'Tiền '!$M$4)+(J30*'Tiền '!$N$4)+(K30*'Tiền '!$O$4)+(L30*'Tiền '!$P$4)+(M30*'Tiền '!$Q$4)+(N30*'Tiền '!$R$4)</f>
        <v>332996.9953682737</v>
      </c>
      <c r="Q30" s="14">
        <f>(B30*'Tiền '!$E$6)+(C30*'Tiền '!$F$6)+(D30*'Tiền '!$G$6)+(E30*'Tiền '!$H$6)+(F30*'Tiền '!$I$3)+(G30*'Tiền '!$J$3)+(H30*'Tiền '!$L$3)+(I30*'Tiền '!$M$3)+(J30*'Tiền '!$N$3)+(K30*'Tiền '!$O$3)+(L30*'Tiền '!$P$3)+(M30*'Tiền '!$Q$3)+(N30*'Tiền '!$R$3)</f>
        <v>225003.0046317263</v>
      </c>
      <c r="R30" s="8"/>
      <c r="S30" s="8"/>
      <c r="T30" s="8"/>
    </row>
    <row r="31" spans="1:20" ht="18.75">
      <c r="A31" s="12">
        <v>45136</v>
      </c>
      <c r="B31" s="64">
        <v>2</v>
      </c>
      <c r="C31" s="64">
        <v>17</v>
      </c>
      <c r="D31" s="64">
        <v>6</v>
      </c>
      <c r="E31" s="64">
        <v>20</v>
      </c>
      <c r="F31" s="64">
        <v>4</v>
      </c>
      <c r="G31" s="64">
        <v>1</v>
      </c>
      <c r="H31" s="13"/>
      <c r="I31" s="13"/>
      <c r="J31" s="13"/>
      <c r="K31" s="13"/>
      <c r="L31" s="13"/>
      <c r="M31" s="13"/>
      <c r="N31" s="13"/>
      <c r="O31" s="14">
        <f t="shared" si="0"/>
        <v>50</v>
      </c>
      <c r="P31" s="14">
        <f>(B31*'Tiền '!$E$7)+(C31*'Tiền '!$F$7)+(D31*'Tiền '!$G$7)+(E31*'Tiền '!$H$7)+(F31*'Tiền '!$I$4)+(G31*'Tiền '!$J$4)+(H31*'Tiền '!$L$4)+(I31*'Tiền '!$M$4)+(J31*'Tiền '!$N$4)+(K31*'Tiền '!$O$4)+(L31*'Tiền '!$P$4)+(M31*'Tiền '!$Q$4)+(N31*'Tiền '!$R$4)</f>
        <v>479997.00725980208</v>
      </c>
      <c r="Q31" s="14">
        <f>(B31*'Tiền '!$E$6)+(C31*'Tiền '!$F$6)+(D31*'Tiền '!$G$6)+(E31*'Tiền '!$H$6)+(F31*'Tiền '!$I$3)+(G31*'Tiền '!$J$3)+(H31*'Tiền '!$L$3)+(I31*'Tiền '!$M$3)+(J31*'Tiền '!$N$3)+(K31*'Tiền '!$O$3)+(L31*'Tiền '!$P$3)+(M31*'Tiền '!$Q$3)+(N31*'Tiền '!$R$3)</f>
        <v>333002.99274019792</v>
      </c>
      <c r="R31" s="8"/>
      <c r="S31" s="8"/>
      <c r="T31" s="8"/>
    </row>
    <row r="32" spans="1:20" ht="18.75">
      <c r="A32" s="12">
        <v>45137</v>
      </c>
      <c r="B32" s="64">
        <v>4</v>
      </c>
      <c r="C32" s="64">
        <v>15</v>
      </c>
      <c r="D32" s="64">
        <v>4</v>
      </c>
      <c r="E32" s="64">
        <v>20</v>
      </c>
      <c r="F32" s="64">
        <v>8</v>
      </c>
      <c r="G32" s="64">
        <v>4</v>
      </c>
      <c r="H32" s="15"/>
      <c r="I32" s="15"/>
      <c r="J32" s="15"/>
      <c r="K32" s="15"/>
      <c r="L32" s="15"/>
      <c r="M32" s="15"/>
      <c r="N32" s="15"/>
      <c r="O32" s="14">
        <f t="shared" si="0"/>
        <v>55</v>
      </c>
      <c r="P32" s="14">
        <f>(B32*'Tiền '!$E$7)+(C32*'Tiền '!$F$7)+(D32*'Tiền '!$G$7)+(E32*'Tiền '!$H$7)+(F32*'Tiền '!$I$4)+(G32*'Tiền '!$J$4)+(H32*'Tiền '!$L$4)+(I32*'Tiền '!$M$4)+(J32*'Tiền '!$N$4)+(K32*'Tiền '!$O$4)+(L32*'Tiền '!$P$4)+(M32*'Tiền '!$Q$4)+(N32*'Tiền '!$R$4)</f>
        <v>532992.60552395857</v>
      </c>
      <c r="Q32" s="16">
        <f>(B32*'Tiền '!$E$6)+(C32*'Tiền '!$F$6)+(D32*'Tiền '!$G$6)+(E32*'Tiền '!$H$6)+(F32*'Tiền '!$I$3)+(G32*'Tiền '!$J$3)+(H32*'Tiền '!$L$3)+(I32*'Tiền '!$M$3)+(J32*'Tiền '!$N$3)+(K32*'Tiền '!$O$3)+(L32*'Tiền '!$P$3)+(M32*'Tiền '!$Q$3)+(N32*'Tiền '!$R$3)</f>
        <v>372007.39447604143</v>
      </c>
      <c r="R32" s="8"/>
      <c r="S32" s="8"/>
      <c r="T32" s="8"/>
    </row>
    <row r="33" spans="1:20" ht="18.75">
      <c r="A33" s="12">
        <v>45138</v>
      </c>
      <c r="B33" s="64">
        <v>2</v>
      </c>
      <c r="C33" s="64">
        <v>15</v>
      </c>
      <c r="D33" s="64">
        <v>0</v>
      </c>
      <c r="E33" s="64">
        <v>21</v>
      </c>
      <c r="F33" s="64">
        <v>1</v>
      </c>
      <c r="G33" s="64">
        <v>1</v>
      </c>
      <c r="H33" s="58"/>
      <c r="I33" s="58"/>
      <c r="J33" s="58"/>
      <c r="K33" s="58"/>
      <c r="L33" s="58"/>
      <c r="M33" s="58"/>
      <c r="N33" s="58"/>
      <c r="O33" s="59">
        <f t="shared" si="0"/>
        <v>40</v>
      </c>
      <c r="P33" s="59">
        <f>(B33*'Tiền '!$E$7)+(C33*'Tiền '!$F$7)+(D33*'Tiền '!$G$7)+(E33*'Tiền '!$H$7)+(F33*'Tiền '!$I$4)+(G33*'Tiền '!$J$4)+(H33*'Tiền '!$L$4)+(I33*'Tiền '!$M$4)+(J33*'Tiền '!$N$4)+(K33*'Tiền '!$O$4)+(L33*'Tiền '!$P$4)+(M33*'Tiền '!$Q$4)+(N33*'Tiền '!$R$4)</f>
        <v>381994.62730826612</v>
      </c>
      <c r="Q33" s="63">
        <f>(B33*'Tiền '!$E$6)+(C33*'Tiền '!$F$6)+(D33*'Tiền '!$G$6)+(E33*'Tiền '!$H$6)+(F33*'Tiền '!$I$3)+(G33*'Tiền '!$J$3)+(H33*'Tiền '!$L$3)+(I33*'Tiền '!$M$3)+(J33*'Tiền '!$N$3)+(K33*'Tiền '!$O$3)+(L33*'Tiền '!$P$3)+(M33*'Tiền '!$Q$3)+(N33*'Tiền '!$R$3)</f>
        <v>262005.37269173385</v>
      </c>
      <c r="R33" s="8"/>
      <c r="S33" s="8"/>
      <c r="T33" s="8"/>
    </row>
    <row r="34" spans="1:20" ht="18.75">
      <c r="A34" s="60" t="s">
        <v>11</v>
      </c>
      <c r="B34" s="61">
        <f>SUM(B3:B33)</f>
        <v>78</v>
      </c>
      <c r="C34" s="61">
        <f t="shared" ref="C34:Q34" si="1">SUM(C3:C33)</f>
        <v>438</v>
      </c>
      <c r="D34" s="61">
        <f t="shared" si="1"/>
        <v>106</v>
      </c>
      <c r="E34" s="61">
        <f t="shared" si="1"/>
        <v>430</v>
      </c>
      <c r="F34" s="61">
        <f t="shared" si="1"/>
        <v>60</v>
      </c>
      <c r="G34" s="61">
        <f t="shared" si="1"/>
        <v>67</v>
      </c>
      <c r="H34" s="61">
        <f t="shared" si="1"/>
        <v>4</v>
      </c>
      <c r="I34" s="61">
        <f t="shared" si="1"/>
        <v>2</v>
      </c>
      <c r="J34" s="61">
        <f t="shared" si="1"/>
        <v>6</v>
      </c>
      <c r="K34" s="61">
        <f t="shared" si="1"/>
        <v>3</v>
      </c>
      <c r="L34" s="61">
        <f t="shared" si="1"/>
        <v>5</v>
      </c>
      <c r="M34" s="61">
        <f t="shared" si="1"/>
        <v>1</v>
      </c>
      <c r="N34" s="61">
        <f t="shared" si="1"/>
        <v>0</v>
      </c>
      <c r="O34" s="61">
        <f t="shared" si="1"/>
        <v>1200</v>
      </c>
      <c r="P34" s="62">
        <f t="shared" si="1"/>
        <v>11494924.082330035</v>
      </c>
      <c r="Q34" s="62">
        <f t="shared" si="1"/>
        <v>8063075.9176699631</v>
      </c>
      <c r="R34" s="8"/>
      <c r="S34" s="8"/>
      <c r="T34" s="8"/>
    </row>
  </sheetData>
  <mergeCells count="1">
    <mergeCell ref="A1:P1"/>
  </mergeCell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4"/>
  <sheetViews>
    <sheetView topLeftCell="A15" zoomScale="70" zoomScaleNormal="70" workbookViewId="0">
      <selection activeCell="A35" sqref="A35:XFD1463"/>
    </sheetView>
  </sheetViews>
  <sheetFormatPr defaultColWidth="14.42578125" defaultRowHeight="15" customHeight="1"/>
  <cols>
    <col min="1" max="1" width="16" style="55" customWidth="1"/>
    <col min="2" max="14" width="16.7109375" style="55" customWidth="1"/>
    <col min="15" max="15" width="10.140625" style="55" customWidth="1"/>
    <col min="16" max="17" width="20.7109375" style="55" customWidth="1"/>
    <col min="18" max="20" width="8.7109375" style="55" customWidth="1"/>
    <col min="21" max="16384" width="14.42578125" style="55"/>
  </cols>
  <sheetData>
    <row r="1" spans="1:20" ht="15.95" customHeight="1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3"/>
      <c r="Q1" s="54"/>
      <c r="R1" s="8"/>
      <c r="S1" s="8"/>
      <c r="T1" s="8"/>
    </row>
    <row r="2" spans="1:20" ht="18.75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8</v>
      </c>
      <c r="P2" s="11" t="s">
        <v>9</v>
      </c>
      <c r="Q2" s="11" t="s">
        <v>10</v>
      </c>
      <c r="R2" s="8"/>
      <c r="S2" s="8"/>
      <c r="T2" s="8"/>
    </row>
    <row r="3" spans="1:20" ht="18.75">
      <c r="A3" s="12">
        <v>45139</v>
      </c>
      <c r="B3" s="64">
        <v>3</v>
      </c>
      <c r="C3" s="64">
        <v>18</v>
      </c>
      <c r="D3" s="64">
        <v>4</v>
      </c>
      <c r="E3" s="64">
        <v>21</v>
      </c>
      <c r="F3" s="64">
        <v>1</v>
      </c>
      <c r="G3" s="64">
        <v>2</v>
      </c>
      <c r="H3" s="13">
        <v>1</v>
      </c>
      <c r="I3" s="13">
        <v>1</v>
      </c>
      <c r="J3" s="13">
        <v>1</v>
      </c>
      <c r="K3" s="13"/>
      <c r="L3" s="13"/>
      <c r="M3" s="13"/>
      <c r="N3" s="13"/>
      <c r="O3" s="14">
        <f>SUM(B3:N3)</f>
        <v>52</v>
      </c>
      <c r="P3" s="14">
        <f>(B3*'Tiền '!$E$7)+(C3*'Tiền '!$F$7)+(D3*'Tiền '!$G$7)+(E3*'Tiền '!$H$7)+(F3*'Tiền '!$I$4)+(G3*'Tiền '!$J$4)+(H3*'Tiền '!$L$4)+(I3*'Tiền '!$M$4)+(J3*'Tiền '!$N$4)+(K3*'Tiền '!$O$4)+(L3*'Tiền '!$P$4)+(M3*'Tiền '!$Q$4)+(N3*'Tiền '!$R$4)</f>
        <v>500496.29090083897</v>
      </c>
      <c r="Q3" s="14">
        <f>(B3*'Tiền '!$E$6)+(C3*'Tiền '!$F$6)+(D3*'Tiền '!$G$6)+(E3*'Tiền '!$H$6)+(F3*'Tiền '!$I$3)+(G3*'Tiền '!$J$3)+(H3*'Tiền '!$L$3)+(I3*'Tiền '!$M$3)+(J3*'Tiền '!$N$3)+(K3*'Tiền '!$O$3)+(L3*'Tiền '!$P$3)+(M3*'Tiền '!$Q$3)+(N3*'Tiền '!$R$3)+60000</f>
        <v>408503.70909916103</v>
      </c>
      <c r="R3" s="8"/>
      <c r="S3" s="8"/>
      <c r="T3" s="8"/>
    </row>
    <row r="4" spans="1:20" ht="18.75">
      <c r="A4" s="12">
        <v>45140</v>
      </c>
      <c r="B4" s="64">
        <v>3</v>
      </c>
      <c r="C4" s="64">
        <v>21</v>
      </c>
      <c r="D4" s="64">
        <v>1</v>
      </c>
      <c r="E4" s="64">
        <v>9</v>
      </c>
      <c r="F4" s="64">
        <v>1</v>
      </c>
      <c r="G4" s="64">
        <v>1</v>
      </c>
      <c r="H4" s="13">
        <v>2</v>
      </c>
      <c r="I4" s="13">
        <v>1</v>
      </c>
      <c r="J4" s="13">
        <v>1</v>
      </c>
      <c r="K4" s="13">
        <v>1</v>
      </c>
      <c r="L4" s="13">
        <v>2</v>
      </c>
      <c r="M4" s="13">
        <v>1</v>
      </c>
      <c r="N4" s="13"/>
      <c r="O4" s="14">
        <f>SUM(B4:N4)</f>
        <v>44</v>
      </c>
      <c r="P4" s="14">
        <f>(B4*'Tiền '!$E$7)+(C4*'Tiền '!$F$7)+(D4*'Tiền '!$G$7)+(E4*'Tiền '!$H$7)+(F4*'Tiền '!$I$4)+(G4*'Tiền '!$J$4)+(H4*'Tiền '!$L$4)+(I4*'Tiền '!$M$4)+(J4*'Tiền '!$N$4)+(K4*'Tiền '!$O$4)+(L4*'Tiền '!$P$4)+(M4*'Tiền '!$Q$4)+(N4*'Tiền '!$R$4)</f>
        <v>412998.79528652009</v>
      </c>
      <c r="Q4" s="14">
        <f>(B4*'Tiền '!$E$6)+(C4*'Tiền '!$F$6)+(D4*'Tiền '!$G$6)+(E4*'Tiền '!$H$6)+(F4*'Tiền '!$I$3)+(G4*'Tiền '!$J$3)+(H4*'Tiền '!$L$3)+(I4*'Tiền '!$M$3)+(J4*'Tiền '!$N$3)+(K4*'Tiền '!$O$3)+(L4*'Tiền '!$P$3)+(M4*'Tiền '!$Q$3)+(N4*'Tiền '!$R$3)+20000</f>
        <v>326001.20471347991</v>
      </c>
      <c r="R4" s="8"/>
      <c r="S4" s="8"/>
      <c r="T4" s="8"/>
    </row>
    <row r="5" spans="1:20" ht="18.75">
      <c r="A5" s="12">
        <v>45141</v>
      </c>
      <c r="B5" s="64">
        <v>3</v>
      </c>
      <c r="C5" s="64">
        <v>20</v>
      </c>
      <c r="D5" s="64">
        <v>3</v>
      </c>
      <c r="E5" s="64">
        <v>22</v>
      </c>
      <c r="F5" s="64">
        <v>1</v>
      </c>
      <c r="G5" s="64"/>
      <c r="H5" s="13">
        <v>1</v>
      </c>
      <c r="I5" s="13"/>
      <c r="J5" s="13">
        <v>4</v>
      </c>
      <c r="K5" s="13">
        <v>2</v>
      </c>
      <c r="L5" s="13">
        <v>3</v>
      </c>
      <c r="M5" s="13"/>
      <c r="N5" s="13"/>
      <c r="O5" s="14">
        <f t="shared" ref="O5:O33" si="0">SUM(B5:N5)</f>
        <v>59</v>
      </c>
      <c r="P5" s="14">
        <f>(B5*'Tiền '!$E$7)+(C5*'Tiền '!$F$7)+(D5*'Tiền '!$G$7)+(E5*'Tiền '!$H$7)+(F5*'Tiền '!$I$4)+(G5*'Tiền '!$J$4)+(H5*'Tiền '!$L$4)+(I5*'Tiền '!$M$4)+(J5*'Tiền '!$N$4)+(K5*'Tiền '!$O$4)+(L5*'Tiền '!$P$4)+(M5*'Tiền '!$Q$4)+(N5*'Tiền '!$R$4)</f>
        <v>554993.18543275516</v>
      </c>
      <c r="Q5" s="14">
        <f>(B5*'Tiền '!$E$6)+(C5*'Tiền '!$F$6)+(D5*'Tiền '!$G$6)+(E5*'Tiền '!$H$6)+(F5*'Tiền '!$I$3)+(G5*'Tiền '!$J$3)+(H5*'Tiền '!$L$3)+(I5*'Tiền '!$M$3)+(J5*'Tiền '!$N$3)+(K5*'Tiền '!$O$3)+(L5*'Tiền '!$P$3)+(M5*'Tiền '!$Q$3)+(N5*'Tiền '!$R$3)+20000</f>
        <v>444006.81456724484</v>
      </c>
      <c r="R5" s="8"/>
      <c r="S5" s="8"/>
      <c r="T5" s="8"/>
    </row>
    <row r="6" spans="1:20" ht="18.75">
      <c r="A6" s="12">
        <v>45142</v>
      </c>
      <c r="B6" s="64">
        <v>3</v>
      </c>
      <c r="C6" s="64">
        <v>19</v>
      </c>
      <c r="D6" s="64">
        <v>1</v>
      </c>
      <c r="E6" s="64">
        <v>12</v>
      </c>
      <c r="F6" s="64">
        <v>1</v>
      </c>
      <c r="G6" s="64"/>
      <c r="H6" s="13"/>
      <c r="I6" s="13"/>
      <c r="J6" s="13"/>
      <c r="K6" s="13"/>
      <c r="L6" s="13"/>
      <c r="M6" s="13"/>
      <c r="N6" s="13"/>
      <c r="O6" s="14">
        <f t="shared" si="0"/>
        <v>36</v>
      </c>
      <c r="P6" s="14">
        <f>(B6*'Tiền '!$E$7)+(C6*'Tiền '!$F$7)+(D6*'Tiền '!$G$7)+(E6*'Tiền '!$H$7)+(F6*'Tiền '!$I$4)+(G6*'Tiền '!$J$4)+(H6*'Tiền '!$L$4)+(I6*'Tiền '!$M$4)+(J6*'Tiền '!$N$4)+(K6*'Tiền '!$O$4)+(L6*'Tiền '!$P$4)+(M6*'Tiền '!$Q$4)+(N6*'Tiền '!$R$4)</f>
        <v>333499.4882143396</v>
      </c>
      <c r="Q6" s="14">
        <f>(B6*'Tiền '!$E$6)+(C6*'Tiền '!$F$6)+(D6*'Tiền '!$G$6)+(E6*'Tiền '!$H$6)+(F6*'Tiền '!$I$3)+(G6*'Tiền '!$J$3)+(H6*'Tiền '!$L$3)+(I6*'Tiền '!$M$3)+(J6*'Tiền '!$N$3)+(K6*'Tiền '!$O$3)+(L6*'Tiền '!$P$3)+(M6*'Tiền '!$Q$3)+(N6*'Tiền '!$R$3)</f>
        <v>226500.51178566038</v>
      </c>
      <c r="R6" s="8"/>
      <c r="S6" s="8"/>
      <c r="T6" s="8"/>
    </row>
    <row r="7" spans="1:20" ht="18.75">
      <c r="A7" s="12">
        <v>45143</v>
      </c>
      <c r="B7" s="64">
        <v>3</v>
      </c>
      <c r="C7" s="64">
        <v>16</v>
      </c>
      <c r="D7" s="64">
        <v>1</v>
      </c>
      <c r="E7" s="64">
        <v>16</v>
      </c>
      <c r="F7" s="64">
        <v>2</v>
      </c>
      <c r="G7" s="64">
        <v>4</v>
      </c>
      <c r="H7" s="13"/>
      <c r="I7" s="13"/>
      <c r="J7" s="13"/>
      <c r="K7" s="13"/>
      <c r="L7" s="13"/>
      <c r="M7" s="13"/>
      <c r="N7" s="13"/>
      <c r="O7" s="14">
        <f t="shared" si="0"/>
        <v>42</v>
      </c>
      <c r="P7" s="14">
        <f>(B7*'Tiền '!$E$7)+(C7*'Tiền '!$F$7)+(D7*'Tiền '!$G$7)+(E7*'Tiền '!$H$7)+(F7*'Tiền '!$I$4)+(G7*'Tiền '!$J$4)+(H7*'Tiền '!$L$4)+(I7*'Tiền '!$M$4)+(J7*'Tiền '!$N$4)+(K7*'Tiền '!$O$4)+(L7*'Tiền '!$P$4)+(M7*'Tiền '!$Q$4)+(N7*'Tiền '!$R$4)</f>
        <v>404495.62803071743</v>
      </c>
      <c r="Q7" s="14">
        <f>(B7*'Tiền '!$E$6)+(C7*'Tiền '!$F$6)+(D7*'Tiền '!$G$6)+(E7*'Tiền '!$H$6)+(F7*'Tiền '!$I$3)+(G7*'Tiền '!$J$3)+(H7*'Tiền '!$L$3)+(I7*'Tiền '!$M$3)+(J7*'Tiền '!$N$3)+(K7*'Tiền '!$O$3)+(L7*'Tiền '!$P$3)+(M7*'Tiền '!$Q$3)+(N7*'Tiền '!$R$3)</f>
        <v>276504.37196928257</v>
      </c>
      <c r="R7" s="8"/>
      <c r="S7" s="8"/>
      <c r="T7" s="8"/>
    </row>
    <row r="8" spans="1:20" ht="18.75">
      <c r="A8" s="12">
        <v>45144</v>
      </c>
      <c r="B8" s="64">
        <v>1</v>
      </c>
      <c r="C8" s="64">
        <v>12</v>
      </c>
      <c r="D8" s="64">
        <v>5</v>
      </c>
      <c r="E8" s="64">
        <v>25</v>
      </c>
      <c r="F8" s="64">
        <v>2</v>
      </c>
      <c r="G8" s="64">
        <v>4</v>
      </c>
      <c r="H8" s="13"/>
      <c r="I8" s="13"/>
      <c r="J8" s="13"/>
      <c r="K8" s="13"/>
      <c r="L8" s="13"/>
      <c r="M8" s="13"/>
      <c r="N8" s="13"/>
      <c r="O8" s="14">
        <f t="shared" si="0"/>
        <v>49</v>
      </c>
      <c r="P8" s="14">
        <f>(B8*'Tiền '!$E$7)+(C8*'Tiền '!$F$7)+(D8*'Tiền '!$G$7)+(E8*'Tiền '!$H$7)+(F8*'Tiền '!$I$4)+(G8*'Tiền '!$J$4)+(H8*'Tiền '!$L$4)+(I8*'Tiền '!$M$4)+(J8*'Tiền '!$N$4)+(K8*'Tiền '!$O$4)+(L8*'Tiền '!$P$4)+(M8*'Tiền '!$Q$4)+(N8*'Tiền '!$R$4)</f>
        <v>483493.56166616676</v>
      </c>
      <c r="Q8" s="14">
        <f>(B8*'Tiền '!$E$6)+(C8*'Tiền '!$F$6)+(D8*'Tiền '!$G$6)+(E8*'Tiền '!$H$6)+(F8*'Tiền '!$I$3)+(G8*'Tiền '!$J$3)+(H8*'Tiền '!$L$3)+(I8*'Tiền '!$M$3)+(J8*'Tiền '!$N$3)+(K8*'Tiền '!$O$3)+(L8*'Tiền '!$P$3)+(M8*'Tiền '!$Q$3)+(N8*'Tiền '!$R$3)</f>
        <v>334506.43833383324</v>
      </c>
      <c r="R8" s="8"/>
      <c r="S8" s="8"/>
      <c r="T8" s="8"/>
    </row>
    <row r="9" spans="1:20" ht="18.75">
      <c r="A9" s="12">
        <v>45145</v>
      </c>
      <c r="B9" s="65">
        <v>3</v>
      </c>
      <c r="C9" s="65">
        <v>20</v>
      </c>
      <c r="D9" s="65">
        <v>2</v>
      </c>
      <c r="E9" s="65">
        <v>18</v>
      </c>
      <c r="F9" s="65">
        <v>1</v>
      </c>
      <c r="G9" s="65">
        <v>1</v>
      </c>
      <c r="H9" s="14"/>
      <c r="I9" s="14"/>
      <c r="J9" s="14"/>
      <c r="K9" s="14"/>
      <c r="L9" s="14"/>
      <c r="M9" s="14"/>
      <c r="N9" s="14"/>
      <c r="O9" s="14">
        <f t="shared" si="0"/>
        <v>45</v>
      </c>
      <c r="P9" s="14">
        <f>(B9*'Tiền '!$E$7)+(C9*'Tiền '!$F$7)+(D9*'Tiền '!$G$7)+(E9*'Tiền '!$H$7)+(F9*'Tiền '!$I$4)+(G9*'Tiền '!$J$4)+(H9*'Tiền '!$L$4)+(I9*'Tiền '!$M$4)+(J9*'Tiền '!$N$4)+(K9*'Tiền '!$O$4)+(L9*'Tiền '!$P$4)+(M9*'Tiền '!$Q$4)+(N9*'Tiền '!$R$4)</f>
        <v>424497.61952010414</v>
      </c>
      <c r="Q9" s="14">
        <f>(B9*'Tiền '!$E$6)+(C9*'Tiền '!$F$6)+(D9*'Tiền '!$G$6)+(E9*'Tiền '!$H$6)+(F9*'Tiền '!$I$3)+(G9*'Tiền '!$J$3)+(H9*'Tiền '!$L$3)+(I9*'Tiền '!$M$3)+(J9*'Tiền '!$N$3)+(K9*'Tiền '!$O$3)+(L9*'Tiền '!$P$3)+(M9*'Tiền '!$Q$3)+(N9*'Tiền '!$R$3)</f>
        <v>289502.38047989592</v>
      </c>
      <c r="R9" s="8"/>
      <c r="S9" s="8"/>
      <c r="T9" s="8"/>
    </row>
    <row r="10" spans="1:20" ht="18.75">
      <c r="A10" s="12">
        <v>45146</v>
      </c>
      <c r="B10" s="65">
        <v>3</v>
      </c>
      <c r="C10" s="65">
        <v>19</v>
      </c>
      <c r="D10" s="65">
        <v>2</v>
      </c>
      <c r="E10" s="65">
        <v>21</v>
      </c>
      <c r="F10" s="65">
        <v>1</v>
      </c>
      <c r="G10" s="65">
        <v>3</v>
      </c>
      <c r="H10" s="14"/>
      <c r="I10" s="14"/>
      <c r="J10" s="14"/>
      <c r="K10" s="14"/>
      <c r="L10" s="14"/>
      <c r="M10" s="14"/>
      <c r="N10" s="14"/>
      <c r="O10" s="14">
        <f t="shared" si="0"/>
        <v>49</v>
      </c>
      <c r="P10" s="14">
        <f>(B10*'Tiền '!$E$7)+(C10*'Tiền '!$F$7)+(D10*'Tiền '!$G$7)+(E10*'Tiền '!$H$7)+(F10*'Tiền '!$I$4)+(G10*'Tiền '!$J$4)+(H10*'Tiền '!$L$4)+(I10*'Tiền '!$M$4)+(J10*'Tiền '!$N$4)+(K10*'Tiền '!$O$4)+(L10*'Tiền '!$P$4)+(M10*'Tiền '!$Q$4)+(N10*'Tiền '!$R$4)</f>
        <v>469495.63095287106</v>
      </c>
      <c r="Q10" s="14">
        <f>(B10*'Tiền '!$E$6)+(C10*'Tiền '!$F$6)+(D10*'Tiền '!$G$6)+(E10*'Tiền '!$H$6)+(F10*'Tiền '!$I$3)+(G10*'Tiền '!$J$3)+(H10*'Tiền '!$L$3)+(I10*'Tiền '!$M$3)+(J10*'Tiền '!$N$3)+(K10*'Tiền '!$O$3)+(L10*'Tiền '!$P$3)+(M10*'Tiền '!$Q$3)+(N10*'Tiền '!$R$3)</f>
        <v>320504.369047129</v>
      </c>
      <c r="R10" s="8"/>
      <c r="S10" s="8"/>
      <c r="T10" s="8"/>
    </row>
    <row r="11" spans="1:20" ht="18.75">
      <c r="A11" s="12">
        <v>45147</v>
      </c>
      <c r="B11" s="65">
        <v>3</v>
      </c>
      <c r="C11" s="65">
        <v>17</v>
      </c>
      <c r="D11" s="65">
        <v>5</v>
      </c>
      <c r="E11" s="65">
        <v>27</v>
      </c>
      <c r="F11" s="65"/>
      <c r="G11" s="65">
        <v>2</v>
      </c>
      <c r="H11" s="14"/>
      <c r="I11" s="14"/>
      <c r="J11" s="14"/>
      <c r="K11" s="14"/>
      <c r="L11" s="14"/>
      <c r="M11" s="14"/>
      <c r="N11" s="14"/>
      <c r="O11" s="14">
        <f t="shared" si="0"/>
        <v>54</v>
      </c>
      <c r="P11" s="14">
        <f>(B11*'Tiền '!$E$7)+(C11*'Tiền '!$F$7)+(D11*'Tiền '!$G$7)+(E11*'Tiền '!$H$7)+(F11*'Tiền '!$I$4)+(G11*'Tiền '!$J$4)+(H11*'Tiền '!$L$4)+(I11*'Tiền '!$M$4)+(J11*'Tiền '!$N$4)+(K11*'Tiền '!$O$4)+(L11*'Tiền '!$P$4)+(M11*'Tiền '!$Q$4)+(N11*'Tiền '!$R$4)</f>
        <v>519494.87430818187</v>
      </c>
      <c r="Q11" s="14">
        <f>(B11*'Tiền '!$E$6)+(C11*'Tiền '!$F$6)+(D11*'Tiền '!$G$6)+(E11*'Tiền '!$H$6)+(F11*'Tiền '!$I$3)+(G11*'Tiền '!$J$3)+(H11*'Tiền '!$L$3)+(I11*'Tiền '!$M$3)+(J11*'Tiền '!$N$3)+(K11*'Tiền '!$O$3)+(L11*'Tiền '!$P$3)+(M11*'Tiền '!$Q$3)+(N11*'Tiền '!$R$3)</f>
        <v>355505.12569181819</v>
      </c>
      <c r="R11" s="8"/>
      <c r="S11" s="8"/>
      <c r="T11" s="8"/>
    </row>
    <row r="12" spans="1:20" ht="18.75">
      <c r="A12" s="12">
        <v>45148</v>
      </c>
      <c r="B12" s="65">
        <v>7</v>
      </c>
      <c r="C12" s="65">
        <v>20</v>
      </c>
      <c r="D12" s="65">
        <v>4</v>
      </c>
      <c r="E12" s="65">
        <v>15</v>
      </c>
      <c r="F12" s="65">
        <v>1</v>
      </c>
      <c r="G12" s="65">
        <v>1</v>
      </c>
      <c r="H12" s="14"/>
      <c r="I12" s="14"/>
      <c r="J12" s="14"/>
      <c r="K12" s="14"/>
      <c r="L12" s="14"/>
      <c r="M12" s="14"/>
      <c r="N12" s="14"/>
      <c r="O12" s="14">
        <f t="shared" si="0"/>
        <v>48</v>
      </c>
      <c r="P12" s="14">
        <f>(B12*'Tiền '!$E$7)+(C12*'Tiền '!$F$7)+(D12*'Tiền '!$G$7)+(E12*'Tiền '!$H$7)+(F12*'Tiền '!$I$4)+(G12*'Tiền '!$J$4)+(H12*'Tiền '!$L$4)+(I12*'Tiền '!$M$4)+(J12*'Tiền '!$N$4)+(K12*'Tiền '!$O$4)+(L12*'Tiền '!$P$4)+(M12*'Tiền '!$Q$4)+(N12*'Tiền '!$R$4)</f>
        <v>444498.4892798817</v>
      </c>
      <c r="Q12" s="14">
        <f>(B12*'Tiền '!$E$6)+(C12*'Tiền '!$F$6)+(D12*'Tiền '!$G$6)+(E12*'Tiền '!$H$6)+(F12*'Tiền '!$I$3)+(G12*'Tiền '!$J$3)+(H12*'Tiền '!$L$3)+(I12*'Tiền '!$M$3)+(J12*'Tiền '!$N$3)+(K12*'Tiền '!$O$3)+(L12*'Tiền '!$P$3)+(M12*'Tiền '!$Q$3)+(N12*'Tiền '!$R$3)</f>
        <v>300501.5107201183</v>
      </c>
      <c r="R12" s="8"/>
      <c r="S12" s="8"/>
      <c r="T12" s="8"/>
    </row>
    <row r="13" spans="1:20" ht="18.75">
      <c r="A13" s="12">
        <v>45149</v>
      </c>
      <c r="B13" s="65">
        <v>2</v>
      </c>
      <c r="C13" s="65">
        <v>23</v>
      </c>
      <c r="D13" s="65">
        <v>4</v>
      </c>
      <c r="E13" s="65">
        <v>17</v>
      </c>
      <c r="F13" s="65">
        <v>1</v>
      </c>
      <c r="G13" s="65">
        <v>1</v>
      </c>
      <c r="H13" s="14"/>
      <c r="I13" s="14"/>
      <c r="J13" s="14"/>
      <c r="K13" s="14"/>
      <c r="L13" s="14"/>
      <c r="M13" s="14"/>
      <c r="N13" s="14"/>
      <c r="O13" s="14">
        <f t="shared" si="0"/>
        <v>48</v>
      </c>
      <c r="P13" s="14">
        <f>(B13*'Tiền '!$E$7)+(C13*'Tiền '!$F$7)+(D13*'Tiền '!$G$7)+(E13*'Tiền '!$H$7)+(F13*'Tiền '!$I$4)+(G13*'Tiền '!$J$4)+(H13*'Tiền '!$L$4)+(I13*'Tiền '!$M$4)+(J13*'Tiền '!$N$4)+(K13*'Tiền '!$O$4)+(L13*'Tiền '!$P$4)+(M13*'Tiền '!$Q$4)+(N13*'Tiền '!$R$4)</f>
        <v>453999.92359955213</v>
      </c>
      <c r="Q13" s="14">
        <f>(B13*'Tiền '!$E$6)+(C13*'Tiền '!$F$6)+(D13*'Tiền '!$G$6)+(E13*'Tiền '!$H$6)+(F13*'Tiền '!$I$3)+(G13*'Tiền '!$J$3)+(H13*'Tiền '!$L$3)+(I13*'Tiền '!$M$3)+(J13*'Tiền '!$N$3)+(K13*'Tiền '!$O$3)+(L13*'Tiền '!$P$3)+(M13*'Tiền '!$Q$3)+(N13*'Tiền '!$R$3)</f>
        <v>310000.07640044781</v>
      </c>
      <c r="R13" s="8"/>
      <c r="S13" s="8"/>
      <c r="T13" s="8"/>
    </row>
    <row r="14" spans="1:20" ht="18.75">
      <c r="A14" s="12">
        <v>45150</v>
      </c>
      <c r="B14" s="65">
        <v>1</v>
      </c>
      <c r="C14" s="65">
        <v>17</v>
      </c>
      <c r="D14" s="65">
        <v>3</v>
      </c>
      <c r="E14" s="65">
        <v>28</v>
      </c>
      <c r="F14" s="65">
        <v>4</v>
      </c>
      <c r="G14" s="65">
        <v>6</v>
      </c>
      <c r="H14" s="14"/>
      <c r="I14" s="14"/>
      <c r="J14" s="14"/>
      <c r="K14" s="14"/>
      <c r="L14" s="14"/>
      <c r="M14" s="14"/>
      <c r="N14" s="14"/>
      <c r="O14" s="14">
        <f t="shared" si="0"/>
        <v>59</v>
      </c>
      <c r="P14" s="14">
        <f>(B14*'Tiền '!$E$7)+(C14*'Tiền '!$F$7)+(D14*'Tiền '!$G$7)+(E14*'Tiền '!$H$7)+(F14*'Tiền '!$I$4)+(G14*'Tiền '!$J$4)+(H14*'Tiền '!$L$4)+(I14*'Tiền '!$M$4)+(J14*'Tiền '!$N$4)+(K14*'Tiền '!$O$4)+(L14*'Tiền '!$P$4)+(M14*'Tiền '!$Q$4)+(N14*'Tiền '!$R$4)</f>
        <v>582491.44215978624</v>
      </c>
      <c r="Q14" s="14">
        <f>(B14*'Tiền '!$E$6)+(C14*'Tiền '!$F$6)+(D14*'Tiền '!$G$6)+(E14*'Tiền '!$H$6)+(F14*'Tiền '!$I$3)+(G14*'Tiền '!$J$3)+(H14*'Tiền '!$L$3)+(I14*'Tiền '!$M$3)+(J14*'Tiền '!$N$3)+(K14*'Tiền '!$O$3)+(L14*'Tiền '!$P$3)+(M14*'Tiền '!$Q$3)+(N14*'Tiền '!$R$3)</f>
        <v>403508.55784021376</v>
      </c>
      <c r="R14" s="8"/>
      <c r="S14" s="8"/>
      <c r="T14" s="8"/>
    </row>
    <row r="15" spans="1:20" ht="18.75">
      <c r="A15" s="12">
        <v>45151</v>
      </c>
      <c r="B15" s="64">
        <v>6</v>
      </c>
      <c r="C15" s="64">
        <v>20</v>
      </c>
      <c r="D15" s="64">
        <v>4</v>
      </c>
      <c r="E15" s="64">
        <v>22</v>
      </c>
      <c r="F15" s="64">
        <v>4</v>
      </c>
      <c r="G15" s="64">
        <v>2</v>
      </c>
      <c r="H15" s="13"/>
      <c r="I15" s="13"/>
      <c r="J15" s="13"/>
      <c r="K15" s="13"/>
      <c r="L15" s="13"/>
      <c r="M15" s="13"/>
      <c r="N15" s="13"/>
      <c r="O15" s="14">
        <f t="shared" si="0"/>
        <v>58</v>
      </c>
      <c r="P15" s="14">
        <f>(B15*'Tiền '!$E$7)+(C15*'Tiền '!$F$7)+(D15*'Tiền '!$G$7)+(E15*'Tiền '!$H$7)+(F15*'Tiền '!$I$4)+(G15*'Tiền '!$J$4)+(H15*'Tiền '!$L$4)+(I15*'Tiền '!$M$4)+(J15*'Tiền '!$N$4)+(K15*'Tiền '!$O$4)+(L15*'Tiền '!$P$4)+(M15*'Tiền '!$Q$4)+(N15*'Tiền '!$R$4)</f>
        <v>548994.68501516455</v>
      </c>
      <c r="Q15" s="14">
        <f>(B15*'Tiền '!$E$6)+(C15*'Tiền '!$F$6)+(D15*'Tiền '!$G$6)+(E15*'Tiền '!$H$6)+(F15*'Tiền '!$I$3)+(G15*'Tiền '!$J$3)+(H15*'Tiền '!$L$3)+(I15*'Tiền '!$M$3)+(J15*'Tiền '!$N$3)+(K15*'Tiền '!$O$3)+(L15*'Tiền '!$P$3)+(M15*'Tiền '!$Q$3)+(N15*'Tiền '!$R$3)</f>
        <v>377005.31498483539</v>
      </c>
      <c r="R15" s="8"/>
      <c r="S15" s="8"/>
      <c r="T15" s="8"/>
    </row>
    <row r="16" spans="1:20" ht="18.75">
      <c r="A16" s="12">
        <v>45152</v>
      </c>
      <c r="B16" s="64">
        <v>1</v>
      </c>
      <c r="C16" s="64">
        <v>21</v>
      </c>
      <c r="D16" s="64">
        <v>2</v>
      </c>
      <c r="E16" s="64">
        <v>18</v>
      </c>
      <c r="F16" s="64">
        <v>1</v>
      </c>
      <c r="G16" s="64">
        <v>2</v>
      </c>
      <c r="H16" s="13"/>
      <c r="I16" s="13"/>
      <c r="J16" s="13"/>
      <c r="K16" s="13"/>
      <c r="L16" s="13"/>
      <c r="M16" s="13"/>
      <c r="N16" s="13"/>
      <c r="O16" s="14">
        <f t="shared" si="0"/>
        <v>45</v>
      </c>
      <c r="P16" s="14">
        <f>(B16*'Tiền '!$E$7)+(C16*'Tiền '!$F$7)+(D16*'Tiền '!$G$7)+(E16*'Tiền '!$H$7)+(F16*'Tiền '!$I$4)+(G16*'Tiền '!$J$4)+(H16*'Tiền '!$L$4)+(I16*'Tiền '!$M$4)+(J16*'Tiền '!$N$4)+(K16*'Tiền '!$O$4)+(L16*'Tiền '!$P$4)+(M16*'Tiền '!$Q$4)+(N16*'Tiền '!$R$4)</f>
        <v>430498.14133578003</v>
      </c>
      <c r="Q16" s="14">
        <f>(B16*'Tiền '!$E$6)+(C16*'Tiền '!$F$6)+(D16*'Tiền '!$G$6)+(E16*'Tiền '!$H$6)+(F16*'Tiền '!$I$3)+(G16*'Tiền '!$J$3)+(H16*'Tiền '!$L$3)+(I16*'Tiền '!$M$3)+(J16*'Tiền '!$N$3)+(K16*'Tiền '!$O$3)+(L16*'Tiền '!$P$3)+(M16*'Tiền '!$Q$3)+(N16*'Tiền '!$R$3)</f>
        <v>294501.85866421997</v>
      </c>
      <c r="R16" s="8"/>
      <c r="S16" s="8"/>
      <c r="T16" s="8"/>
    </row>
    <row r="17" spans="1:20" ht="20.25">
      <c r="A17" s="12">
        <v>45153</v>
      </c>
      <c r="B17" s="66">
        <v>1</v>
      </c>
      <c r="C17" s="66">
        <v>18</v>
      </c>
      <c r="D17" s="66">
        <v>3</v>
      </c>
      <c r="E17" s="66">
        <v>22</v>
      </c>
      <c r="F17" s="66">
        <v>2</v>
      </c>
      <c r="G17" s="66">
        <v>3</v>
      </c>
      <c r="H17" s="13"/>
      <c r="I17" s="13"/>
      <c r="J17" s="13"/>
      <c r="K17" s="13"/>
      <c r="L17" s="13"/>
      <c r="M17" s="13"/>
      <c r="N17" s="13"/>
      <c r="O17" s="14">
        <f t="shared" si="0"/>
        <v>49</v>
      </c>
      <c r="P17" s="14">
        <f>(B17*'Tiền '!$E$7)+(C17*'Tiền '!$F$7)+(D17*'Tiền '!$G$7)+(E17*'Tiền '!$H$7)+(F17*'Tiền '!$I$4)+(G17*'Tiền '!$J$4)+(H17*'Tiền '!$L$4)+(I17*'Tiền '!$M$4)+(J17*'Tiền '!$N$4)+(K17*'Tiền '!$O$4)+(L17*'Tiền '!$P$4)+(M17*'Tiền '!$Q$4)+(N17*'Tiền '!$R$4)</f>
        <v>475495.63040686649</v>
      </c>
      <c r="Q17" s="14">
        <f>(B17*'Tiền '!$E$6)+(C17*'Tiền '!$F$6)+(D17*'Tiền '!$G$6)+(E17*'Tiền '!$H$6)+(F17*'Tiền '!$I$3)+(G17*'Tiền '!$J$3)+(H17*'Tiền '!$L$3)+(I17*'Tiền '!$M$3)+(J17*'Tiền '!$N$3)+(K17*'Tiền '!$O$3)+(L17*'Tiền '!$P$3)+(M17*'Tiền '!$Q$3)+(N17*'Tiền '!$R$3)</f>
        <v>327504.36959313351</v>
      </c>
      <c r="R17" s="8"/>
      <c r="S17" s="8"/>
      <c r="T17" s="8"/>
    </row>
    <row r="18" spans="1:20" ht="18.75">
      <c r="A18" s="12">
        <v>45154</v>
      </c>
      <c r="B18" s="64">
        <v>2</v>
      </c>
      <c r="C18" s="64">
        <v>19</v>
      </c>
      <c r="D18" s="64">
        <v>1</v>
      </c>
      <c r="E18" s="64">
        <v>20</v>
      </c>
      <c r="F18" s="64">
        <v>2</v>
      </c>
      <c r="G18" s="64">
        <v>2</v>
      </c>
      <c r="H18" s="13"/>
      <c r="I18" s="13"/>
      <c r="J18" s="13"/>
      <c r="K18" s="13"/>
      <c r="L18" s="13"/>
      <c r="M18" s="13"/>
      <c r="N18" s="13"/>
      <c r="O18" s="14">
        <f t="shared" si="0"/>
        <v>46</v>
      </c>
      <c r="P18" s="14">
        <f>(B18*'Tiền '!$E$7)+(C18*'Tiền '!$F$7)+(D18*'Tiền '!$G$7)+(E18*'Tiền '!$H$7)+(F18*'Tiền '!$I$4)+(G18*'Tiền '!$J$4)+(H18*'Tiền '!$L$4)+(I18*'Tiền '!$M$4)+(J18*'Tiền '!$N$4)+(K18*'Tiền '!$O$4)+(L18*'Tiền '!$P$4)+(M18*'Tiền '!$Q$4)+(N18*'Tiền '!$R$4)</f>
        <v>439995.77140543726</v>
      </c>
      <c r="Q18" s="14">
        <f>(B18*'Tiền '!$E$6)+(C18*'Tiền '!$F$6)+(D18*'Tiền '!$G$6)+(E18*'Tiền '!$H$6)+(F18*'Tiền '!$I$3)+(G18*'Tiền '!$J$3)+(H18*'Tiền '!$L$3)+(I18*'Tiền '!$M$3)+(J18*'Tiền '!$N$3)+(K18*'Tiền '!$O$3)+(L18*'Tiền '!$P$3)+(M18*'Tiền '!$Q$3)+(N18*'Tiền '!$R$3)</f>
        <v>302004.22859456268</v>
      </c>
      <c r="R18" s="8"/>
      <c r="S18" s="8"/>
      <c r="T18" s="8"/>
    </row>
    <row r="19" spans="1:20" ht="18.75">
      <c r="A19" s="12">
        <v>45155</v>
      </c>
      <c r="B19" s="64">
        <v>1</v>
      </c>
      <c r="C19" s="64">
        <v>16</v>
      </c>
      <c r="D19" s="64">
        <v>6</v>
      </c>
      <c r="E19" s="64">
        <v>18</v>
      </c>
      <c r="F19" s="64"/>
      <c r="G19" s="64">
        <v>0</v>
      </c>
      <c r="H19" s="13"/>
      <c r="I19" s="13"/>
      <c r="J19" s="13"/>
      <c r="K19" s="13"/>
      <c r="L19" s="13"/>
      <c r="M19" s="13"/>
      <c r="N19" s="13"/>
      <c r="O19" s="14">
        <f t="shared" si="0"/>
        <v>41</v>
      </c>
      <c r="P19" s="14">
        <f>(B19*'Tiền '!$E$7)+(C19*'Tiền '!$F$7)+(D19*'Tiền '!$G$7)+(E19*'Tiền '!$H$7)+(F19*'Tiền '!$I$4)+(G19*'Tiền '!$J$4)+(H19*'Tiền '!$L$4)+(I19*'Tiền '!$M$4)+(J19*'Tiền '!$N$4)+(K19*'Tiền '!$O$4)+(L19*'Tiền '!$P$4)+(M19*'Tiền '!$Q$4)+(N19*'Tiền '!$R$4)</f>
        <v>391499.62972264539</v>
      </c>
      <c r="Q19" s="14">
        <f>(B19*'Tiền '!$E$6)+(C19*'Tiền '!$F$6)+(D19*'Tiền '!$G$6)+(E19*'Tiền '!$H$6)+(F19*'Tiền '!$I$3)+(G19*'Tiền '!$J$3)+(H19*'Tiền '!$L$3)+(I19*'Tiền '!$M$3)+(J19*'Tiền '!$N$3)+(K19*'Tiền '!$O$3)+(L19*'Tiền '!$P$3)+(M19*'Tiền '!$Q$3)+(N19*'Tiền '!$R$3)</f>
        <v>268500.37027735461</v>
      </c>
      <c r="R19" s="8"/>
      <c r="S19" s="8"/>
      <c r="T19" s="8"/>
    </row>
    <row r="20" spans="1:20" ht="18.75">
      <c r="A20" s="12">
        <v>45156</v>
      </c>
      <c r="B20" s="64">
        <v>2</v>
      </c>
      <c r="C20" s="64">
        <v>22</v>
      </c>
      <c r="D20" s="64">
        <v>4</v>
      </c>
      <c r="E20" s="64">
        <v>23</v>
      </c>
      <c r="F20" s="64">
        <v>4</v>
      </c>
      <c r="G20" s="64">
        <v>1</v>
      </c>
      <c r="H20" s="13"/>
      <c r="I20" s="13"/>
      <c r="J20" s="13"/>
      <c r="K20" s="13"/>
      <c r="L20" s="13"/>
      <c r="M20" s="13"/>
      <c r="N20" s="13"/>
      <c r="O20" s="14">
        <f t="shared" si="0"/>
        <v>56</v>
      </c>
      <c r="P20" s="14">
        <f>(B20*'Tiền '!$E$7)+(C20*'Tiền '!$F$7)+(D20*'Tiền '!$G$7)+(E20*'Tiền '!$H$7)+(F20*'Tiền '!$I$4)+(G20*'Tiền '!$J$4)+(H20*'Tiền '!$L$4)+(I20*'Tiền '!$M$4)+(J20*'Tiền '!$N$4)+(K20*'Tiền '!$O$4)+(L20*'Tiền '!$P$4)+(M20*'Tiền '!$Q$4)+(N20*'Tiền '!$R$4)</f>
        <v>534996.25995208498</v>
      </c>
      <c r="Q20" s="14">
        <f>(B20*'Tiền '!$E$6)+(C20*'Tiền '!$F$6)+(D20*'Tiền '!$G$6)+(E20*'Tiền '!$H$6)+(F20*'Tiền '!$I$3)+(G20*'Tiền '!$J$3)+(H20*'Tiền '!$L$3)+(I20*'Tiền '!$M$3)+(J20*'Tiền '!$N$3)+(K20*'Tiền '!$O$3)+(L20*'Tiền '!$P$3)+(M20*'Tiền '!$Q$3)+(N20*'Tiền '!$R$3)</f>
        <v>370003.74004791508</v>
      </c>
      <c r="R20" s="8"/>
      <c r="S20" s="8"/>
      <c r="T20" s="8"/>
    </row>
    <row r="21" spans="1:20" ht="18.75">
      <c r="A21" s="12">
        <v>45157</v>
      </c>
      <c r="B21" s="64">
        <v>5</v>
      </c>
      <c r="C21" s="64">
        <v>20</v>
      </c>
      <c r="D21" s="64">
        <v>3</v>
      </c>
      <c r="E21" s="64">
        <v>19</v>
      </c>
      <c r="F21" s="64"/>
      <c r="G21" s="64">
        <v>3</v>
      </c>
      <c r="H21" s="13"/>
      <c r="I21" s="13"/>
      <c r="J21" s="13"/>
      <c r="K21" s="13"/>
      <c r="L21" s="13"/>
      <c r="M21" s="13"/>
      <c r="N21" s="13"/>
      <c r="O21" s="14">
        <f t="shared" si="0"/>
        <v>50</v>
      </c>
      <c r="P21" s="14">
        <f>(B21*'Tiền '!$E$7)+(C21*'Tiền '!$F$7)+(D21*'Tiền '!$G$7)+(E21*'Tiền '!$H$7)+(F21*'Tiền '!$I$4)+(G21*'Tiền '!$J$4)+(H21*'Tiền '!$L$4)+(I21*'Tiền '!$M$4)+(J21*'Tiền '!$N$4)+(K21*'Tiền '!$O$4)+(L21*'Tiền '!$P$4)+(M21*'Tiền '!$Q$4)+(N21*'Tiền '!$R$4)</f>
        <v>473496.89067851601</v>
      </c>
      <c r="Q21" s="14">
        <f>(B21*'Tiền '!$E$6)+(C21*'Tiền '!$F$6)+(D21*'Tiền '!$G$6)+(E21*'Tiền '!$H$6)+(F21*'Tiền '!$I$3)+(G21*'Tiền '!$J$3)+(H21*'Tiền '!$L$3)+(I21*'Tiền '!$M$3)+(J21*'Tiền '!$N$3)+(K21*'Tiền '!$O$3)+(L21*'Tiền '!$P$3)+(M21*'Tiền '!$Q$3)+(N21*'Tiền '!$R$3)</f>
        <v>320503.10932148399</v>
      </c>
      <c r="R21" s="8"/>
      <c r="S21" s="8"/>
      <c r="T21" s="8"/>
    </row>
    <row r="22" spans="1:20" ht="18.75">
      <c r="A22" s="12">
        <v>45158</v>
      </c>
      <c r="B22" s="64">
        <v>3</v>
      </c>
      <c r="C22" s="64">
        <v>13</v>
      </c>
      <c r="D22" s="64">
        <v>2</v>
      </c>
      <c r="E22" s="64">
        <v>32</v>
      </c>
      <c r="F22" s="64">
        <v>7</v>
      </c>
      <c r="G22" s="64">
        <v>5</v>
      </c>
      <c r="H22" s="13"/>
      <c r="I22" s="13"/>
      <c r="J22" s="13"/>
      <c r="K22" s="13"/>
      <c r="L22" s="13"/>
      <c r="M22" s="13"/>
      <c r="N22" s="13"/>
      <c r="O22" s="14">
        <f t="shared" si="0"/>
        <v>62</v>
      </c>
      <c r="P22" s="14">
        <f>(B22*'Tiền '!$E$7)+(C22*'Tiền '!$F$7)+(D22*'Tiền '!$G$7)+(E22*'Tiền '!$H$7)+(F22*'Tiền '!$I$4)+(G22*'Tiền '!$J$4)+(H22*'Tiền '!$L$4)+(I22*'Tiền '!$M$4)+(J22*'Tiền '!$N$4)+(K22*'Tiền '!$O$4)+(L22*'Tiền '!$P$4)+(M22*'Tiền '!$Q$4)+(N22*'Tiền '!$R$4)</f>
        <v>609487.06277974159</v>
      </c>
      <c r="Q22" s="14">
        <f>(B22*'Tiền '!$E$6)+(C22*'Tiền '!$F$6)+(D22*'Tiền '!$G$6)+(E22*'Tiền '!$H$6)+(F22*'Tiền '!$I$3)+(G22*'Tiền '!$J$3)+(H22*'Tiền '!$L$3)+(I22*'Tiền '!$M$3)+(J22*'Tiền '!$N$3)+(K22*'Tiền '!$O$3)+(L22*'Tiền '!$P$3)+(M22*'Tiền '!$Q$3)+(N22*'Tiền '!$R$3)</f>
        <v>425512.93722025846</v>
      </c>
      <c r="R22" s="8"/>
      <c r="S22" s="8"/>
      <c r="T22" s="8"/>
    </row>
    <row r="23" spans="1:20" ht="18.75">
      <c r="A23" s="12">
        <v>45159</v>
      </c>
      <c r="B23" s="64">
        <v>2</v>
      </c>
      <c r="C23" s="64">
        <v>23</v>
      </c>
      <c r="D23" s="64">
        <v>2</v>
      </c>
      <c r="E23" s="64">
        <v>17</v>
      </c>
      <c r="F23" s="64"/>
      <c r="G23" s="64">
        <v>2</v>
      </c>
      <c r="H23" s="13"/>
      <c r="I23" s="13"/>
      <c r="J23" s="13"/>
      <c r="K23" s="13"/>
      <c r="L23" s="13"/>
      <c r="M23" s="13"/>
      <c r="N23" s="13"/>
      <c r="O23" s="14">
        <f t="shared" si="0"/>
        <v>46</v>
      </c>
      <c r="P23" s="14">
        <f>(B23*'Tiền '!$E$7)+(C23*'Tiền '!$F$7)+(D23*'Tiền '!$G$7)+(E23*'Tiền '!$H$7)+(F23*'Tiền '!$I$4)+(G23*'Tiền '!$J$4)+(H23*'Tiền '!$L$4)+(I23*'Tiền '!$M$4)+(J23*'Tiền '!$N$4)+(K23*'Tiền '!$O$4)+(L23*'Tiền '!$P$4)+(M23*'Tiền '!$Q$4)+(N23*'Tiền '!$R$4)</f>
        <v>435999.12188841117</v>
      </c>
      <c r="Q23" s="14">
        <f>(B23*'Tiền '!$E$6)+(C23*'Tiền '!$F$6)+(D23*'Tiền '!$G$6)+(E23*'Tiền '!$H$6)+(F23*'Tiền '!$I$3)+(G23*'Tiền '!$J$3)+(H23*'Tiền '!$L$3)+(I23*'Tiền '!$M$3)+(J23*'Tiền '!$N$3)+(K23*'Tiền '!$O$3)+(L23*'Tiền '!$P$3)+(M23*'Tiền '!$Q$3)+(N23*'Tiền '!$R$3)</f>
        <v>296000.87811158883</v>
      </c>
      <c r="R23" s="8"/>
      <c r="S23" s="8"/>
      <c r="T23" s="8"/>
    </row>
    <row r="24" spans="1:20" ht="18.75">
      <c r="A24" s="12">
        <v>45160</v>
      </c>
      <c r="B24" s="64">
        <v>4</v>
      </c>
      <c r="C24" s="64">
        <v>18</v>
      </c>
      <c r="D24" s="64">
        <v>1</v>
      </c>
      <c r="E24" s="64">
        <v>23</v>
      </c>
      <c r="F24" s="64">
        <v>2</v>
      </c>
      <c r="G24" s="64"/>
      <c r="H24" s="13"/>
      <c r="I24" s="13"/>
      <c r="J24" s="13"/>
      <c r="K24" s="13"/>
      <c r="L24" s="13"/>
      <c r="M24" s="13"/>
      <c r="N24" s="13"/>
      <c r="O24" s="14">
        <f t="shared" si="0"/>
        <v>48</v>
      </c>
      <c r="P24" s="14">
        <f>(B24*'Tiền '!$E$7)+(C24*'Tiền '!$F$7)+(D24*'Tiền '!$G$7)+(E24*'Tiền '!$H$7)+(F24*'Tiền '!$I$4)+(G24*'Tiền '!$J$4)+(H24*'Tiền '!$L$4)+(I24*'Tiền '!$M$4)+(J24*'Tiền '!$N$4)+(K24*'Tiền '!$O$4)+(L24*'Tiền '!$P$4)+(M24*'Tiền '!$Q$4)+(N24*'Tiền '!$R$4)</f>
        <v>451994.42210857751</v>
      </c>
      <c r="Q24" s="14">
        <f>(B24*'Tiền '!$E$6)+(C24*'Tiền '!$F$6)+(D24*'Tiền '!$G$6)+(E24*'Tiền '!$H$6)+(F24*'Tiền '!$I$3)+(G24*'Tiền '!$J$3)+(H24*'Tiền '!$L$3)+(I24*'Tiền '!$M$3)+(J24*'Tiền '!$N$3)+(K24*'Tiền '!$O$3)+(L24*'Tiền '!$P$3)+(M24*'Tiền '!$Q$3)+(N24*'Tiền '!$R$3)</f>
        <v>310005.57789142255</v>
      </c>
      <c r="R24" s="8"/>
      <c r="S24" s="8"/>
      <c r="T24" s="8"/>
    </row>
    <row r="25" spans="1:20" ht="18.75">
      <c r="A25" s="12">
        <v>45161</v>
      </c>
      <c r="B25" s="64">
        <v>1</v>
      </c>
      <c r="C25" s="64">
        <v>18</v>
      </c>
      <c r="D25" s="64"/>
      <c r="E25" s="64">
        <v>18</v>
      </c>
      <c r="F25" s="64"/>
      <c r="G25" s="64">
        <v>3</v>
      </c>
      <c r="H25" s="13"/>
      <c r="I25" s="13"/>
      <c r="J25" s="13"/>
      <c r="K25" s="13"/>
      <c r="L25" s="13"/>
      <c r="M25" s="13"/>
      <c r="N25" s="13"/>
      <c r="O25" s="14">
        <f t="shared" si="0"/>
        <v>40</v>
      </c>
      <c r="P25" s="14">
        <f>(B25*'Tiền '!$E$7)+(C25*'Tiền '!$F$7)+(D25*'Tiền '!$G$7)+(E25*'Tiền '!$H$7)+(F25*'Tiền '!$I$4)+(G25*'Tiền '!$J$4)+(H25*'Tiền '!$L$4)+(I25*'Tiền '!$M$4)+(J25*'Tiền '!$N$4)+(K25*'Tiền '!$O$4)+(L25*'Tiền '!$P$4)+(M25*'Tiền '!$Q$4)+(N25*'Tiền '!$R$4)</f>
        <v>385496.58043911704</v>
      </c>
      <c r="Q25" s="14">
        <f>(B25*'Tiền '!$E$6)+(C25*'Tiền '!$F$6)+(D25*'Tiền '!$G$6)+(E25*'Tiền '!$H$6)+(F25*'Tiền '!$I$3)+(G25*'Tiền '!$J$3)+(H25*'Tiền '!$L$3)+(I25*'Tiền '!$M$3)+(J25*'Tiền '!$N$3)+(K25*'Tiền '!$O$3)+(L25*'Tiền '!$P$3)+(M25*'Tiền '!$Q$3)+(N25*'Tiền '!$R$3)</f>
        <v>262503.41956088296</v>
      </c>
      <c r="R25" s="8"/>
      <c r="S25" s="8"/>
      <c r="T25" s="8"/>
    </row>
    <row r="26" spans="1:20" ht="18.75">
      <c r="A26" s="12">
        <v>45162</v>
      </c>
      <c r="B26" s="64">
        <v>6</v>
      </c>
      <c r="C26" s="64">
        <v>19</v>
      </c>
      <c r="D26" s="64"/>
      <c r="E26" s="64">
        <v>16</v>
      </c>
      <c r="F26" s="64"/>
      <c r="G26" s="64"/>
      <c r="H26" s="13"/>
      <c r="I26" s="13"/>
      <c r="J26" s="13"/>
      <c r="K26" s="13"/>
      <c r="L26" s="13"/>
      <c r="M26" s="13"/>
      <c r="N26" s="13"/>
      <c r="O26" s="14">
        <f t="shared" si="0"/>
        <v>41</v>
      </c>
      <c r="P26" s="14">
        <f>(B26*'Tiền '!$E$7)+(C26*'Tiền '!$F$7)+(D26*'Tiền '!$G$7)+(E26*'Tiền '!$H$7)+(F26*'Tiền '!$I$4)+(G26*'Tiền '!$J$4)+(H26*'Tiền '!$L$4)+(I26*'Tiền '!$M$4)+(J26*'Tiền '!$N$4)+(K26*'Tiền '!$O$4)+(L26*'Tiền '!$P$4)+(M26*'Tiền '!$Q$4)+(N26*'Tiền '!$R$4)</f>
        <v>375997.06639101764</v>
      </c>
      <c r="Q26" s="14">
        <f>(B26*'Tiền '!$E$6)+(C26*'Tiền '!$F$6)+(D26*'Tiền '!$G$6)+(E26*'Tiền '!$H$6)+(F26*'Tiền '!$I$3)+(G26*'Tiền '!$J$3)+(H26*'Tiền '!$L$3)+(I26*'Tiền '!$M$3)+(J26*'Tiền '!$N$3)+(K26*'Tiền '!$O$3)+(L26*'Tiền '!$P$3)+(M26*'Tiền '!$Q$3)+(N26*'Tiền '!$R$3)</f>
        <v>253002.93360898233</v>
      </c>
      <c r="R26" s="8"/>
      <c r="S26" s="8"/>
      <c r="T26" s="8"/>
    </row>
    <row r="27" spans="1:20" ht="18.75">
      <c r="A27" s="12">
        <v>45163</v>
      </c>
      <c r="B27" s="64">
        <v>3</v>
      </c>
      <c r="C27" s="64">
        <v>18</v>
      </c>
      <c r="D27" s="64">
        <v>2</v>
      </c>
      <c r="E27" s="64">
        <v>17</v>
      </c>
      <c r="F27" s="64">
        <v>2</v>
      </c>
      <c r="G27" s="64"/>
      <c r="H27" s="13"/>
      <c r="I27" s="13"/>
      <c r="J27" s="13"/>
      <c r="K27" s="13"/>
      <c r="L27" s="13"/>
      <c r="M27" s="13"/>
      <c r="N27" s="13"/>
      <c r="O27" s="14">
        <f t="shared" si="0"/>
        <v>42</v>
      </c>
      <c r="P27" s="14">
        <f>(B27*'Tiền '!$E$7)+(C27*'Tiền '!$F$7)+(D27*'Tiền '!$G$7)+(E27*'Tiền '!$H$7)+(F27*'Tiền '!$I$4)+(G27*'Tiền '!$J$4)+(H27*'Tiền '!$L$4)+(I27*'Tiền '!$M$4)+(J27*'Tiền '!$N$4)+(K27*'Tiền '!$O$4)+(L27*'Tiền '!$P$4)+(M27*'Tiền '!$Q$4)+(N27*'Tiền '!$R$4)</f>
        <v>394497.40936520352</v>
      </c>
      <c r="Q27" s="14">
        <f>(B27*'Tiền '!$E$6)+(C27*'Tiền '!$F$6)+(D27*'Tiền '!$G$6)+(E27*'Tiền '!$H$6)+(F27*'Tiền '!$I$3)+(G27*'Tiền '!$J$3)+(H27*'Tiền '!$L$3)+(I27*'Tiền '!$M$3)+(J27*'Tiền '!$N$3)+(K27*'Tiền '!$O$3)+(L27*'Tiền '!$P$3)+(M27*'Tiền '!$Q$3)+(N27*'Tiền '!$R$3)</f>
        <v>270502.59063479648</v>
      </c>
      <c r="R27" s="8"/>
      <c r="S27" s="8"/>
      <c r="T27" s="8"/>
    </row>
    <row r="28" spans="1:20" ht="18.75">
      <c r="A28" s="12">
        <v>45164</v>
      </c>
      <c r="B28" s="64">
        <v>1</v>
      </c>
      <c r="C28" s="64">
        <v>20</v>
      </c>
      <c r="D28" s="64">
        <v>1</v>
      </c>
      <c r="E28" s="64">
        <v>16</v>
      </c>
      <c r="F28" s="64"/>
      <c r="G28" s="64">
        <v>2</v>
      </c>
      <c r="H28" s="13"/>
      <c r="I28" s="13"/>
      <c r="J28" s="13"/>
      <c r="K28" s="13"/>
      <c r="L28" s="13"/>
      <c r="M28" s="13"/>
      <c r="N28" s="13"/>
      <c r="O28" s="14">
        <f t="shared" si="0"/>
        <v>40</v>
      </c>
      <c r="P28" s="14">
        <f>(B28*'Tiền '!$E$7)+(C28*'Tiền '!$F$7)+(D28*'Tiền '!$G$7)+(E28*'Tiền '!$H$7)+(F28*'Tiền '!$I$4)+(G28*'Tiền '!$J$4)+(H28*'Tiền '!$L$4)+(I28*'Tiền '!$M$4)+(J28*'Tiền '!$N$4)+(K28*'Tiền '!$O$4)+(L28*'Tiền '!$P$4)+(M28*'Tiền '!$Q$4)+(N28*'Tiền '!$R$4)</f>
        <v>381498.58390531474</v>
      </c>
      <c r="Q28" s="14">
        <f>(B28*'Tiền '!$E$6)+(C28*'Tiền '!$F$6)+(D28*'Tiền '!$G$6)+(E28*'Tiền '!$H$6)+(F28*'Tiền '!$I$3)+(G28*'Tiền '!$J$3)+(H28*'Tiền '!$L$3)+(I28*'Tiền '!$M$3)+(J28*'Tiền '!$N$3)+(K28*'Tiền '!$O$3)+(L28*'Tiền '!$P$3)+(M28*'Tiền '!$Q$3)+(N28*'Tiền '!$R$3)</f>
        <v>259501.41609468524</v>
      </c>
      <c r="R28" s="8"/>
      <c r="S28" s="8"/>
      <c r="T28" s="8"/>
    </row>
    <row r="29" spans="1:20" ht="18.75">
      <c r="A29" s="12">
        <v>45165</v>
      </c>
      <c r="B29" s="64">
        <v>2</v>
      </c>
      <c r="C29" s="64">
        <v>22</v>
      </c>
      <c r="D29" s="64">
        <v>1</v>
      </c>
      <c r="E29" s="64">
        <v>20</v>
      </c>
      <c r="F29" s="64">
        <v>4</v>
      </c>
      <c r="G29" s="64">
        <v>6</v>
      </c>
      <c r="H29" s="13"/>
      <c r="I29" s="13"/>
      <c r="J29" s="13"/>
      <c r="K29" s="13"/>
      <c r="L29" s="13"/>
      <c r="M29" s="13"/>
      <c r="N29" s="13"/>
      <c r="O29" s="14">
        <f t="shared" si="0"/>
        <v>55</v>
      </c>
      <c r="P29" s="14">
        <f>(B29*'Tiền '!$E$7)+(C29*'Tiền '!$F$7)+(D29*'Tiền '!$G$7)+(E29*'Tiền '!$H$7)+(F29*'Tiền '!$I$4)+(G29*'Tiền '!$J$4)+(H29*'Tiền '!$L$4)+(I29*'Tiền '!$M$4)+(J29*'Tiền '!$N$4)+(K29*'Tiền '!$O$4)+(L29*'Tiền '!$P$4)+(M29*'Tiền '!$Q$4)+(N29*'Tiền '!$R$4)</f>
        <v>534994.55304282357</v>
      </c>
      <c r="Q29" s="14">
        <f>(B29*'Tiền '!$E$6)+(C29*'Tiền '!$F$6)+(D29*'Tiền '!$G$6)+(E29*'Tiền '!$H$6)+(F29*'Tiền '!$I$3)+(G29*'Tiền '!$J$3)+(H29*'Tiền '!$L$3)+(I29*'Tiền '!$M$3)+(J29*'Tiền '!$N$3)+(K29*'Tiền '!$O$3)+(L29*'Tiền '!$P$3)+(M29*'Tiền '!$Q$3)+(N29*'Tiền '!$R$3)</f>
        <v>368005.44695717643</v>
      </c>
      <c r="R29" s="8"/>
      <c r="S29" s="8"/>
      <c r="T29" s="8"/>
    </row>
    <row r="30" spans="1:20" ht="18.75">
      <c r="A30" s="12">
        <v>45166</v>
      </c>
      <c r="B30" s="64">
        <v>5</v>
      </c>
      <c r="C30" s="64">
        <v>21</v>
      </c>
      <c r="D30" s="64">
        <v>2</v>
      </c>
      <c r="E30" s="64">
        <v>20</v>
      </c>
      <c r="F30" s="64">
        <v>1</v>
      </c>
      <c r="G30" s="64">
        <v>4</v>
      </c>
      <c r="H30" s="13"/>
      <c r="I30" s="13"/>
      <c r="J30" s="13"/>
      <c r="K30" s="13"/>
      <c r="L30" s="13"/>
      <c r="M30" s="13"/>
      <c r="N30" s="13"/>
      <c r="O30" s="14">
        <f t="shared" si="0"/>
        <v>53</v>
      </c>
      <c r="P30" s="14">
        <f>(B30*'Tiền '!$E$7)+(C30*'Tiền '!$F$7)+(D30*'Tiền '!$G$7)+(E30*'Tiền '!$H$7)+(F30*'Tiền '!$I$4)+(G30*'Tiền '!$J$4)+(H30*'Tiền '!$L$4)+(I30*'Tiền '!$M$4)+(J30*'Tiền '!$N$4)+(K30*'Tiền '!$O$4)+(L30*'Tiền '!$P$4)+(M30*'Tiền '!$Q$4)+(N30*'Tiền '!$R$4)</f>
        <v>504495.6396918848</v>
      </c>
      <c r="Q30" s="14">
        <f>(B30*'Tiền '!$E$6)+(C30*'Tiền '!$F$6)+(D30*'Tiền '!$G$6)+(E30*'Tiền '!$H$6)+(F30*'Tiền '!$I$3)+(G30*'Tiền '!$J$3)+(H30*'Tiền '!$L$3)+(I30*'Tiền '!$M$3)+(J30*'Tiền '!$N$3)+(K30*'Tiền '!$O$3)+(L30*'Tiền '!$P$3)+(M30*'Tiền '!$Q$3)+(N30*'Tiền '!$R$3)</f>
        <v>342504.3603081152</v>
      </c>
      <c r="R30" s="8"/>
      <c r="S30" s="8"/>
      <c r="T30" s="8"/>
    </row>
    <row r="31" spans="1:20" ht="18.75">
      <c r="A31" s="12">
        <v>45167</v>
      </c>
      <c r="B31" s="64">
        <v>4</v>
      </c>
      <c r="C31" s="64">
        <v>27</v>
      </c>
      <c r="D31" s="64">
        <v>2</v>
      </c>
      <c r="E31" s="64">
        <v>26</v>
      </c>
      <c r="F31" s="64">
        <v>1</v>
      </c>
      <c r="G31" s="64">
        <v>1</v>
      </c>
      <c r="H31" s="13"/>
      <c r="I31" s="13"/>
      <c r="J31" s="13"/>
      <c r="K31" s="13"/>
      <c r="L31" s="13"/>
      <c r="M31" s="13"/>
      <c r="N31" s="13"/>
      <c r="O31" s="14">
        <f t="shared" si="0"/>
        <v>61</v>
      </c>
      <c r="P31" s="14">
        <f>(B31*'Tiền '!$E$7)+(C31*'Tiền '!$F$7)+(D31*'Tiền '!$G$7)+(E31*'Tiền '!$H$7)+(F31*'Tiền '!$I$4)+(G31*'Tiền '!$J$4)+(H31*'Tiền '!$L$4)+(I31*'Tiền '!$M$4)+(J31*'Tiền '!$N$4)+(K31*'Tiền '!$O$4)+(L31*'Tiền '!$P$4)+(M31*'Tiền '!$Q$4)+(N31*'Tiền '!$R$4)</f>
        <v>574996.09148958279</v>
      </c>
      <c r="Q31" s="14">
        <f>(B31*'Tiền '!$E$6)+(C31*'Tiền '!$F$6)+(D31*'Tiền '!$G$6)+(E31*'Tiền '!$H$6)+(F31*'Tiền '!$I$3)+(G31*'Tiền '!$J$3)+(H31*'Tiền '!$L$3)+(I31*'Tiền '!$M$3)+(J31*'Tiền '!$N$3)+(K31*'Tiền '!$O$3)+(L31*'Tiền '!$P$3)+(M31*'Tiền '!$Q$3)+(N31*'Tiền '!$R$3)</f>
        <v>392003.90851041733</v>
      </c>
      <c r="R31" s="8"/>
      <c r="S31" s="8"/>
      <c r="T31" s="8"/>
    </row>
    <row r="32" spans="1:20" ht="18.75">
      <c r="A32" s="12">
        <v>45168</v>
      </c>
      <c r="B32" s="67">
        <v>2</v>
      </c>
      <c r="C32" s="67">
        <v>24</v>
      </c>
      <c r="D32" s="67">
        <v>3</v>
      </c>
      <c r="E32" s="67">
        <v>16</v>
      </c>
      <c r="F32" s="67">
        <v>1</v>
      </c>
      <c r="G32" s="67">
        <v>2</v>
      </c>
      <c r="H32" s="15"/>
      <c r="I32" s="15"/>
      <c r="J32" s="15"/>
      <c r="K32" s="15"/>
      <c r="L32" s="15"/>
      <c r="M32" s="15"/>
      <c r="N32" s="15"/>
      <c r="O32" s="14">
        <f t="shared" si="0"/>
        <v>48</v>
      </c>
      <c r="P32" s="14">
        <f>(B32*'Tiền '!$E$7)+(C32*'Tiền '!$F$7)+(D32*'Tiền '!$G$7)+(E32*'Tiền '!$H$7)+(F32*'Tiền '!$I$4)+(G32*'Tiền '!$J$4)+(H32*'Tiền '!$L$4)+(I32*'Tiền '!$M$4)+(J32*'Tiền '!$N$4)+(K32*'Tiền '!$O$4)+(L32*'Tiền '!$P$4)+(M32*'Tiền '!$Q$4)+(N32*'Tiền '!$R$4)</f>
        <v>454999.80947479652</v>
      </c>
      <c r="Q32" s="16">
        <f>(B32*'Tiền '!$E$6)+(C32*'Tiền '!$F$6)+(D32*'Tiền '!$G$6)+(E32*'Tiền '!$H$6)+(F32*'Tiền '!$I$3)+(G32*'Tiền '!$J$3)+(H32*'Tiền '!$L$3)+(I32*'Tiền '!$M$3)+(J32*'Tiền '!$N$3)+(K32*'Tiền '!$O$3)+(L32*'Tiền '!$P$3)+(M32*'Tiền '!$Q$3)+(N32*'Tiền '!$R$3)</f>
        <v>310000.19052520348</v>
      </c>
      <c r="R32" s="8"/>
      <c r="S32" s="8"/>
      <c r="T32" s="8"/>
    </row>
    <row r="33" spans="1:20" ht="18.75">
      <c r="A33" s="12">
        <v>45169</v>
      </c>
      <c r="B33" s="64">
        <v>1</v>
      </c>
      <c r="C33" s="64">
        <v>24</v>
      </c>
      <c r="D33" s="64">
        <v>5</v>
      </c>
      <c r="E33" s="64">
        <v>27</v>
      </c>
      <c r="F33" s="64">
        <v>5</v>
      </c>
      <c r="G33" s="64">
        <v>2</v>
      </c>
      <c r="H33" s="58"/>
      <c r="I33" s="58"/>
      <c r="J33" s="58"/>
      <c r="K33" s="58"/>
      <c r="L33" s="58"/>
      <c r="M33" s="58"/>
      <c r="N33" s="58"/>
      <c r="O33" s="59">
        <f t="shared" si="0"/>
        <v>64</v>
      </c>
      <c r="P33" s="59">
        <f>(B33*'Tiền '!$E$7)+(C33*'Tiền '!$F$7)+(D33*'Tiền '!$G$7)+(E33*'Tiền '!$H$7)+(F33*'Tiền '!$I$4)+(G33*'Tiền '!$J$4)+(H33*'Tiền '!$L$4)+(I33*'Tiền '!$M$4)+(J33*'Tiền '!$N$4)+(K33*'Tiền '!$O$4)+(L33*'Tiền '!$P$4)+(M33*'Tiền '!$Q$4)+(N33*'Tiền '!$R$4)</f>
        <v>617495.30004666024</v>
      </c>
      <c r="Q33" s="63">
        <f>(B33*'Tiền '!$E$6)+(C33*'Tiền '!$F$6)+(D33*'Tiền '!$G$6)+(E33*'Tiền '!$H$6)+(F33*'Tiền '!$I$3)+(G33*'Tiền '!$J$3)+(H33*'Tiền '!$L$3)+(I33*'Tiền '!$M$3)+(J33*'Tiền '!$N$3)+(K33*'Tiền '!$O$3)+(L33*'Tiền '!$P$3)+(M33*'Tiền '!$Q$3)+(N33*'Tiền '!$R$3)</f>
        <v>428504.69995333964</v>
      </c>
      <c r="R33" s="8"/>
      <c r="S33" s="8"/>
      <c r="T33" s="8"/>
    </row>
    <row r="34" spans="1:20" ht="18.75">
      <c r="A34" s="60" t="s">
        <v>11</v>
      </c>
      <c r="B34" s="61">
        <f>SUM(B3:B33)</f>
        <v>87</v>
      </c>
      <c r="C34" s="61">
        <f t="shared" ref="C34:Q34" si="1">SUM(C3:C33)</f>
        <v>605</v>
      </c>
      <c r="D34" s="61">
        <f t="shared" si="1"/>
        <v>79</v>
      </c>
      <c r="E34" s="61">
        <f t="shared" si="1"/>
        <v>621</v>
      </c>
      <c r="F34" s="61">
        <f t="shared" si="1"/>
        <v>52</v>
      </c>
      <c r="G34" s="61">
        <f t="shared" si="1"/>
        <v>65</v>
      </c>
      <c r="H34" s="61">
        <f t="shared" si="1"/>
        <v>4</v>
      </c>
      <c r="I34" s="61">
        <f t="shared" si="1"/>
        <v>2</v>
      </c>
      <c r="J34" s="61">
        <f t="shared" si="1"/>
        <v>6</v>
      </c>
      <c r="K34" s="61">
        <f t="shared" si="1"/>
        <v>3</v>
      </c>
      <c r="L34" s="61">
        <f t="shared" si="1"/>
        <v>5</v>
      </c>
      <c r="M34" s="61">
        <f t="shared" si="1"/>
        <v>1</v>
      </c>
      <c r="N34" s="61">
        <f t="shared" si="1"/>
        <v>0</v>
      </c>
      <c r="O34" s="61">
        <f t="shared" si="1"/>
        <v>1530</v>
      </c>
      <c r="P34" s="62">
        <f t="shared" si="1"/>
        <v>14601383.578491339</v>
      </c>
      <c r="Q34" s="62">
        <f t="shared" si="1"/>
        <v>10173616.421508659</v>
      </c>
      <c r="R34" s="8"/>
      <c r="S34" s="8"/>
      <c r="T34" s="8"/>
    </row>
  </sheetData>
  <mergeCells count="1">
    <mergeCell ref="A1:P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13</vt:i4>
      </vt:variant>
    </vt:vector>
  </HeadingPairs>
  <TitlesOfParts>
    <vt:vector size="13" baseType="lpstr">
      <vt:lpstr>Tiền </vt:lpstr>
      <vt:lpstr>Tháng 1</vt:lpstr>
      <vt:lpstr>Tháng 2</vt:lpstr>
      <vt:lpstr>Tháng 3</vt:lpstr>
      <vt:lpstr>Tháng 4</vt:lpstr>
      <vt:lpstr>Tháng 5</vt:lpstr>
      <vt:lpstr>Tháng 6</vt:lpstr>
      <vt:lpstr>Tháng 7</vt:lpstr>
      <vt:lpstr>Tháng 8</vt:lpstr>
      <vt:lpstr>Tháng 9</vt:lpstr>
      <vt:lpstr>Tháng 10</vt:lpstr>
      <vt:lpstr>Tháng 11</vt:lpstr>
      <vt:lpstr>Tháng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Đặng Gia Kiệt</dc:creator>
  <cp:lastModifiedBy>Kiệt Đặng Gia</cp:lastModifiedBy>
  <dcterms:created xsi:type="dcterms:W3CDTF">2023-04-23T03:27:21Z</dcterms:created>
  <dcterms:modified xsi:type="dcterms:W3CDTF">2023-10-03T19:28:10Z</dcterms:modified>
</cp:coreProperties>
</file>