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\Pos_Tron\bin\Debug\"/>
    </mc:Choice>
  </mc:AlternateContent>
  <xr:revisionPtr revIDLastSave="0" documentId="13_ncr:1_{6DF2E9D0-9CB3-4460-97C0-FDFFD4752F91}" xr6:coauthVersionLast="47" xr6:coauthVersionMax="47" xr10:uidLastSave="{00000000-0000-0000-0000-000000000000}"/>
  <bookViews>
    <workbookView xWindow="-120" yWindow="-120" windowWidth="29040" windowHeight="15840" activeTab="1" xr2:uid="{D41C0C1D-0918-4914-B8D5-E58C8AA3038A}"/>
  </bookViews>
  <sheets>
    <sheet name="Tiền " sheetId="3" r:id="rId1"/>
    <sheet name="Tháng 7" sheetId="5" r:id="rId2"/>
    <sheet name="Tháng 8" sheetId="6" r:id="rId3"/>
    <sheet name="Tháng 9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5" l="1"/>
  <c r="J18" i="5"/>
  <c r="J17" i="5"/>
  <c r="E12" i="3"/>
  <c r="D12" i="3"/>
  <c r="J16" i="5"/>
  <c r="J15" i="5"/>
  <c r="J14" i="5"/>
  <c r="R14" i="5" s="1"/>
  <c r="J13" i="5"/>
  <c r="J12" i="5"/>
  <c r="J11" i="5"/>
  <c r="H11" i="5"/>
  <c r="J9" i="5"/>
  <c r="J8" i="5"/>
  <c r="J7" i="5"/>
  <c r="I6" i="5"/>
  <c r="R6" i="5" s="1"/>
  <c r="J6" i="5"/>
  <c r="J5" i="5"/>
  <c r="M4" i="5"/>
  <c r="Q4" i="5"/>
  <c r="J4" i="5"/>
  <c r="I4" i="5"/>
  <c r="Q33" i="5"/>
  <c r="R33" i="5"/>
  <c r="I5" i="5"/>
  <c r="M5" i="5" s="1"/>
  <c r="I7" i="5"/>
  <c r="I8" i="5"/>
  <c r="I9" i="5"/>
  <c r="I10" i="5"/>
  <c r="I11" i="5"/>
  <c r="I12" i="5"/>
  <c r="I13" i="5"/>
  <c r="M13" i="5" s="1"/>
  <c r="I14" i="5"/>
  <c r="I15" i="5"/>
  <c r="I16" i="5"/>
  <c r="I17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33" i="5"/>
  <c r="J33" i="5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J3" i="7"/>
  <c r="I3" i="7"/>
  <c r="J3" i="6"/>
  <c r="I3" i="6"/>
  <c r="R3" i="6" s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" i="5"/>
  <c r="I3" i="5"/>
  <c r="M3" i="5"/>
  <c r="R3" i="5"/>
  <c r="R7" i="5"/>
  <c r="R10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J10" i="5"/>
  <c r="R13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F9" i="3"/>
  <c r="F10" i="3"/>
  <c r="F6" i="3"/>
  <c r="K6" i="3"/>
  <c r="H6" i="3"/>
  <c r="H7" i="3" s="1"/>
  <c r="G6" i="3"/>
  <c r="E6" i="3"/>
  <c r="E7" i="3" s="1"/>
  <c r="E3" i="3"/>
  <c r="G7" i="3"/>
  <c r="K7" i="3"/>
  <c r="K3" i="3"/>
  <c r="F7" i="3"/>
  <c r="F3" i="3"/>
  <c r="G3" i="3"/>
  <c r="H3" i="3"/>
  <c r="J3" i="3"/>
  <c r="I3" i="3"/>
  <c r="J4" i="3"/>
  <c r="F4" i="3"/>
  <c r="K4" i="3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" i="6"/>
  <c r="Q10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D15" i="3"/>
  <c r="D14" i="3"/>
  <c r="C10" i="3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L16" i="7"/>
  <c r="H16" i="7"/>
  <c r="H15" i="7"/>
  <c r="H14" i="7"/>
  <c r="H13" i="7"/>
  <c r="H12" i="7"/>
  <c r="H11" i="7"/>
  <c r="H10" i="7"/>
  <c r="H9" i="7"/>
  <c r="H8" i="7"/>
  <c r="H7" i="7"/>
  <c r="H6" i="7"/>
  <c r="H5" i="7"/>
  <c r="P4" i="7"/>
  <c r="H4" i="7"/>
  <c r="H3" i="7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L16" i="6"/>
  <c r="H16" i="6"/>
  <c r="H15" i="6"/>
  <c r="H14" i="6"/>
  <c r="H13" i="6"/>
  <c r="H12" i="6"/>
  <c r="H11" i="6"/>
  <c r="H10" i="6"/>
  <c r="H9" i="6"/>
  <c r="H8" i="6"/>
  <c r="H7" i="6"/>
  <c r="H6" i="6"/>
  <c r="H5" i="6"/>
  <c r="P4" i="6"/>
  <c r="H4" i="6"/>
  <c r="H3" i="6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Q18" i="5" s="1"/>
  <c r="H17" i="5"/>
  <c r="Q17" i="5" s="1"/>
  <c r="L16" i="5"/>
  <c r="P4" i="5" s="1"/>
  <c r="H16" i="5"/>
  <c r="Q16" i="5" s="1"/>
  <c r="H15" i="5"/>
  <c r="Q15" i="5" s="1"/>
  <c r="H14" i="5"/>
  <c r="Q14" i="5" s="1"/>
  <c r="H13" i="5"/>
  <c r="Q13" i="5" s="1"/>
  <c r="H12" i="5"/>
  <c r="Q12" i="5" s="1"/>
  <c r="Q11" i="5"/>
  <c r="H10" i="5"/>
  <c r="H9" i="5"/>
  <c r="Q9" i="5" s="1"/>
  <c r="H8" i="5"/>
  <c r="Q8" i="5" s="1"/>
  <c r="H7" i="5"/>
  <c r="Q7" i="5" s="1"/>
  <c r="H6" i="5"/>
  <c r="Q6" i="5" s="1"/>
  <c r="H5" i="5"/>
  <c r="Q5" i="5" s="1"/>
  <c r="H4" i="5"/>
  <c r="H3" i="5"/>
  <c r="Q3" i="5" s="1"/>
  <c r="E4" i="3"/>
  <c r="B14" i="3"/>
  <c r="C12" i="3"/>
  <c r="B12" i="3"/>
  <c r="B10" i="3"/>
  <c r="B8" i="3"/>
  <c r="B6" i="3"/>
  <c r="B4" i="3"/>
  <c r="B2" i="3"/>
  <c r="R18" i="5" l="1"/>
  <c r="R17" i="5"/>
  <c r="R16" i="5"/>
  <c r="R15" i="5"/>
  <c r="R12" i="5"/>
  <c r="R11" i="5"/>
  <c r="R9" i="5"/>
  <c r="R8" i="5"/>
  <c r="M6" i="5"/>
  <c r="M7" i="5" s="1"/>
  <c r="M8" i="5" s="1"/>
  <c r="M9" i="5" s="1"/>
  <c r="M10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R5" i="5"/>
  <c r="R4" i="5"/>
  <c r="G4" i="3"/>
  <c r="I4" i="3"/>
  <c r="H4" i="3"/>
  <c r="C14" i="3"/>
  <c r="A14" i="3"/>
  <c r="K4" i="5" l="1"/>
  <c r="K4" i="6"/>
  <c r="K4" i="7"/>
</calcChain>
</file>

<file path=xl/sharedStrings.xml><?xml version="1.0" encoding="utf-8"?>
<sst xmlns="http://schemas.openxmlformats.org/spreadsheetml/2006/main" count="90" uniqueCount="58">
  <si>
    <t>Cà phê đen</t>
  </si>
  <si>
    <t>Cà phê sữa</t>
  </si>
  <si>
    <t>Bạc sỉu</t>
  </si>
  <si>
    <t>Cà phê muối</t>
  </si>
  <si>
    <t>Ca cao muối</t>
  </si>
  <si>
    <t>Ca cao</t>
  </si>
  <si>
    <t>Ngày</t>
  </si>
  <si>
    <t>Tiền bán cà phê</t>
  </si>
  <si>
    <t>Tổng kết tháng</t>
  </si>
  <si>
    <t>Tổng Lời</t>
  </si>
  <si>
    <t>Tổng Cost</t>
  </si>
  <si>
    <t>Tổng</t>
  </si>
  <si>
    <t>Tổng Ly</t>
  </si>
  <si>
    <t>Tổng kết cost tháng</t>
  </si>
  <si>
    <t>Tiền lời của Nga</t>
  </si>
  <si>
    <t xml:space="preserve">đg 1kg: </t>
  </si>
  <si>
    <t xml:space="preserve">sữa 1,284g: </t>
  </si>
  <si>
    <t xml:space="preserve">kem béo 454g: </t>
  </si>
  <si>
    <t xml:space="preserve">ly nắp:  </t>
  </si>
  <si>
    <t xml:space="preserve">đá, nước: </t>
  </si>
  <si>
    <t xml:space="preserve">Sữa tươi1 lít: </t>
  </si>
  <si>
    <t>cafe 2kg</t>
  </si>
  <si>
    <t>đg 1g</t>
  </si>
  <si>
    <t>sữa 1g</t>
  </si>
  <si>
    <t>kem béo 1g</t>
  </si>
  <si>
    <t>sữa tươi 1ml</t>
  </si>
  <si>
    <t>cafe 1g</t>
  </si>
  <si>
    <t>Cafe đá</t>
  </si>
  <si>
    <t>Café sữa</t>
  </si>
  <si>
    <t>Bạc Xỉu</t>
  </si>
  <si>
    <t>Café muối</t>
  </si>
  <si>
    <t>kem muối</t>
  </si>
  <si>
    <t>Bột 500g</t>
  </si>
  <si>
    <t>Bột 1g</t>
  </si>
  <si>
    <t>Cacao muối</t>
  </si>
  <si>
    <t>Cacao</t>
  </si>
  <si>
    <t>Tiền lời</t>
  </si>
  <si>
    <t>Tiền bán</t>
  </si>
  <si>
    <t>Tiền cost</t>
  </si>
  <si>
    <t>kem muối 1g</t>
  </si>
  <si>
    <t xml:space="preserve"> </t>
  </si>
  <si>
    <t>Sữa tươi cf</t>
  </si>
  <si>
    <t>Tiền Lời</t>
  </si>
  <si>
    <t>689.000
-40.000
-64.000
+322.000
=905.000</t>
  </si>
  <si>
    <t>905.000
-38.000
-788.000
+350.000
=441.000</t>
  </si>
  <si>
    <t>441.000
-13.000
-24.000
-360.000
+212.000
=260.000</t>
  </si>
  <si>
    <t>260.000
-13.000
-40.000
+320.000
=530.00</t>
  </si>
  <si>
    <t>530.000
-15.000
-42.000
+401.000
=874.000</t>
  </si>
  <si>
    <t>874.000
-13.000
-60.000
-30.000
+249.000
=1.030.000</t>
  </si>
  <si>
    <t>1.030.000
-13.000
-39.000
-440.000
+332.000
=871.000</t>
  </si>
  <si>
    <t>871.000
-360.000
-31.000
-348.000
-186.000
+255.000
=201.000</t>
  </si>
  <si>
    <t>201.000
-41.000
+300.000
=460.000</t>
  </si>
  <si>
    <t>460.000
-13.000
-31.000
-150.000
+271.000
=546.000</t>
  </si>
  <si>
    <t>546.000
-13.000
-36.000
-60.000
+300.000
=737.000</t>
  </si>
  <si>
    <t>737.000
-13.000
-36.000
+297.000
=985.000</t>
  </si>
  <si>
    <t>985.000
-13.000
-30.000
-360.000
-440.000
+253.000
=395.000</t>
  </si>
  <si>
    <t>395.000
-13.000
-26.000
-65.000
+233.000
=532.000</t>
  </si>
  <si>
    <t>532.000
-16.00
-47.000
+407.000
=878.000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</si>
</sst>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₫"/>
    <numFmt numFmtId="165" formatCode="###,###,###"/>
  </numFmts>
  <fonts count="5">
    <font>
      <sz val="11"/>
      <color theme="1"/>
      <name val="Calibri"/>
      <family val="2"/>
      <charset val="163"/>
      <scheme val="minor"/>
    </font>
    <font>
      <sz val="14"/>
      <color theme="1"/>
      <name val="Inherit"/>
      <charset val="163"/>
    </font>
    <font>
      <b/>
      <sz val="16"/>
      <color theme="1"/>
      <name val="Inherit"/>
      <charset val="163"/>
    </font>
    <font>
      <sz val="16"/>
      <color theme="1"/>
      <name val="Inherit"/>
      <charset val="163"/>
    </font>
    <font>
      <sz val="11"/>
      <color theme="1"/>
      <name val="Inherit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0" fontId="3" fillId="0" borderId="0" xfId="0" applyFont="1"/>
    <xf numFmtId="3" fontId="1" fillId="0" borderId="2" xfId="0" applyNumberFormat="1" applyFont="1" applyBorder="1"/>
    <xf numFmtId="3" fontId="1" fillId="0" borderId="1" xfId="0" applyNumberFormat="1" applyFont="1" applyBorder="1" applyAlignment="1">
      <alignment wrapText="1"/>
    </xf>
    <xf numFmtId="3" fontId="3" fillId="0" borderId="0" xfId="0" applyNumberFormat="1" applyFont="1"/>
    <xf numFmtId="3" fontId="4" fillId="0" borderId="0" xfId="0" applyNumberFormat="1" applyFont="1"/>
    <xf numFmtId="0" fontId="3" fillId="0" borderId="1" xfId="0" applyFont="1" applyBorder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vertical="center"/>
    </xf>
    <xf numFmtId="3" fontId="4" fillId="0" borderId="1" xfId="0" applyNumberFormat="1" applyFont="1" applyBorder="1"/>
    <xf numFmtId="3" fontId="0" fillId="0" borderId="1" xfId="0" applyNumberFormat="1" applyBorder="1"/>
    <xf numFmtId="0" fontId="4" fillId="0" borderId="1" xfId="0" applyFont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" fontId="0" fillId="0" borderId="0" xfId="0" applyNumberFormat="1"/>
    <xf numFmtId="3" fontId="1" fillId="0" borderId="3" xfId="0" applyNumberFormat="1" applyFont="1" applyBorder="1"/>
    <xf numFmtId="0" fontId="1" fillId="0" borderId="4" xfId="0" applyFont="1" applyBorder="1" applyAlignment="1">
      <alignment horizontal="left" wrapText="1" indent="4"/>
    </xf>
    <xf numFmtId="0" fontId="1" fillId="0" borderId="3" xfId="0" applyFont="1" applyBorder="1"/>
    <xf numFmtId="0" fontId="1" fillId="0" borderId="5" xfId="0" applyFont="1" applyBorder="1"/>
    <xf numFmtId="1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/>
    <xf numFmtId="3" fontId="1" fillId="0" borderId="5" xfId="0" applyNumberFormat="1" applyFont="1" applyBorder="1"/>
    <xf numFmtId="0" fontId="4" fillId="0" borderId="5" xfId="0" applyFont="1" applyBorder="1"/>
    <xf numFmtId="0" fontId="3" fillId="4" borderId="3" xfId="0" applyFont="1" applyFill="1" applyBorder="1"/>
    <xf numFmtId="1" fontId="0" fillId="0" borderId="1" xfId="0" applyNumberFormat="1" applyBorder="1"/>
    <xf numFmtId="0" fontId="3" fillId="4" borderId="6" xfId="0" applyFont="1" applyFill="1" applyBorder="1"/>
    <xf numFmtId="0" fontId="0" fillId="0" borderId="1" xfId="0" applyBorder="1"/>
    <xf numFmtId="3" fontId="3" fillId="4" borderId="6" xfId="0" applyNumberFormat="1" applyFont="1" applyFill="1" applyBorder="1"/>
    <xf numFmtId="3" fontId="4" fillId="5" borderId="4" xfId="0" applyNumberFormat="1" applyFont="1" applyFill="1" applyBorder="1"/>
    <xf numFmtId="165" fontId="0" fillId="0" borderId="0" xfId="0" applyNumberFormat="1"/>
    <xf numFmtId="165" fontId="4" fillId="0" borderId="1" xfId="0" applyNumberFormat="1" applyFont="1" applyBorder="1"/>
    <xf numFmtId="165" fontId="3" fillId="0" borderId="0" xfId="0" applyNumberFormat="1" applyFont="1"/>
    <xf numFmtId="165" fontId="4" fillId="0" borderId="3" xfId="0" applyNumberFormat="1" applyFont="1" applyBorder="1"/>
    <xf numFmtId="165" fontId="0" fillId="0" borderId="1" xfId="0" applyNumberFormat="1" applyBorder="1"/>
    <xf numFmtId="0" fontId="1" fillId="0" borderId="7" xfId="0" applyFont="1" applyBorder="1"/>
    <xf numFmtId="3" fontId="4" fillId="0" borderId="2" xfId="0" applyNumberFormat="1" applyFont="1" applyBorder="1"/>
    <xf numFmtId="0" fontId="4" fillId="0" borderId="8" xfId="0" applyFont="1" applyBorder="1"/>
    <xf numFmtId="3" fontId="4" fillId="0" borderId="8" xfId="0" applyNumberFormat="1" applyFont="1" applyBorder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472A-C8C4-47E1-8317-F52AD6225872}">
  <dimension ref="A1:K16"/>
  <sheetViews>
    <sheetView workbookViewId="0">
      <selection activeCell="K6" sqref="K6"/>
    </sheetView>
  </sheetViews>
  <sheetFormatPr defaultRowHeight="15"/>
  <cols>
    <col min="1" max="1" width="21.140625" bestFit="1" customWidth="1"/>
    <col min="2" max="2" width="17.85546875" bestFit="1" customWidth="1"/>
    <col min="3" max="3" width="11.28515625" bestFit="1" customWidth="1"/>
    <col min="5" max="5" width="11.28515625" bestFit="1" customWidth="1"/>
    <col min="6" max="6" width="13" bestFit="1" customWidth="1"/>
    <col min="7" max="7" width="11.140625" bestFit="1" customWidth="1"/>
    <col min="8" max="8" width="14.42578125" bestFit="1" customWidth="1"/>
    <col min="9" max="9" width="9.42578125" bestFit="1" customWidth="1"/>
    <col min="10" max="10" width="16.5703125" bestFit="1" customWidth="1"/>
    <col min="11" max="11" width="15.85546875" bestFit="1" customWidth="1"/>
  </cols>
  <sheetData>
    <row r="1" spans="1:11" ht="20.25">
      <c r="A1" s="31" t="s">
        <v>15</v>
      </c>
      <c r="B1" s="31" t="s">
        <v>22</v>
      </c>
    </row>
    <row r="2" spans="1:11" ht="20.25">
      <c r="A2" s="28">
        <v>21000</v>
      </c>
      <c r="B2" s="28">
        <f>A2/1000</f>
        <v>21</v>
      </c>
      <c r="D2" s="29"/>
      <c r="E2" s="27" t="s">
        <v>27</v>
      </c>
      <c r="F2" s="27" t="s">
        <v>28</v>
      </c>
      <c r="G2" s="27" t="s">
        <v>29</v>
      </c>
      <c r="H2" s="27" t="s">
        <v>30</v>
      </c>
      <c r="I2" s="27" t="s">
        <v>35</v>
      </c>
      <c r="J2" s="27" t="s">
        <v>34</v>
      </c>
      <c r="K2" s="51" t="s">
        <v>41</v>
      </c>
    </row>
    <row r="3" spans="1:11" ht="20.25">
      <c r="A3" s="31" t="s">
        <v>16</v>
      </c>
      <c r="B3" s="31" t="s">
        <v>23</v>
      </c>
      <c r="D3" s="29" t="s">
        <v>38</v>
      </c>
      <c r="E3" s="50">
        <f>(B10*20)+(C10*2)+(B2*10)+B15+B16+361</f>
        <v>4999.5714285714284</v>
      </c>
      <c r="F3" s="50">
        <f>(B10*20)+(C10*2)+(B4*30)+(B6*15)+B15+B16+188</f>
        <v>6999.9548531669243</v>
      </c>
      <c r="G3" s="50">
        <f>(C10*7)+(B4*30)+(B6*15)+(B8*50)+B15+B16+217</f>
        <v>8000.3834245954968</v>
      </c>
      <c r="H3" s="50">
        <f>(C10*7)+(B4*30)+(B6*10)+(B14*30)+B15+B16+422</f>
        <v>7999.8416155461327</v>
      </c>
      <c r="I3" s="50">
        <f>(B12*11)+(B8*60)+(B6*15)+(B4*30)+B15+B16+755</f>
        <v>8000.3834245954959</v>
      </c>
      <c r="J3" s="50">
        <f>(B12*9)+(B8*50)+(B6*10)+(B4*25)+(B14*30)+B15+B16+162</f>
        <v>8000.3026747361637</v>
      </c>
      <c r="K3" s="49">
        <f>(B4*40)+(B6*20)+(B8*80)+(C10*4)+B15+B16+405</f>
        <v>8999.9874232701841</v>
      </c>
    </row>
    <row r="4" spans="1:11">
      <c r="A4" s="28">
        <v>61000</v>
      </c>
      <c r="B4" s="28">
        <f>A4/1284</f>
        <v>47.507788161993773</v>
      </c>
      <c r="C4" s="34"/>
      <c r="D4" s="29" t="s">
        <v>36</v>
      </c>
      <c r="E4" s="50">
        <f>E5-E3</f>
        <v>7000.4285714285716</v>
      </c>
      <c r="F4" s="50">
        <f t="shared" ref="F4:I4" si="0">F5-F3</f>
        <v>8000.0451468330757</v>
      </c>
      <c r="G4" s="50">
        <f t="shared" si="0"/>
        <v>9999.6165754045032</v>
      </c>
      <c r="H4" s="50">
        <f t="shared" si="0"/>
        <v>10000.158384453867</v>
      </c>
      <c r="I4" s="50">
        <f t="shared" si="0"/>
        <v>9999.6165754045032</v>
      </c>
      <c r="J4" s="50">
        <f>J5-J3</f>
        <v>11999.697325263836</v>
      </c>
      <c r="K4" s="17">
        <f>K5-K3</f>
        <v>11000.012576729816</v>
      </c>
    </row>
    <row r="5" spans="1:11" ht="20.25">
      <c r="A5" s="31" t="s">
        <v>17</v>
      </c>
      <c r="B5" s="31" t="s">
        <v>24</v>
      </c>
      <c r="D5" s="29" t="s">
        <v>37</v>
      </c>
      <c r="E5" s="52">
        <v>12000</v>
      </c>
      <c r="F5" s="52">
        <v>15000</v>
      </c>
      <c r="G5" s="52">
        <v>18000</v>
      </c>
      <c r="H5" s="52">
        <v>18000</v>
      </c>
      <c r="I5" s="52">
        <v>18000</v>
      </c>
      <c r="J5" s="52">
        <v>20000</v>
      </c>
      <c r="K5" s="17">
        <v>20000</v>
      </c>
    </row>
    <row r="6" spans="1:11" s="17" customFormat="1">
      <c r="A6" s="28">
        <v>29000</v>
      </c>
      <c r="B6" s="28">
        <f>A6/454</f>
        <v>63.876651982378853</v>
      </c>
      <c r="E6" s="29">
        <f>(B10*20)+(C10)+(B2*10)+B15+B16+176</f>
        <v>4500.2857142857138</v>
      </c>
      <c r="F6" s="29">
        <f>(B10*20)+(C10)+(B4*25)+(B6*10)+B15+B16+59</f>
        <v>5999.7469381593473</v>
      </c>
      <c r="G6" s="29">
        <f>(C10*6)+(B4*25)+(B6*15)+(B8*40)+B15+B16+88</f>
        <v>6999.558769499813</v>
      </c>
      <c r="H6" s="29">
        <f>(C10*6)+(B4*25)+(B6*10)+(B14*25)+B15+B16+260</f>
        <v>7000.3767186400273</v>
      </c>
      <c r="I6" s="29"/>
      <c r="J6" s="29"/>
      <c r="K6" s="29">
        <f>(B4*25)+(B6*25)+(B8*80)+(C10*3)+B15+B16+113</f>
        <v>8000.4681464664591</v>
      </c>
    </row>
    <row r="7" spans="1:11" ht="20.25">
      <c r="A7" s="31" t="s">
        <v>20</v>
      </c>
      <c r="B7" s="32" t="s">
        <v>25</v>
      </c>
      <c r="E7" s="29">
        <f>E8-E6</f>
        <v>7499.7142857142862</v>
      </c>
      <c r="F7" s="53">
        <f>F8-F6</f>
        <v>9000.2530618406527</v>
      </c>
      <c r="G7" s="53">
        <f>G8-G6</f>
        <v>10000.441230500186</v>
      </c>
      <c r="H7" s="53">
        <f>H8-H6</f>
        <v>9999.6232813599727</v>
      </c>
      <c r="I7" s="53"/>
      <c r="J7" s="53"/>
      <c r="K7" s="53">
        <f>K8-K6</f>
        <v>9999.5318535335409</v>
      </c>
    </row>
    <row r="8" spans="1:11">
      <c r="A8" s="28">
        <v>32000</v>
      </c>
      <c r="B8" s="30">
        <f>A8/1000</f>
        <v>32</v>
      </c>
      <c r="E8" s="29">
        <v>12000</v>
      </c>
      <c r="F8" s="53">
        <v>15000</v>
      </c>
      <c r="G8" s="53">
        <v>17000</v>
      </c>
      <c r="H8" s="53">
        <v>17000</v>
      </c>
      <c r="I8" s="53"/>
      <c r="J8" s="53"/>
      <c r="K8" s="53">
        <v>18000</v>
      </c>
    </row>
    <row r="9" spans="1:11" ht="20.25">
      <c r="A9" s="33" t="s">
        <v>21</v>
      </c>
      <c r="B9" s="43" t="s">
        <v>26</v>
      </c>
      <c r="F9" s="34">
        <f>(B10*20)+(C10*4)+(B4*35)+(B6*15)+B15+B16+322</f>
        <v>8000.0652225483209</v>
      </c>
    </row>
    <row r="10" spans="1:11">
      <c r="A10" s="28">
        <v>220000</v>
      </c>
      <c r="B10" s="30">
        <f>A10/2000</f>
        <v>110</v>
      </c>
      <c r="C10" s="44">
        <f>((B10*20)/70)*10</f>
        <v>314.28571428571428</v>
      </c>
      <c r="F10" s="34">
        <f>F11-F9</f>
        <v>11999.934777451679</v>
      </c>
    </row>
    <row r="11" spans="1:11" ht="20.25">
      <c r="A11" s="32" t="s">
        <v>32</v>
      </c>
      <c r="B11" s="45" t="s">
        <v>33</v>
      </c>
      <c r="F11">
        <v>20000</v>
      </c>
    </row>
    <row r="12" spans="1:11">
      <c r="A12" s="28">
        <v>61000</v>
      </c>
      <c r="B12" s="28">
        <f>A12/500</f>
        <v>122</v>
      </c>
      <c r="C12" s="46">
        <f>B12*8</f>
        <v>976</v>
      </c>
      <c r="D12">
        <f>B12*16</f>
        <v>1952</v>
      </c>
      <c r="E12" s="17">
        <f>D12+(B4*50)+(B6*20)+(B8*50)+B16+(B15*2)</f>
        <v>9344.9224477472653</v>
      </c>
    </row>
    <row r="13" spans="1:11" ht="20.25">
      <c r="A13" s="32" t="s">
        <v>31</v>
      </c>
      <c r="B13" s="47" t="s">
        <v>39</v>
      </c>
    </row>
    <row r="14" spans="1:11">
      <c r="A14" s="28">
        <f>(B4*150)+(B8*50)+(B6*400)</f>
        <v>34276.829017250609</v>
      </c>
      <c r="B14" s="28">
        <f>A14/600</f>
        <v>57.12804836208435</v>
      </c>
      <c r="C14" s="44">
        <f>B14*25</f>
        <v>1428.2012090521087</v>
      </c>
      <c r="D14">
        <f>600/25</f>
        <v>24</v>
      </c>
    </row>
    <row r="15" spans="1:11" ht="20.25">
      <c r="A15" s="31" t="s">
        <v>19</v>
      </c>
      <c r="B15" s="48">
        <v>540</v>
      </c>
      <c r="D15">
        <f>400/D14</f>
        <v>16.666666666666668</v>
      </c>
    </row>
    <row r="16" spans="1:11" ht="20.25">
      <c r="A16" s="31" t="s">
        <v>18</v>
      </c>
      <c r="B16" s="28">
        <v>1060</v>
      </c>
      <c r="C16">
        <v>950</v>
      </c>
      <c r="D16">
        <v>870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B491-672C-4E4B-A341-0909249EBAB2}">
  <dimension ref="A1:R7036"/>
  <sheetViews>
    <sheetView tabSelected="1" topLeftCell="A14" zoomScale="61" zoomScaleNormal="85" workbookViewId="0">
      <selection activeCell="Q34" sqref="Q34"/>
    </sheetView>
  </sheetViews>
  <sheetFormatPr defaultColWidth="8.7109375" defaultRowHeight="14.25"/>
  <cols>
    <col min="1" max="1" width="16" style="19" bestFit="1" customWidth="1"/>
    <col min="2" max="2" width="14.42578125" style="19" bestFit="1" customWidth="1"/>
    <col min="3" max="3" width="14.5703125" style="19" bestFit="1" customWidth="1"/>
    <col min="4" max="4" width="9.42578125" style="19" bestFit="1" customWidth="1"/>
    <col min="5" max="5" width="15.7109375" style="19" bestFit="1" customWidth="1"/>
    <col min="6" max="6" width="8.85546875" style="19" bestFit="1" customWidth="1"/>
    <col min="7" max="7" width="15.28515625" style="19" bestFit="1" customWidth="1"/>
    <col min="8" max="8" width="10.140625" style="19" bestFit="1" customWidth="1"/>
    <col min="9" max="9" width="11.140625" style="19" bestFit="1" customWidth="1"/>
    <col min="10" max="10" width="12.5703125" style="19" bestFit="1" customWidth="1"/>
    <col min="11" max="11" width="11.85546875" style="19" bestFit="1" customWidth="1"/>
    <col min="12" max="12" width="15.42578125" style="19" bestFit="1" customWidth="1"/>
    <col min="13" max="13" width="14" style="19" customWidth="1"/>
    <col min="14" max="14" width="14.7109375" style="19" customWidth="1"/>
    <col min="15" max="15" width="20.85546875" style="19" bestFit="1" customWidth="1"/>
    <col min="16" max="16" width="9.28515625" style="19" bestFit="1" customWidth="1"/>
    <col min="17" max="17" width="9.5703125" style="24" bestFit="1" customWidth="1"/>
    <col min="18" max="16384" width="8.7109375" style="19"/>
  </cols>
  <sheetData>
    <row r="1" spans="1:18" ht="2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3"/>
      <c r="K1" s="59" t="s">
        <v>8</v>
      </c>
      <c r="L1" s="59"/>
      <c r="M1" s="1"/>
      <c r="N1" s="1"/>
    </row>
    <row r="2" spans="1:18" ht="18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5</v>
      </c>
      <c r="G2" s="5" t="s">
        <v>4</v>
      </c>
      <c r="H2" s="5" t="s">
        <v>12</v>
      </c>
      <c r="I2" s="6" t="s">
        <v>9</v>
      </c>
      <c r="J2" s="6" t="s">
        <v>10</v>
      </c>
      <c r="K2" s="60"/>
      <c r="L2" s="61"/>
      <c r="M2" s="15" t="s">
        <v>42</v>
      </c>
      <c r="N2" s="15" t="s">
        <v>38</v>
      </c>
    </row>
    <row r="3" spans="1:18" ht="90">
      <c r="A3" s="10">
        <v>45108</v>
      </c>
      <c r="B3" s="7">
        <v>3</v>
      </c>
      <c r="C3" s="7">
        <v>13</v>
      </c>
      <c r="D3" s="7">
        <v>17</v>
      </c>
      <c r="E3" s="7">
        <v>4</v>
      </c>
      <c r="F3" s="7">
        <v>3</v>
      </c>
      <c r="G3" s="7">
        <v>5</v>
      </c>
      <c r="H3" s="11">
        <f>SUM(B3:G3)</f>
        <v>45</v>
      </c>
      <c r="I3" s="11">
        <f>(B3*'Tiền '!$E$7)+(C3*'Tiền '!$F$7)+(D3*'Tiền '!$G$7)+(E3*'Tiền '!$H$7)+(F3*'Tiền '!$I$4)+(G3*'Tiền '!$J$4)</f>
        <v>439505.7630575471</v>
      </c>
      <c r="J3" s="11">
        <f>(B3*'Tiền '!$E$6)+(C3*'Tiền '!$F$6)+(D3*'Tiền '!$G$6)+(E3*'Tiền '!$H$6)+(F3*'Tiền '!$I$3)+(G3*'Tiền '!$J$3)+16000</f>
        <v>318494.2369424529</v>
      </c>
      <c r="K3" s="59" t="s">
        <v>13</v>
      </c>
      <c r="L3" s="59"/>
      <c r="M3" s="11">
        <f>I3</f>
        <v>439505.7630575471</v>
      </c>
      <c r="N3" s="22" t="s">
        <v>43</v>
      </c>
      <c r="O3" s="54"/>
      <c r="P3" s="55"/>
      <c r="Q3" s="24">
        <f>'Tiền '!$D$16*H3</f>
        <v>39150</v>
      </c>
      <c r="R3" s="24">
        <f>I3+J3</f>
        <v>758000</v>
      </c>
    </row>
    <row r="4" spans="1:18" ht="90">
      <c r="A4" s="10">
        <v>45109</v>
      </c>
      <c r="B4" s="7">
        <v>4</v>
      </c>
      <c r="C4" s="7">
        <v>14</v>
      </c>
      <c r="D4" s="7">
        <v>12</v>
      </c>
      <c r="E4" s="7">
        <v>2</v>
      </c>
      <c r="F4" s="7">
        <v>6</v>
      </c>
      <c r="G4" s="7">
        <v>5</v>
      </c>
      <c r="H4" s="11">
        <f t="shared" ref="H4:H32" si="0">SUM(B4:G4)</f>
        <v>43</v>
      </c>
      <c r="I4" s="11">
        <f>(B4*'Tiền '!$E$7)+(C4*'Tiền '!$F$7)+(D4*'Tiền '!$G$7)+(E4*'Tiền '!$H$7)+(F4*'Tiền '!$I$4)+(G4*'Tiền '!$J$4)+'Tiền '!K7*2</f>
        <v>436002.19112316176</v>
      </c>
      <c r="J4" s="11">
        <f>(B4*'Tiền '!$E$6)+(C4*'Tiền '!$F$6)+(D4*'Tiền '!$G$6)+(E4*'Tiền '!$H$6)+(F4*'Tiền '!$I$3)+(G4*'Tiền '!$J$3)+('Tiền '!K6*2)+33000</f>
        <v>336997.80887683819</v>
      </c>
      <c r="K4" s="60">
        <f>SUM(J3:J34)</f>
        <v>4320523.0810213918</v>
      </c>
      <c r="L4" s="62"/>
      <c r="M4" s="11">
        <f>I4+M3</f>
        <v>875507.95418070885</v>
      </c>
      <c r="N4" s="16" t="s">
        <v>44</v>
      </c>
      <c r="O4" s="54" t="s">
        <v>14</v>
      </c>
      <c r="P4" s="55">
        <f>(L16*60)/100</f>
        <v>3146400</v>
      </c>
      <c r="Q4" s="24">
        <f>'Tiền '!$D$16*H4</f>
        <v>37410</v>
      </c>
      <c r="R4" s="24">
        <f t="shared" ref="R4:R33" si="1">I4+J4</f>
        <v>773000</v>
      </c>
    </row>
    <row r="5" spans="1:18" ht="108">
      <c r="A5" s="10">
        <v>45110</v>
      </c>
      <c r="B5" s="7">
        <v>1</v>
      </c>
      <c r="C5" s="7">
        <v>14</v>
      </c>
      <c r="D5" s="7">
        <v>8</v>
      </c>
      <c r="E5" s="7">
        <v>1</v>
      </c>
      <c r="F5" s="7">
        <v>3</v>
      </c>
      <c r="G5" s="7">
        <v>1</v>
      </c>
      <c r="H5" s="11">
        <f t="shared" si="0"/>
        <v>28</v>
      </c>
      <c r="I5" s="11">
        <f>(B5*'Tiền '!$E$7)+(C5*'Tiền '!$F$7)+(D5*'Tiền '!$G$7)+(E5*'Tiền '!$H$7)+(F5*'Tiền '!$I$4)+(G5*'Tiền '!$J$4)</f>
        <v>265504.95732832223</v>
      </c>
      <c r="J5" s="11">
        <f>(B5*'Tiền '!$E$6)+(C5*'Tiền '!$F$6)+(D5*'Tiền '!$G$6)+(E5*'Tiền '!$H$6)+(F5*'Tiền '!$I$3)+(G5*'Tiền '!$J$3)+16000</f>
        <v>199495.04267167774</v>
      </c>
      <c r="K5" s="7"/>
      <c r="L5" s="30"/>
      <c r="M5" s="11">
        <f t="shared" ref="M5:M33" si="2">I5+M4</f>
        <v>1141012.911509031</v>
      </c>
      <c r="N5" s="58" t="s">
        <v>45</v>
      </c>
      <c r="Q5" s="24">
        <f>'Tiền '!$D$16*H5</f>
        <v>24360</v>
      </c>
      <c r="R5" s="24">
        <f t="shared" si="1"/>
        <v>465000</v>
      </c>
    </row>
    <row r="6" spans="1:18" ht="90">
      <c r="A6" s="10">
        <v>45111</v>
      </c>
      <c r="B6" s="7">
        <v>2</v>
      </c>
      <c r="C6" s="7">
        <v>19</v>
      </c>
      <c r="D6" s="7">
        <v>20</v>
      </c>
      <c r="E6" s="7">
        <v>2</v>
      </c>
      <c r="F6" s="7"/>
      <c r="G6" s="7">
        <v>3</v>
      </c>
      <c r="H6" s="11">
        <f t="shared" si="0"/>
        <v>46</v>
      </c>
      <c r="I6" s="11">
        <f>(B6*'Tiền '!$E$7)+(C6*'Tiền '!$F$7)+(D6*'Tiền '!$G$7)+(E6*'Tiền '!$H$7)+(F6*'Tiền '!$I$4)+(G6*'Tiền '!$J$4)+6000</f>
        <v>448011.3998949161</v>
      </c>
      <c r="J6" s="11">
        <f>(B6*'Tiền '!$E$6)+(C6*'Tiền '!$F$6)+(D6*'Tiền '!$G$6)+(E6*'Tiền '!$H$6)+(F6*'Tiền '!$I$3)+(G6*'Tiền '!$J$3)+10000</f>
        <v>310988.6001050839</v>
      </c>
      <c r="K6" s="7"/>
      <c r="L6" s="9" t="s">
        <v>40</v>
      </c>
      <c r="M6" s="11">
        <f t="shared" si="2"/>
        <v>1589024.311403947</v>
      </c>
      <c r="N6" s="16" t="s">
        <v>46</v>
      </c>
      <c r="O6" s="24"/>
      <c r="Q6" s="24">
        <f>'Tiền '!$D$16*H6</f>
        <v>40020</v>
      </c>
      <c r="R6" s="24">
        <f t="shared" si="1"/>
        <v>759000</v>
      </c>
    </row>
    <row r="7" spans="1:18" ht="90">
      <c r="A7" s="10">
        <v>45112</v>
      </c>
      <c r="B7" s="7">
        <v>5</v>
      </c>
      <c r="C7" s="7">
        <v>14</v>
      </c>
      <c r="D7" s="7">
        <v>1</v>
      </c>
      <c r="E7" s="7">
        <v>22</v>
      </c>
      <c r="F7" s="7">
        <v>5</v>
      </c>
      <c r="G7" s="7">
        <v>2</v>
      </c>
      <c r="H7" s="11">
        <f t="shared" si="0"/>
        <v>49</v>
      </c>
      <c r="I7" s="11">
        <f>(B7*'Tiền '!$E$7)+(C7*'Tiền '!$F$7)+(D7*'Tiền '!$G$7)+(E7*'Tiền '!$H$7)+(F7*'Tiền '!$I$4)+(G7*'Tiền '!$J$4)</f>
        <v>467491.74524231034</v>
      </c>
      <c r="J7" s="11">
        <f>(B7*'Tiền '!$E$6)+(C7*'Tiền '!$F$6)+(D7*'Tiền '!$G$6)+(E7*'Tiền '!$H$6)+(F7*'Tiền '!$I$3)+(G7*'Tiền '!$J$3)+14000</f>
        <v>337508.25475768966</v>
      </c>
      <c r="K7" s="7">
        <v>1000</v>
      </c>
      <c r="L7" s="7">
        <v>4</v>
      </c>
      <c r="M7" s="11">
        <f t="shared" si="2"/>
        <v>2056516.0566462572</v>
      </c>
      <c r="N7" s="16" t="s">
        <v>47</v>
      </c>
      <c r="O7" s="19" t="s">
        <v>40</v>
      </c>
      <c r="Q7" s="24">
        <f>'Tiền '!$D$16*H7</f>
        <v>42630</v>
      </c>
      <c r="R7" s="24">
        <f t="shared" si="1"/>
        <v>805000</v>
      </c>
    </row>
    <row r="8" spans="1:18" ht="126">
      <c r="A8" s="10">
        <v>45113</v>
      </c>
      <c r="B8" s="7"/>
      <c r="C8" s="7">
        <v>17</v>
      </c>
      <c r="D8" s="7">
        <v>1</v>
      </c>
      <c r="E8" s="7">
        <v>10</v>
      </c>
      <c r="F8" s="7"/>
      <c r="G8" s="7">
        <v>6</v>
      </c>
      <c r="H8" s="11">
        <f t="shared" si="0"/>
        <v>34</v>
      </c>
      <c r="I8" s="11">
        <f>(B8*'Tiền '!$E$7)+(C8*'Tiền '!$F$7)+(D8*'Tiền '!$G$7)+(E8*'Tiền '!$H$7)+(F8*'Tiền '!$I$4)+(G8*'Tiền '!$J$4)</f>
        <v>334999.16004697396</v>
      </c>
      <c r="J8" s="11">
        <f>(B8*'Tiền '!$E$6)+(C8*'Tiền '!$F$6)+(D8*'Tiền '!$G$6)+(E8*'Tiền '!$H$6)+(F8*'Tiền '!$I$3)+(G8*'Tiền '!$J$3)+20000</f>
        <v>247000.83995302595</v>
      </c>
      <c r="K8" s="7">
        <v>2000</v>
      </c>
      <c r="L8" s="7">
        <v>0</v>
      </c>
      <c r="M8" s="11">
        <f t="shared" si="2"/>
        <v>2391515.2166932309</v>
      </c>
      <c r="N8" s="16" t="s">
        <v>48</v>
      </c>
      <c r="Q8" s="24">
        <f>'Tiền '!$D$16*H8</f>
        <v>29580</v>
      </c>
      <c r="R8" s="24">
        <f t="shared" si="1"/>
        <v>581999.99999999988</v>
      </c>
    </row>
    <row r="9" spans="1:18" ht="108">
      <c r="A9" s="10">
        <v>45114</v>
      </c>
      <c r="B9" s="11"/>
      <c r="C9" s="11">
        <v>14</v>
      </c>
      <c r="D9" s="11">
        <v>2</v>
      </c>
      <c r="E9" s="11">
        <v>21</v>
      </c>
      <c r="F9" s="11">
        <v>3</v>
      </c>
      <c r="G9" s="11">
        <v>4</v>
      </c>
      <c r="H9" s="11">
        <f t="shared" si="0"/>
        <v>44</v>
      </c>
      <c r="I9" s="11">
        <f>(B9*'Tiền '!$E$7)+(C9*'Tiền '!$F$7)+(D9*'Tiền '!$G$7)+(E9*'Tiền '!$H$7)+(F9*'Tiền '!$I$4)+(G9*'Tiền '!$J$4)</f>
        <v>433994.1532625978</v>
      </c>
      <c r="J9" s="11">
        <f>(B9*'Tiền '!$E$6)+(C9*'Tiền '!$F$6)+(D9*'Tiền '!$G$6)+(E9*'Tiền '!$H$6)+(F9*'Tiền '!$I$3)+(G9*'Tiền '!$J$3)+24000</f>
        <v>325005.8467374022</v>
      </c>
      <c r="K9" s="11">
        <v>5000</v>
      </c>
      <c r="L9" s="11">
        <v>2</v>
      </c>
      <c r="M9" s="11">
        <f t="shared" si="2"/>
        <v>2825509.3699558289</v>
      </c>
      <c r="N9" s="22" t="s">
        <v>49</v>
      </c>
      <c r="Q9" s="24">
        <f>'Tiền '!$D$16*H9</f>
        <v>38280</v>
      </c>
      <c r="R9" s="24">
        <f t="shared" si="1"/>
        <v>759000</v>
      </c>
    </row>
    <row r="10" spans="1:18" ht="18">
      <c r="A10" s="10">
        <v>45115</v>
      </c>
      <c r="B10" s="11"/>
      <c r="C10" s="11"/>
      <c r="D10" s="11"/>
      <c r="E10" s="11"/>
      <c r="F10" s="11"/>
      <c r="G10" s="11"/>
      <c r="H10" s="11">
        <f t="shared" si="0"/>
        <v>0</v>
      </c>
      <c r="I10" s="11">
        <f>(B10*'Tiền '!$E$7)+(C10*'Tiền '!$F$7)+(D10*'Tiền '!$G$7)+(E10*'Tiền '!$H$7)+(F10*'Tiền '!$I$4)+(G10*'Tiền '!$J$4)</f>
        <v>0</v>
      </c>
      <c r="J10" s="11">
        <f>(B10*'Tiền '!$E$6)+(C10*'Tiền '!$F$6)+(D10*'Tiền '!$G$6)+(E10*'Tiền '!$H$6)+(F10*'Tiền '!$I$3)+(G10*'Tiền '!$J$3)</f>
        <v>0</v>
      </c>
      <c r="K10" s="11">
        <v>10000</v>
      </c>
      <c r="L10" s="11">
        <v>32</v>
      </c>
      <c r="M10" s="11">
        <f t="shared" si="2"/>
        <v>2825509.3699558289</v>
      </c>
      <c r="N10" s="22"/>
      <c r="Q10" s="24">
        <f>'Tiền '!$D$16*H10</f>
        <v>0</v>
      </c>
      <c r="R10" s="24">
        <f t="shared" si="1"/>
        <v>0</v>
      </c>
    </row>
    <row r="11" spans="1:18" ht="126">
      <c r="A11" s="10">
        <v>45116</v>
      </c>
      <c r="B11" s="11">
        <v>5</v>
      </c>
      <c r="C11" s="11">
        <v>11</v>
      </c>
      <c r="D11" s="11">
        <v>3</v>
      </c>
      <c r="E11" s="11">
        <v>12</v>
      </c>
      <c r="F11" s="11">
        <v>1</v>
      </c>
      <c r="G11" s="11">
        <v>4</v>
      </c>
      <c r="H11" s="11">
        <f t="shared" si="0"/>
        <v>36</v>
      </c>
      <c r="I11" s="11">
        <f>(B11*'Tiền '!$E$7)+(C11*'Tiền '!$F$7)+(D11*'Tiền '!$G$7)+(E11*'Tiền '!$H$7)+(F11*'Tiền '!$I$4)+(G11*'Tiền '!$J$4)</f>
        <v>344496.56405309873</v>
      </c>
      <c r="J11" s="11">
        <f>(B11*'Tiền '!$E$6)+(C11*'Tiền '!$F$6)+(D11*'Tiền '!$G$6)+(E11*'Tiền '!$H$6)+(F11*'Tiền '!$I$3)+(G11*'Tiền '!$J$3)+13000</f>
        <v>246503.4359469013</v>
      </c>
      <c r="K11" s="11">
        <v>20000</v>
      </c>
      <c r="L11" s="11">
        <v>18</v>
      </c>
      <c r="M11" s="11">
        <v>6</v>
      </c>
      <c r="N11" s="22" t="s">
        <v>50</v>
      </c>
      <c r="Q11" s="24">
        <f>'Tiền '!$D$16*H11</f>
        <v>31320</v>
      </c>
      <c r="R11" s="24">
        <f t="shared" si="1"/>
        <v>591000</v>
      </c>
    </row>
    <row r="12" spans="1:18" ht="72">
      <c r="A12" s="10">
        <v>45117</v>
      </c>
      <c r="B12" s="11"/>
      <c r="C12" s="11">
        <v>17</v>
      </c>
      <c r="D12" s="11">
        <v>1</v>
      </c>
      <c r="E12" s="11">
        <v>18</v>
      </c>
      <c r="F12" s="11">
        <v>4</v>
      </c>
      <c r="G12" s="11">
        <v>1</v>
      </c>
      <c r="H12" s="11">
        <f t="shared" si="0"/>
        <v>41</v>
      </c>
      <c r="I12" s="11">
        <f>(B12*'Tiền '!$E$7)+(C12*'Tiền '!$F$7)+(D12*'Tiền '!$G$7)+(E12*'Tiền '!$H$7)+(F12*'Tiền '!$I$4)+(G12*'Tiền '!$J$4)</f>
        <v>394996.12597315264</v>
      </c>
      <c r="J12" s="11">
        <f>(B12*'Tiền '!$E$6)+(C12*'Tiền '!$F$6)+(D12*'Tiền '!$G$6)+(E12*'Tiền '!$H$6)+(F12*'Tiền '!$I$3)+(G12*'Tiền '!$J$3)+14000</f>
        <v>289003.87402684736</v>
      </c>
      <c r="K12" s="11">
        <v>50000</v>
      </c>
      <c r="L12" s="11">
        <v>25</v>
      </c>
      <c r="M12" s="11">
        <v>3572000</v>
      </c>
      <c r="N12" s="22" t="s">
        <v>51</v>
      </c>
      <c r="Q12" s="24">
        <f>'Tiền '!$D$16*H12</f>
        <v>35670</v>
      </c>
      <c r="R12" s="24">
        <f t="shared" si="1"/>
        <v>684000</v>
      </c>
    </row>
    <row r="13" spans="1:18" ht="108">
      <c r="A13" s="10">
        <v>45118</v>
      </c>
      <c r="B13" s="11"/>
      <c r="C13" s="11">
        <v>15</v>
      </c>
      <c r="D13" s="11">
        <v>1</v>
      </c>
      <c r="E13" s="11">
        <v>17</v>
      </c>
      <c r="F13" s="11">
        <v>2</v>
      </c>
      <c r="G13" s="11">
        <v>1</v>
      </c>
      <c r="H13" s="11">
        <f t="shared" si="0"/>
        <v>36</v>
      </c>
      <c r="I13" s="11">
        <f>(B13*'Tiền '!$E$7)+(C13*'Tiền '!$F$7)+(D13*'Tiền '!$G$7)+(E13*'Tiền '!$H$7)+(F13*'Tiền '!$I$4)+(G13*'Tiền '!$J$4)</f>
        <v>346996.76341730228</v>
      </c>
      <c r="J13" s="11">
        <f>(B13*'Tiền '!$E$6)+(C13*'Tiền '!$F$6)+(D13*'Tiền '!$G$6)+(E13*'Tiền '!$H$6)+(F13*'Tiền '!$I$3)+(G13*'Tiền '!$J$3)+26000</f>
        <v>266003.2365826976</v>
      </c>
      <c r="K13" s="11">
        <v>100000</v>
      </c>
      <c r="L13" s="11">
        <v>21</v>
      </c>
      <c r="M13" s="11">
        <f>I13+M12</f>
        <v>3918996.7634173022</v>
      </c>
      <c r="N13" s="22" t="s">
        <v>52</v>
      </c>
      <c r="O13" s="24"/>
      <c r="Q13" s="24">
        <f>'Tiền '!$D$16*H13</f>
        <v>31320</v>
      </c>
      <c r="R13" s="24">
        <f t="shared" si="1"/>
        <v>612999.99999999988</v>
      </c>
    </row>
    <row r="14" spans="1:18" ht="108">
      <c r="A14" s="10">
        <v>45119</v>
      </c>
      <c r="B14" s="11">
        <v>4</v>
      </c>
      <c r="C14" s="11">
        <v>14</v>
      </c>
      <c r="D14" s="11">
        <v>1</v>
      </c>
      <c r="E14" s="11">
        <v>16</v>
      </c>
      <c r="F14" s="11">
        <v>6</v>
      </c>
      <c r="G14" s="11"/>
      <c r="H14" s="11">
        <f t="shared" si="0"/>
        <v>41</v>
      </c>
      <c r="I14" s="11">
        <f>(B14*'Tiền '!$E$7)+(C14*'Tiền '!$F$7)+(D14*'Tiền '!$G$7)+(E14*'Tiền '!$H$7)+(F14*'Tiền '!$I$4)+(G14*'Tiền '!$J$4)</f>
        <v>385994.51319331309</v>
      </c>
      <c r="J14" s="11">
        <f>(B14*'Tiền '!$E$6)+(C14*'Tiền '!$F$6)+(D14*'Tiền '!$G$6)+(E14*'Tiền '!$H$6)+(F14*'Tiền '!$I$3)+(G14*'Tiền '!$J$3)+20000</f>
        <v>289005.48680668691</v>
      </c>
      <c r="K14" s="11">
        <v>200000</v>
      </c>
      <c r="L14" s="11">
        <v>6</v>
      </c>
      <c r="M14" s="11">
        <f t="shared" si="2"/>
        <v>4304991.2766106157</v>
      </c>
      <c r="N14" s="22" t="s">
        <v>53</v>
      </c>
      <c r="O14" s="24"/>
      <c r="Q14" s="24">
        <f>'Tiền '!$D$16*H14</f>
        <v>35670</v>
      </c>
      <c r="R14" s="24">
        <f t="shared" si="1"/>
        <v>675000</v>
      </c>
    </row>
    <row r="15" spans="1:18" s="1" customFormat="1" ht="90">
      <c r="A15" s="10">
        <v>45120</v>
      </c>
      <c r="B15" s="7">
        <v>3</v>
      </c>
      <c r="C15" s="7">
        <v>18</v>
      </c>
      <c r="D15" s="7">
        <v>2</v>
      </c>
      <c r="E15" s="7">
        <v>17</v>
      </c>
      <c r="F15" s="7">
        <v>1</v>
      </c>
      <c r="G15" s="7">
        <v>1</v>
      </c>
      <c r="H15" s="11">
        <f t="shared" si="0"/>
        <v>42</v>
      </c>
      <c r="I15" s="11">
        <f>(B15*'Tiền '!$E$7)+(C15*'Tiền '!$F$7)+(D15*'Tiền '!$G$7)+(E15*'Tiền '!$H$7)+(F15*'Tiền '!$I$4)+(G15*'Tiền '!$J$4)</f>
        <v>396497.4901150628</v>
      </c>
      <c r="J15" s="11">
        <f>(B15*'Tiền '!$E$6)+(C15*'Tiền '!$F$6)+(D15*'Tiền '!$G$6)+(E15*'Tiền '!$H$6)+(F15*'Tiền '!$I$3)+(G15*'Tiền '!$J$3)+18000</f>
        <v>288502.5098849372</v>
      </c>
      <c r="K15" s="11">
        <v>500000</v>
      </c>
      <c r="L15" s="7">
        <v>0</v>
      </c>
      <c r="M15" s="11">
        <f t="shared" si="2"/>
        <v>4701488.766725678</v>
      </c>
      <c r="N15" s="16" t="s">
        <v>54</v>
      </c>
      <c r="O15" s="24"/>
      <c r="Q15" s="24">
        <f>'Tiền '!$D$16*H15</f>
        <v>36540</v>
      </c>
      <c r="R15" s="24">
        <f t="shared" si="1"/>
        <v>685000</v>
      </c>
    </row>
    <row r="16" spans="1:18" ht="126">
      <c r="A16" s="10">
        <v>45121</v>
      </c>
      <c r="B16" s="7">
        <v>2</v>
      </c>
      <c r="C16" s="7">
        <v>16</v>
      </c>
      <c r="D16" s="7">
        <v>3</v>
      </c>
      <c r="E16" s="7">
        <v>12</v>
      </c>
      <c r="F16" s="7">
        <v>2</v>
      </c>
      <c r="G16" s="7"/>
      <c r="H16" s="11">
        <f t="shared" si="0"/>
        <v>35</v>
      </c>
      <c r="I16" s="11">
        <f>(B16*'Tiền '!$E$7)+(C16*'Tiền '!$F$7)+(D16*'Tiền '!$G$7)+(E16*'Tiền '!$H$7)+(F16*'Tiền '!$I$4)+(G16*'Tiền '!$J$4)</f>
        <v>328999.51377950824</v>
      </c>
      <c r="J16" s="11">
        <f>(B16*'Tiền '!$E$6)+(C16*'Tiền '!$F$6)+(D16*'Tiền '!$G$6)+(E16*'Tiền '!$H$6)+(F16*'Tiền '!$I$3)+(G16*'Tiền '!$J$3)+15000</f>
        <v>241000.48622049173</v>
      </c>
      <c r="K16" s="9" t="s">
        <v>11</v>
      </c>
      <c r="L16" s="8">
        <f>L7*K7+L8*K8+L9*K9+L10*K10+L11*K11+L12*K12+L13*K13+L14*K14+L15*K15</f>
        <v>5244000</v>
      </c>
      <c r="M16" s="11">
        <f t="shared" si="2"/>
        <v>5030488.2805051859</v>
      </c>
      <c r="N16" s="16" t="s">
        <v>55</v>
      </c>
      <c r="O16" s="24"/>
      <c r="Q16" s="24">
        <f>'Tiền '!$D$16*H16</f>
        <v>30450</v>
      </c>
      <c r="R16" s="24">
        <f t="shared" si="1"/>
        <v>570000</v>
      </c>
    </row>
    <row r="17" spans="1:18" ht="108.75">
      <c r="A17" s="10">
        <v>45122</v>
      </c>
      <c r="B17" s="25"/>
      <c r="C17" s="25">
        <v>12</v>
      </c>
      <c r="D17" s="25"/>
      <c r="E17" s="25">
        <v>12</v>
      </c>
      <c r="F17" s="25">
        <v>1</v>
      </c>
      <c r="G17" s="25">
        <v>1</v>
      </c>
      <c r="H17" s="11">
        <f t="shared" si="0"/>
        <v>26</v>
      </c>
      <c r="I17" s="11">
        <f>(B17*'Tiền '!$E$7)+(C17*'Tiền '!$F$7)+(D17*'Tiền '!$G$7)+(E17*'Tiền '!$H$7)+(F17*'Tiền '!$I$4)+(G17*'Tiền '!$J$4)</f>
        <v>249997.83001907586</v>
      </c>
      <c r="J17" s="11">
        <f>(B17*'Tiền '!$E$6)+(C17*'Tiền '!$F$6)+(D17*'Tiền '!$G$6)+(E17*'Tiền '!$H$6)+(F17*'Tiền '!$I$3)+(G17*'Tiền '!$J$3)+52000</f>
        <v>224002.16998092414</v>
      </c>
      <c r="K17" s="25"/>
      <c r="L17" s="26"/>
      <c r="M17" s="11">
        <f t="shared" si="2"/>
        <v>5280486.1105242614</v>
      </c>
      <c r="N17" s="16" t="s">
        <v>56</v>
      </c>
      <c r="Q17" s="24">
        <f>'Tiền '!$D$16*H17+('Tiền '!B16*4)</f>
        <v>26860</v>
      </c>
      <c r="R17" s="24">
        <f t="shared" si="1"/>
        <v>474000</v>
      </c>
    </row>
    <row r="18" spans="1:18" ht="90">
      <c r="A18" s="10">
        <v>45123</v>
      </c>
      <c r="B18" s="7">
        <v>6</v>
      </c>
      <c r="C18" s="7">
        <v>11</v>
      </c>
      <c r="D18" s="7"/>
      <c r="E18" s="7">
        <v>23</v>
      </c>
      <c r="F18" s="7">
        <v>2</v>
      </c>
      <c r="G18" s="7">
        <v>8</v>
      </c>
      <c r="H18" s="11">
        <f t="shared" si="0"/>
        <v>50</v>
      </c>
      <c r="I18" s="11">
        <f>(B18*'Tiền '!$E$7)+(C18*'Tiền '!$F$7)+(D18*'Tiền '!$G$7)+(E18*'Tiền '!$H$7)+(F18*'Tiền '!$I$4)+(G18*'Tiền '!$J$4)+'Tiền '!K7</f>
        <v>499988.74847226549</v>
      </c>
      <c r="J18" s="11">
        <f>(B18*'Tiền '!$E$6)+(C18*'Tiền '!$F$6)+(D18*'Tiền '!$G$6)+(E18*'Tiền '!$H$6)+(F18*'Tiền '!$I$3)+(G18*'Tiền '!$J$3)+'Tiền '!K6+59000</f>
        <v>401011.25152773457</v>
      </c>
      <c r="K18" s="7"/>
      <c r="L18" s="11"/>
      <c r="M18" s="11">
        <f t="shared" si="2"/>
        <v>5780474.8589965273</v>
      </c>
      <c r="N18" s="16" t="s">
        <v>57</v>
      </c>
      <c r="O18" s="24"/>
      <c r="Q18" s="24">
        <f>'Tiền '!$D$16*H18+'Tiền '!B16*4</f>
        <v>47740</v>
      </c>
      <c r="R18" s="24">
        <f t="shared" si="1"/>
        <v>901000</v>
      </c>
    </row>
    <row r="19" spans="1:18" ht="18">
      <c r="A19" s="10">
        <v>45124</v>
      </c>
      <c r="B19" s="7"/>
      <c r="C19" s="7"/>
      <c r="D19" s="7"/>
      <c r="E19" s="7"/>
      <c r="F19" s="7"/>
      <c r="G19" s="7"/>
      <c r="H19" s="11">
        <f t="shared" si="0"/>
        <v>0</v>
      </c>
      <c r="I19" s="11">
        <f>(B19*'Tiền '!$E$7)+(C19*'Tiền '!$F$7)+(D19*'Tiền '!$G$7)+(E19*'Tiền '!$H$7)+(F19*'Tiền '!$I$4)+(G19*'Tiền '!$J$4)</f>
        <v>0</v>
      </c>
      <c r="J19" s="11">
        <f>(B19*'Tiền '!$E$6)+(C19*'Tiền '!$F$6)+(D19*'Tiền '!$G$6)+(E19*'Tiền '!$H$6)+(F19*'Tiền '!$I$3)+(G19*'Tiền '!$J$3)</f>
        <v>0</v>
      </c>
      <c r="K19" s="7"/>
      <c r="L19" s="11"/>
      <c r="M19" s="11">
        <f t="shared" si="2"/>
        <v>5780474.8589965273</v>
      </c>
      <c r="N19" s="7"/>
      <c r="O19" s="24"/>
      <c r="Q19" s="24">
        <f>'Tiền '!$D$16*H19</f>
        <v>0</v>
      </c>
      <c r="R19" s="24">
        <f t="shared" si="1"/>
        <v>0</v>
      </c>
    </row>
    <row r="20" spans="1:18" ht="18">
      <c r="A20" s="10">
        <v>45125</v>
      </c>
      <c r="B20" s="7"/>
      <c r="C20" s="7"/>
      <c r="D20" s="7"/>
      <c r="E20" s="7"/>
      <c r="F20" s="7"/>
      <c r="G20" s="7"/>
      <c r="H20" s="11">
        <f t="shared" si="0"/>
        <v>0</v>
      </c>
      <c r="I20" s="11">
        <f>(B20*'Tiền '!$E$7)+(C20*'Tiền '!$F$7)+(D20*'Tiền '!$G$7)+(E20*'Tiền '!$H$7)+(F20*'Tiền '!$I$4)+(G20*'Tiền '!$J$4)</f>
        <v>0</v>
      </c>
      <c r="J20" s="11">
        <f>(B20*'Tiền '!$E$6)+(C20*'Tiền '!$F$6)+(D20*'Tiền '!$G$6)+(E20*'Tiền '!$H$6)+(F20*'Tiền '!$I$3)+(G20*'Tiền '!$J$3)</f>
        <v>0</v>
      </c>
      <c r="K20" s="7"/>
      <c r="L20" s="11"/>
      <c r="M20" s="11">
        <f t="shared" si="2"/>
        <v>5780474.8589965273</v>
      </c>
      <c r="N20" s="7"/>
      <c r="O20" s="24"/>
      <c r="Q20" s="24">
        <f>'Tiền '!$D$16*H20</f>
        <v>0</v>
      </c>
      <c r="R20" s="24">
        <f t="shared" si="1"/>
        <v>0</v>
      </c>
    </row>
    <row r="21" spans="1:18" ht="18">
      <c r="A21" s="10">
        <v>45126</v>
      </c>
      <c r="B21" s="7"/>
      <c r="C21" s="7"/>
      <c r="D21" s="7"/>
      <c r="E21" s="7"/>
      <c r="F21" s="7"/>
      <c r="G21" s="7"/>
      <c r="H21" s="11">
        <f t="shared" si="0"/>
        <v>0</v>
      </c>
      <c r="I21" s="11">
        <f>(B21*'Tiền '!$E$7)+(C21*'Tiền '!$F$7)+(D21*'Tiền '!$G$7)+(E21*'Tiền '!$H$7)+(F21*'Tiền '!$I$4)+(G21*'Tiền '!$J$4)</f>
        <v>0</v>
      </c>
      <c r="J21" s="11">
        <f>(B21*'Tiền '!$E$6)+(C21*'Tiền '!$F$6)+(D21*'Tiền '!$G$6)+(E21*'Tiền '!$H$6)+(F21*'Tiền '!$I$3)+(G21*'Tiền '!$J$3)</f>
        <v>0</v>
      </c>
      <c r="K21" s="7"/>
      <c r="L21" s="11"/>
      <c r="M21" s="11">
        <f t="shared" si="2"/>
        <v>5780474.8589965273</v>
      </c>
      <c r="N21" s="7"/>
      <c r="O21" s="24"/>
      <c r="Q21" s="24">
        <f>'Tiền '!$D$16*H21</f>
        <v>0</v>
      </c>
      <c r="R21" s="24">
        <f t="shared" si="1"/>
        <v>0</v>
      </c>
    </row>
    <row r="22" spans="1:18" ht="18">
      <c r="A22" s="10">
        <v>45127</v>
      </c>
      <c r="B22" s="7"/>
      <c r="C22" s="7"/>
      <c r="D22" s="7"/>
      <c r="E22" s="7"/>
      <c r="F22" s="7"/>
      <c r="G22" s="7"/>
      <c r="H22" s="11">
        <f t="shared" si="0"/>
        <v>0</v>
      </c>
      <c r="I22" s="11">
        <f>(B22*'Tiền '!$E$7)+(C22*'Tiền '!$F$7)+(D22*'Tiền '!$G$7)+(E22*'Tiền '!$H$7)+(F22*'Tiền '!$I$4)+(G22*'Tiền '!$J$4)</f>
        <v>0</v>
      </c>
      <c r="J22" s="11">
        <f>(B22*'Tiền '!$E$6)+(C22*'Tiền '!$F$6)+(D22*'Tiền '!$G$6)+(E22*'Tiền '!$H$6)+(F22*'Tiền '!$I$3)+(G22*'Tiền '!$J$3)</f>
        <v>0</v>
      </c>
      <c r="K22" s="7"/>
      <c r="L22" s="11"/>
      <c r="M22" s="11">
        <f t="shared" si="2"/>
        <v>5780474.8589965273</v>
      </c>
      <c r="N22" s="7"/>
      <c r="O22" s="24"/>
      <c r="Q22" s="24">
        <f>'Tiền '!$D$16*H22</f>
        <v>0</v>
      </c>
      <c r="R22" s="24">
        <f t="shared" si="1"/>
        <v>0</v>
      </c>
    </row>
    <row r="23" spans="1:18" ht="18">
      <c r="A23" s="10">
        <v>45128</v>
      </c>
      <c r="B23" s="7"/>
      <c r="C23" s="7"/>
      <c r="D23" s="7"/>
      <c r="E23" s="7"/>
      <c r="F23" s="7"/>
      <c r="G23" s="7"/>
      <c r="H23" s="11">
        <f t="shared" si="0"/>
        <v>0</v>
      </c>
      <c r="I23" s="11">
        <f>(B23*'Tiền '!$E$7)+(C23*'Tiền '!$F$7)+(D23*'Tiền '!$G$7)+(E23*'Tiền '!$H$7)+(F23*'Tiền '!$I$4)+(G23*'Tiền '!$J$4)</f>
        <v>0</v>
      </c>
      <c r="J23" s="11">
        <f>(B23*'Tiền '!$E$6)+(C23*'Tiền '!$F$6)+(D23*'Tiền '!$G$6)+(E23*'Tiền '!$H$6)+(F23*'Tiền '!$I$3)+(G23*'Tiền '!$J$3)</f>
        <v>0</v>
      </c>
      <c r="K23" s="7"/>
      <c r="L23" s="11"/>
      <c r="M23" s="11">
        <f t="shared" si="2"/>
        <v>5780474.8589965273</v>
      </c>
      <c r="N23" s="7"/>
      <c r="O23" s="24"/>
      <c r="Q23" s="24">
        <f>'Tiền '!$D$16*H23</f>
        <v>0</v>
      </c>
      <c r="R23" s="24">
        <f t="shared" si="1"/>
        <v>0</v>
      </c>
    </row>
    <row r="24" spans="1:18" ht="18">
      <c r="A24" s="10">
        <v>45129</v>
      </c>
      <c r="B24" s="7"/>
      <c r="C24" s="7"/>
      <c r="D24" s="7"/>
      <c r="E24" s="7"/>
      <c r="F24" s="7"/>
      <c r="G24" s="7"/>
      <c r="H24" s="11">
        <f t="shared" si="0"/>
        <v>0</v>
      </c>
      <c r="I24" s="11">
        <f>(B24*'Tiền '!$E$7)+(C24*'Tiền '!$F$7)+(D24*'Tiền '!$G$7)+(E24*'Tiền '!$H$7)+(F24*'Tiền '!$I$4)+(G24*'Tiền '!$J$4)</f>
        <v>0</v>
      </c>
      <c r="J24" s="11">
        <f>(B24*'Tiền '!$E$6)+(C24*'Tiền '!$F$6)+(D24*'Tiền '!$G$6)+(E24*'Tiền '!$H$6)+(F24*'Tiền '!$I$3)+(G24*'Tiền '!$J$3)</f>
        <v>0</v>
      </c>
      <c r="K24" s="7"/>
      <c r="L24" s="7"/>
      <c r="M24" s="11">
        <f t="shared" si="2"/>
        <v>5780474.8589965273</v>
      </c>
      <c r="N24" s="7"/>
      <c r="O24" s="24"/>
      <c r="Q24" s="24">
        <f>'Tiền '!$D$16*H24</f>
        <v>0</v>
      </c>
      <c r="R24" s="24">
        <f t="shared" si="1"/>
        <v>0</v>
      </c>
    </row>
    <row r="25" spans="1:18" ht="18">
      <c r="A25" s="10">
        <v>45130</v>
      </c>
      <c r="B25" s="7"/>
      <c r="C25" s="7"/>
      <c r="D25" s="7"/>
      <c r="E25" s="7"/>
      <c r="F25" s="7"/>
      <c r="G25" s="7"/>
      <c r="H25" s="11">
        <f t="shared" si="0"/>
        <v>0</v>
      </c>
      <c r="I25" s="11">
        <f>(B25*'Tiền '!$E$7)+(C25*'Tiền '!$F$7)+(D25*'Tiền '!$G$7)+(E25*'Tiền '!$H$7)+(F25*'Tiền '!$I$4)+(G25*'Tiền '!$J$4)</f>
        <v>0</v>
      </c>
      <c r="J25" s="11">
        <f>(B25*'Tiền '!$E$6)+(C25*'Tiền '!$F$6)+(D25*'Tiền '!$G$6)+(E25*'Tiền '!$H$6)+(F25*'Tiền '!$I$3)+(G25*'Tiền '!$J$3)</f>
        <v>0</v>
      </c>
      <c r="K25" s="7"/>
      <c r="L25" s="7"/>
      <c r="M25" s="11">
        <f t="shared" si="2"/>
        <v>5780474.8589965273</v>
      </c>
      <c r="N25" s="7"/>
      <c r="Q25" s="24">
        <f>'Tiền '!$D$16*H25</f>
        <v>0</v>
      </c>
      <c r="R25" s="24">
        <f t="shared" si="1"/>
        <v>0</v>
      </c>
    </row>
    <row r="26" spans="1:18" ht="18">
      <c r="A26" s="10">
        <v>45131</v>
      </c>
      <c r="B26" s="7"/>
      <c r="C26" s="7"/>
      <c r="D26" s="7"/>
      <c r="E26" s="7"/>
      <c r="F26" s="7"/>
      <c r="G26" s="7"/>
      <c r="H26" s="11">
        <f t="shared" si="0"/>
        <v>0</v>
      </c>
      <c r="I26" s="11">
        <f>(B26*'Tiền '!$E$7)+(C26*'Tiền '!$F$7)+(D26*'Tiền '!$G$7)+(E26*'Tiền '!$H$7)+(F26*'Tiền '!$I$4)+(G26*'Tiền '!$J$4)</f>
        <v>0</v>
      </c>
      <c r="J26" s="11">
        <f>(B26*'Tiền '!$E$6)+(C26*'Tiền '!$F$6)+(D26*'Tiền '!$G$6)+(E26*'Tiền '!$H$6)+(F26*'Tiền '!$I$3)+(G26*'Tiền '!$J$3)</f>
        <v>0</v>
      </c>
      <c r="K26" s="7"/>
      <c r="L26" s="7"/>
      <c r="M26" s="11">
        <f t="shared" si="2"/>
        <v>5780474.8589965273</v>
      </c>
      <c r="N26" s="7"/>
      <c r="Q26" s="24">
        <f>'Tiền '!$D$16*H26</f>
        <v>0</v>
      </c>
      <c r="R26" s="24">
        <f t="shared" si="1"/>
        <v>0</v>
      </c>
    </row>
    <row r="27" spans="1:18" ht="18">
      <c r="A27" s="10">
        <v>45132</v>
      </c>
      <c r="B27" s="7"/>
      <c r="C27" s="7"/>
      <c r="D27" s="7"/>
      <c r="E27" s="7"/>
      <c r="F27" s="7"/>
      <c r="G27" s="7"/>
      <c r="H27" s="11">
        <f t="shared" si="0"/>
        <v>0</v>
      </c>
      <c r="I27" s="11">
        <f>(B27*'Tiền '!$E$7)+(C27*'Tiền '!$F$7)+(D27*'Tiền '!$G$7)+(E27*'Tiền '!$H$7)+(F27*'Tiền '!$I$4)+(G27*'Tiền '!$J$4)</f>
        <v>0</v>
      </c>
      <c r="J27" s="11">
        <f>(B27*'Tiền '!$E$6)+(C27*'Tiền '!$F$6)+(D27*'Tiền '!$G$6)+(E27*'Tiền '!$H$6)+(F27*'Tiền '!$I$3)+(G27*'Tiền '!$J$3)</f>
        <v>0</v>
      </c>
      <c r="K27" s="7"/>
      <c r="L27" s="7"/>
      <c r="M27" s="11">
        <f t="shared" si="2"/>
        <v>5780474.8589965273</v>
      </c>
      <c r="N27" s="7"/>
      <c r="Q27" s="24">
        <f>'Tiền '!$D$16*H27</f>
        <v>0</v>
      </c>
      <c r="R27" s="24">
        <f t="shared" si="1"/>
        <v>0</v>
      </c>
    </row>
    <row r="28" spans="1:18" ht="18">
      <c r="A28" s="10">
        <v>45133</v>
      </c>
      <c r="B28" s="7"/>
      <c r="C28" s="7"/>
      <c r="D28" s="7"/>
      <c r="E28" s="7"/>
      <c r="F28" s="7"/>
      <c r="G28" s="7"/>
      <c r="H28" s="11">
        <f t="shared" si="0"/>
        <v>0</v>
      </c>
      <c r="I28" s="11">
        <f>(B28*'Tiền '!$E$7)+(C28*'Tiền '!$F$7)+(D28*'Tiền '!$G$7)+(E28*'Tiền '!$H$7)+(F28*'Tiền '!$I$4)+(G28*'Tiền '!$J$4)</f>
        <v>0</v>
      </c>
      <c r="J28" s="11">
        <f>(B28*'Tiền '!$E$6)+(C28*'Tiền '!$F$6)+(D28*'Tiền '!$G$6)+(E28*'Tiền '!$H$6)+(F28*'Tiền '!$I$3)+(G28*'Tiền '!$J$3)</f>
        <v>0</v>
      </c>
      <c r="K28" s="7"/>
      <c r="L28" s="7"/>
      <c r="M28" s="11">
        <f t="shared" si="2"/>
        <v>5780474.8589965273</v>
      </c>
      <c r="N28" s="7"/>
      <c r="Q28" s="24">
        <f>'Tiền '!$D$16*H28</f>
        <v>0</v>
      </c>
      <c r="R28" s="24">
        <f t="shared" si="1"/>
        <v>0</v>
      </c>
    </row>
    <row r="29" spans="1:18" ht="18">
      <c r="A29" s="10">
        <v>45134</v>
      </c>
      <c r="B29" s="7"/>
      <c r="C29" s="7"/>
      <c r="D29" s="7"/>
      <c r="E29" s="7"/>
      <c r="F29" s="7"/>
      <c r="G29" s="7"/>
      <c r="H29" s="11">
        <f t="shared" si="0"/>
        <v>0</v>
      </c>
      <c r="I29" s="11">
        <f>(B29*'Tiền '!$E$7)+(C29*'Tiền '!$F$7)+(D29*'Tiền '!$G$7)+(E29*'Tiền '!$H$7)+(F29*'Tiền '!$I$4)+(G29*'Tiền '!$J$4)</f>
        <v>0</v>
      </c>
      <c r="J29" s="11">
        <f>(B29*'Tiền '!$E$6)+(C29*'Tiền '!$F$6)+(D29*'Tiền '!$G$6)+(E29*'Tiền '!$H$6)+(F29*'Tiền '!$I$3)+(G29*'Tiền '!$J$3)</f>
        <v>0</v>
      </c>
      <c r="K29" s="7"/>
      <c r="L29" s="7"/>
      <c r="M29" s="11">
        <f t="shared" si="2"/>
        <v>5780474.8589965273</v>
      </c>
      <c r="N29" s="7"/>
      <c r="Q29" s="24">
        <f>'Tiền '!$D$16*H29</f>
        <v>0</v>
      </c>
      <c r="R29" s="24">
        <f t="shared" si="1"/>
        <v>0</v>
      </c>
    </row>
    <row r="30" spans="1:18" ht="18">
      <c r="A30" s="10">
        <v>45135</v>
      </c>
      <c r="B30" s="7"/>
      <c r="C30" s="7"/>
      <c r="D30" s="7"/>
      <c r="E30" s="7"/>
      <c r="F30" s="7"/>
      <c r="G30" s="7"/>
      <c r="H30" s="11">
        <f t="shared" si="0"/>
        <v>0</v>
      </c>
      <c r="I30" s="11">
        <f>(B30*'Tiền '!$E$7)+(C30*'Tiền '!$F$7)+(D30*'Tiền '!$G$7)+(E30*'Tiền '!$H$7)+(F30*'Tiền '!$I$4)+(G30*'Tiền '!$J$4)</f>
        <v>0</v>
      </c>
      <c r="J30" s="11">
        <f>(B30*'Tiền '!$E$6)+(C30*'Tiền '!$F$6)+(D30*'Tiền '!$G$6)+(E30*'Tiền '!$H$6)+(F30*'Tiền '!$I$3)+(G30*'Tiền '!$J$3)</f>
        <v>0</v>
      </c>
      <c r="K30" s="7"/>
      <c r="L30" s="7"/>
      <c r="M30" s="11">
        <f t="shared" si="2"/>
        <v>5780474.8589965273</v>
      </c>
      <c r="N30" s="7"/>
      <c r="Q30" s="24">
        <f>'Tiền '!$D$16*H30</f>
        <v>0</v>
      </c>
      <c r="R30" s="24">
        <f t="shared" si="1"/>
        <v>0</v>
      </c>
    </row>
    <row r="31" spans="1:18" ht="18">
      <c r="A31" s="10">
        <v>45136</v>
      </c>
      <c r="B31" s="7"/>
      <c r="C31" s="7"/>
      <c r="D31" s="7"/>
      <c r="E31" s="7"/>
      <c r="F31" s="7"/>
      <c r="G31" s="7"/>
      <c r="H31" s="11">
        <f t="shared" si="0"/>
        <v>0</v>
      </c>
      <c r="I31" s="11">
        <f>(B31*'Tiền '!$E$7)+(C31*'Tiền '!$F$7)+(D31*'Tiền '!$G$7)+(E31*'Tiền '!$H$7)+(F31*'Tiền '!$I$4)+(G31*'Tiền '!$J$4)</f>
        <v>0</v>
      </c>
      <c r="J31" s="11">
        <f>(B31*'Tiền '!$E$6)+(C31*'Tiền '!$F$6)+(D31*'Tiền '!$G$6)+(E31*'Tiền '!$H$6)+(F31*'Tiền '!$I$3)+(G31*'Tiền '!$J$3)</f>
        <v>0</v>
      </c>
      <c r="K31" s="7"/>
      <c r="L31" s="7"/>
      <c r="M31" s="11">
        <f t="shared" si="2"/>
        <v>5780474.8589965273</v>
      </c>
      <c r="N31" s="7"/>
      <c r="Q31" s="24">
        <f>'Tiền '!$D$16*H31</f>
        <v>0</v>
      </c>
      <c r="R31" s="24">
        <f t="shared" si="1"/>
        <v>0</v>
      </c>
    </row>
    <row r="32" spans="1:18" ht="18">
      <c r="A32" s="10">
        <v>45137</v>
      </c>
      <c r="B32" s="7"/>
      <c r="C32" s="7"/>
      <c r="D32" s="7"/>
      <c r="E32" s="7"/>
      <c r="F32" s="7"/>
      <c r="G32" s="7"/>
      <c r="H32" s="11">
        <f t="shared" si="0"/>
        <v>0</v>
      </c>
      <c r="I32" s="11">
        <f>(B32*'Tiền '!$E$7)+(C32*'Tiền '!$F$7)+(D32*'Tiền '!$G$7)+(E32*'Tiền '!$H$7)+(F32*'Tiền '!$I$4)+(G32*'Tiền '!$J$4)</f>
        <v>0</v>
      </c>
      <c r="J32" s="11">
        <f>(B32*'Tiền '!$E$6)+(C32*'Tiền '!$F$6)+(D32*'Tiền '!$G$6)+(E32*'Tiền '!$H$6)+(F32*'Tiền '!$I$3)+(G32*'Tiền '!$J$3)</f>
        <v>0</v>
      </c>
      <c r="K32" s="7"/>
      <c r="L32" s="7"/>
      <c r="M32" s="11">
        <f t="shared" si="2"/>
        <v>5780474.8589965273</v>
      </c>
      <c r="N32" s="7"/>
      <c r="Q32" s="24">
        <f>'Tiền '!$D$16*H32</f>
        <v>0</v>
      </c>
      <c r="R32" s="24">
        <f t="shared" si="1"/>
        <v>0</v>
      </c>
    </row>
    <row r="33" spans="1:18" s="56" customFormat="1" ht="18">
      <c r="A33" s="10">
        <v>45138</v>
      </c>
      <c r="B33" s="7"/>
      <c r="C33" s="7"/>
      <c r="D33" s="7"/>
      <c r="E33" s="7"/>
      <c r="F33" s="7"/>
      <c r="G33" s="7"/>
      <c r="H33" s="11">
        <f t="shared" ref="H33" si="3">SUM(B33:G33)</f>
        <v>0</v>
      </c>
      <c r="I33" s="11">
        <f>(B33*'Tiền '!$E$7)+(C33*'Tiền '!$F$7)+(D33*'Tiền '!$G$7)+(E33*'Tiền '!$H$7)+(F33*'Tiền '!$I$4)+(G33*'Tiền '!$J$4)</f>
        <v>0</v>
      </c>
      <c r="J33" s="11">
        <f>(B33*'Tiền '!$E$6)+(C33*'Tiền '!$F$6)+(D33*'Tiền '!$G$6)+(E33*'Tiền '!$H$6)+(F33*'Tiền '!$I$3)+(G33*'Tiền '!$J$3)</f>
        <v>0</v>
      </c>
      <c r="K33" s="7"/>
      <c r="L33" s="7"/>
      <c r="M33" s="11">
        <f t="shared" si="2"/>
        <v>5780474.8589965273</v>
      </c>
      <c r="N33" s="7"/>
      <c r="Q33" s="57">
        <f>'Tiền '!$D$16*H33</f>
        <v>0</v>
      </c>
      <c r="R33" s="57">
        <f t="shared" si="1"/>
        <v>0</v>
      </c>
    </row>
    <row r="34" spans="1:18" ht="18">
      <c r="I34" s="2"/>
      <c r="J34" s="2"/>
      <c r="M34" s="18"/>
      <c r="N34" s="1"/>
    </row>
    <row r="7036" spans="11:11">
      <c r="K7036" s="19" t="s">
        <v>40</v>
      </c>
    </row>
  </sheetData>
  <mergeCells count="5">
    <mergeCell ref="A1:I1"/>
    <mergeCell ref="K1:L1"/>
    <mergeCell ref="K2:L2"/>
    <mergeCell ref="K3:L3"/>
    <mergeCell ref="K4:L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0FE2-49E4-4063-96B6-615C7BD2B09B}">
  <dimension ref="A1:R34"/>
  <sheetViews>
    <sheetView zoomScale="48" zoomScaleNormal="48" workbookViewId="0">
      <selection activeCell="A3" sqref="A3:A32"/>
    </sheetView>
  </sheetViews>
  <sheetFormatPr defaultColWidth="8.7109375" defaultRowHeight="14.25"/>
  <cols>
    <col min="1" max="1" width="16" style="19" bestFit="1" customWidth="1"/>
    <col min="2" max="2" width="14.42578125" style="19" bestFit="1" customWidth="1"/>
    <col min="3" max="3" width="14.5703125" style="19" bestFit="1" customWidth="1"/>
    <col min="4" max="4" width="9.42578125" style="19" bestFit="1" customWidth="1"/>
    <col min="5" max="5" width="15.7109375" style="19" bestFit="1" customWidth="1"/>
    <col min="6" max="6" width="8.85546875" style="19" bestFit="1" customWidth="1"/>
    <col min="7" max="7" width="15.28515625" style="19" bestFit="1" customWidth="1"/>
    <col min="8" max="8" width="10.140625" style="19" bestFit="1" customWidth="1"/>
    <col min="9" max="9" width="11.140625" style="19" bestFit="1" customWidth="1"/>
    <col min="10" max="10" width="12.5703125" style="19" bestFit="1" customWidth="1"/>
    <col min="11" max="11" width="11.85546875" style="19" bestFit="1" customWidth="1"/>
    <col min="12" max="12" width="14.7109375" style="19" bestFit="1" customWidth="1"/>
    <col min="13" max="14" width="8.7109375" style="19"/>
    <col min="15" max="15" width="20.85546875" style="19" bestFit="1" customWidth="1"/>
    <col min="16" max="16" width="9.28515625" style="19" bestFit="1" customWidth="1"/>
    <col min="17" max="16384" width="8.7109375" style="19"/>
  </cols>
  <sheetData>
    <row r="1" spans="1:18" ht="2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3"/>
      <c r="K1" s="59" t="s">
        <v>8</v>
      </c>
      <c r="L1" s="59"/>
      <c r="M1" s="1"/>
      <c r="N1" s="1"/>
    </row>
    <row r="2" spans="1:18" ht="18">
      <c r="A2" s="4" t="s">
        <v>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5</v>
      </c>
      <c r="G2" s="5" t="s">
        <v>4</v>
      </c>
      <c r="H2" s="5" t="s">
        <v>12</v>
      </c>
      <c r="I2" s="6" t="s">
        <v>9</v>
      </c>
      <c r="J2" s="6" t="s">
        <v>10</v>
      </c>
      <c r="K2" s="60"/>
      <c r="L2" s="61"/>
      <c r="M2" s="15"/>
      <c r="N2" s="15"/>
    </row>
    <row r="3" spans="1:18" ht="20.25">
      <c r="A3" s="10">
        <v>45139</v>
      </c>
      <c r="B3" s="7"/>
      <c r="C3" s="7"/>
      <c r="D3" s="7"/>
      <c r="E3" s="7"/>
      <c r="F3" s="7"/>
      <c r="G3" s="7"/>
      <c r="H3" s="11">
        <f>SUM(B3:G3)</f>
        <v>0</v>
      </c>
      <c r="I3" s="11">
        <f>(B3*'Tiền '!$E$7)+(C3*'Tiền '!$F$7)+(D3*'Tiền '!$G$7)+(E3*'Tiền '!$H$7)+(F3*'Tiền '!$I$4)+(G3*'Tiền '!$J$4)</f>
        <v>0</v>
      </c>
      <c r="J3" s="11">
        <f>(B3*'Tiền '!$E$6)+(C3*'Tiền '!$F$6)+(D3*'Tiền '!$G$6)+(E3*'Tiền '!$H$6)+(F3*'Tiền '!$I$3)+(G3*'Tiền '!$J$3)</f>
        <v>0</v>
      </c>
      <c r="K3" s="59" t="s">
        <v>13</v>
      </c>
      <c r="L3" s="63"/>
      <c r="M3" s="11"/>
      <c r="N3" s="35"/>
      <c r="O3" s="7"/>
      <c r="P3" s="28"/>
      <c r="Q3" s="19">
        <f>'Tiền '!$D$16*H3</f>
        <v>0</v>
      </c>
      <c r="R3" s="24">
        <f>J3+I3</f>
        <v>0</v>
      </c>
    </row>
    <row r="4" spans="1:18" ht="18">
      <c r="A4" s="10">
        <v>45140</v>
      </c>
      <c r="B4" s="7"/>
      <c r="C4" s="7"/>
      <c r="D4" s="7"/>
      <c r="E4" s="7"/>
      <c r="F4" s="7"/>
      <c r="G4" s="7"/>
      <c r="H4" s="11">
        <f t="shared" ref="H4:H32" si="0">SUM(B4:G4)</f>
        <v>0</v>
      </c>
      <c r="I4" s="11">
        <f>(B4*'Tiền '!$E$7)+(C4*'Tiền '!$F$7)+(D4*'Tiền '!$G$7)+(E4*'Tiền '!$H$7)+(F4*'Tiền '!$I$4)+(G4*'Tiền '!$J$4)</f>
        <v>0</v>
      </c>
      <c r="J4" s="11">
        <f>(B4*'Tiền '!$E$6)+(C4*'Tiền '!$F$6)+(D4*'Tiền '!$G$6)+(E4*'Tiền '!$H$6)+(F4*'Tiền '!$I$3)+(G4*'Tiền '!$J$3)</f>
        <v>0</v>
      </c>
      <c r="K4" s="60">
        <f>SUM(J3:J34)</f>
        <v>0</v>
      </c>
      <c r="L4" s="61"/>
      <c r="M4" s="21"/>
      <c r="N4" s="7"/>
      <c r="O4" s="7" t="s">
        <v>14</v>
      </c>
      <c r="P4" s="28">
        <f>(L16*60)/100</f>
        <v>0</v>
      </c>
      <c r="Q4" s="19">
        <f>'Tiền '!$D$16*H4</f>
        <v>0</v>
      </c>
      <c r="R4" s="24">
        <f t="shared" ref="R4:R32" si="1">J4+I4</f>
        <v>0</v>
      </c>
    </row>
    <row r="5" spans="1:18" ht="18">
      <c r="A5" s="10">
        <v>45141</v>
      </c>
      <c r="B5" s="7"/>
      <c r="C5" s="7"/>
      <c r="D5" s="7"/>
      <c r="E5" s="7"/>
      <c r="F5" s="7"/>
      <c r="G5" s="7"/>
      <c r="H5" s="11">
        <f t="shared" si="0"/>
        <v>0</v>
      </c>
      <c r="I5" s="11">
        <f>(B5*'Tiền '!$E$7)+(C5*'Tiền '!$F$7)+(D5*'Tiền '!$G$7)+(E5*'Tiền '!$H$7)+(F5*'Tiền '!$I$4)+(G5*'Tiền '!$J$4)</f>
        <v>0</v>
      </c>
      <c r="J5" s="11">
        <f>(B5*'Tiền '!$E$6)+(C5*'Tiền '!$F$6)+(D5*'Tiền '!$G$6)+(E5*'Tiền '!$H$6)+(F5*'Tiền '!$I$3)+(G5*'Tiền '!$J$3)</f>
        <v>0</v>
      </c>
      <c r="K5" s="1"/>
      <c r="M5" s="11"/>
      <c r="N5" s="36"/>
      <c r="Q5" s="19">
        <f>'Tiền '!$D$16*H5</f>
        <v>0</v>
      </c>
      <c r="R5" s="24">
        <f t="shared" si="1"/>
        <v>0</v>
      </c>
    </row>
    <row r="6" spans="1:18" ht="18">
      <c r="A6" s="10">
        <v>45142</v>
      </c>
      <c r="B6" s="7"/>
      <c r="C6" s="7"/>
      <c r="D6" s="7"/>
      <c r="E6" s="7"/>
      <c r="F6" s="7"/>
      <c r="G6" s="7"/>
      <c r="H6" s="11">
        <f t="shared" si="0"/>
        <v>0</v>
      </c>
      <c r="I6" s="11">
        <f>(B6*'Tiền '!$E$7)+(C6*'Tiền '!$F$7)+(D6*'Tiền '!$G$7)+(E6*'Tiền '!$H$7)+(F6*'Tiền '!$I$4)+(G6*'Tiền '!$J$4)</f>
        <v>0</v>
      </c>
      <c r="J6" s="11">
        <f>(B6*'Tiền '!$E$6)+(C6*'Tiền '!$F$6)+(D6*'Tiền '!$G$6)+(E6*'Tiền '!$H$6)+(F6*'Tiền '!$I$3)+(G6*'Tiền '!$J$3)</f>
        <v>0</v>
      </c>
      <c r="K6" s="7"/>
      <c r="L6" s="12"/>
      <c r="M6" s="11"/>
      <c r="N6" s="16"/>
      <c r="Q6" s="19">
        <f>'Tiền '!$D$16*H6</f>
        <v>0</v>
      </c>
      <c r="R6" s="24">
        <f t="shared" si="1"/>
        <v>0</v>
      </c>
    </row>
    <row r="7" spans="1:18" ht="18">
      <c r="A7" s="10">
        <v>45143</v>
      </c>
      <c r="B7" s="7"/>
      <c r="C7" s="7"/>
      <c r="D7" s="7"/>
      <c r="E7" s="7"/>
      <c r="F7" s="7"/>
      <c r="G7" s="7"/>
      <c r="H7" s="11">
        <f t="shared" si="0"/>
        <v>0</v>
      </c>
      <c r="I7" s="11">
        <f>(B7*'Tiền '!$E$7)+(C7*'Tiền '!$F$7)+(D7*'Tiền '!$G$7)+(E7*'Tiền '!$H$7)+(F7*'Tiền '!$I$4)+(G7*'Tiền '!$J$4)</f>
        <v>0</v>
      </c>
      <c r="J7" s="11">
        <f>(B7*'Tiền '!$E$6)+(C7*'Tiền '!$F$6)+(D7*'Tiền '!$G$6)+(E7*'Tiền '!$H$6)+(F7*'Tiền '!$I$3)+(G7*'Tiền '!$J$3)</f>
        <v>0</v>
      </c>
      <c r="K7" s="7">
        <v>1000</v>
      </c>
      <c r="L7" s="13"/>
      <c r="M7" s="11"/>
      <c r="N7" s="16"/>
      <c r="Q7" s="19">
        <f>'Tiền '!$D$16*H7</f>
        <v>0</v>
      </c>
      <c r="R7" s="24">
        <f t="shared" si="1"/>
        <v>0</v>
      </c>
    </row>
    <row r="8" spans="1:18" ht="18">
      <c r="A8" s="10">
        <v>45144</v>
      </c>
      <c r="B8" s="7"/>
      <c r="C8" s="7"/>
      <c r="D8" s="7"/>
      <c r="E8" s="7"/>
      <c r="F8" s="7"/>
      <c r="G8" s="7"/>
      <c r="H8" s="11">
        <f t="shared" si="0"/>
        <v>0</v>
      </c>
      <c r="I8" s="11">
        <f>(B8*'Tiền '!$E$7)+(C8*'Tiền '!$F$7)+(D8*'Tiền '!$G$7)+(E8*'Tiền '!$H$7)+(F8*'Tiền '!$I$4)+(G8*'Tiền '!$J$4)</f>
        <v>0</v>
      </c>
      <c r="J8" s="11">
        <f>(B8*'Tiền '!$E$6)+(C8*'Tiền '!$F$6)+(D8*'Tiền '!$G$6)+(E8*'Tiền '!$H$6)+(F8*'Tiền '!$I$3)+(G8*'Tiền '!$J$3)</f>
        <v>0</v>
      </c>
      <c r="K8" s="7">
        <v>2000</v>
      </c>
      <c r="L8" s="13"/>
      <c r="M8" s="11"/>
      <c r="N8" s="16"/>
      <c r="Q8" s="19">
        <f>'Tiền '!$D$16*H8</f>
        <v>0</v>
      </c>
      <c r="R8" s="24">
        <f t="shared" si="1"/>
        <v>0</v>
      </c>
    </row>
    <row r="9" spans="1:18" ht="18">
      <c r="A9" s="10">
        <v>45145</v>
      </c>
      <c r="B9" s="11"/>
      <c r="C9" s="11"/>
      <c r="D9" s="11"/>
      <c r="E9" s="11"/>
      <c r="F9" s="11"/>
      <c r="G9" s="11"/>
      <c r="H9" s="11">
        <f t="shared" si="0"/>
        <v>0</v>
      </c>
      <c r="I9" s="11">
        <f>(B9*'Tiền '!$E$7)+(C9*'Tiền '!$F$7)+(D9*'Tiền '!$G$7)+(E9*'Tiền '!$H$7)+(F9*'Tiền '!$I$4)+(G9*'Tiền '!$J$4)</f>
        <v>0</v>
      </c>
      <c r="J9" s="11">
        <f>(B9*'Tiền '!$E$6)+(C9*'Tiền '!$F$6)+(D9*'Tiền '!$G$6)+(E9*'Tiền '!$H$6)+(F9*'Tiền '!$I$3)+(G9*'Tiền '!$J$3)</f>
        <v>0</v>
      </c>
      <c r="K9" s="11">
        <v>5000</v>
      </c>
      <c r="L9" s="21"/>
      <c r="M9" s="11"/>
      <c r="N9" s="22"/>
      <c r="Q9" s="19">
        <f>'Tiền '!$D$16*H9</f>
        <v>0</v>
      </c>
      <c r="R9" s="24">
        <f t="shared" si="1"/>
        <v>0</v>
      </c>
    </row>
    <row r="10" spans="1:18" ht="18">
      <c r="A10" s="10">
        <v>45146</v>
      </c>
      <c r="B10" s="11"/>
      <c r="C10" s="11"/>
      <c r="D10" s="11"/>
      <c r="E10" s="11"/>
      <c r="F10" s="11"/>
      <c r="G10" s="11"/>
      <c r="H10" s="11">
        <f t="shared" si="0"/>
        <v>0</v>
      </c>
      <c r="I10" s="11">
        <f>(B10*'Tiền '!$E$7)+(C10*'Tiền '!$F$7)+(D10*'Tiền '!$G$7)+(E10*'Tiền '!$H$7)+(F10*'Tiền '!$I$4)+(G10*'Tiền '!$J$4)</f>
        <v>0</v>
      </c>
      <c r="J10" s="11">
        <f>(B10*'Tiền '!$E$6)+(C10*'Tiền '!$F$6)+(D10*'Tiền '!$G$6)+(E10*'Tiền '!$H$6)+(F10*'Tiền '!$I$3)+(G10*'Tiền '!$J$3)</f>
        <v>0</v>
      </c>
      <c r="K10" s="11">
        <v>10000</v>
      </c>
      <c r="L10" s="21"/>
      <c r="M10" s="11"/>
      <c r="N10" s="22"/>
      <c r="Q10" s="19">
        <f>'Tiền '!$D$16*H10</f>
        <v>0</v>
      </c>
      <c r="R10" s="24">
        <f t="shared" si="1"/>
        <v>0</v>
      </c>
    </row>
    <row r="11" spans="1:18" ht="18">
      <c r="A11" s="10">
        <v>45147</v>
      </c>
      <c r="B11" s="11"/>
      <c r="C11" s="11"/>
      <c r="D11" s="11"/>
      <c r="E11" s="11"/>
      <c r="F11" s="11"/>
      <c r="G11" s="11"/>
      <c r="H11" s="11">
        <f t="shared" si="0"/>
        <v>0</v>
      </c>
      <c r="I11" s="11">
        <f>(B11*'Tiền '!$E$7)+(C11*'Tiền '!$F$7)+(D11*'Tiền '!$G$7)+(E11*'Tiền '!$H$7)+(F11*'Tiền '!$I$4)+(G11*'Tiền '!$J$4)</f>
        <v>0</v>
      </c>
      <c r="J11" s="11">
        <f>(B11*'Tiền '!$E$6)+(C11*'Tiền '!$F$6)+(D11*'Tiền '!$G$6)+(E11*'Tiền '!$H$6)+(F11*'Tiền '!$I$3)+(G11*'Tiền '!$J$3)</f>
        <v>0</v>
      </c>
      <c r="K11" s="11">
        <v>20000</v>
      </c>
      <c r="L11" s="21"/>
      <c r="M11" s="11"/>
      <c r="N11" s="22"/>
      <c r="Q11" s="19">
        <f>'Tiền '!$D$16*H11</f>
        <v>0</v>
      </c>
      <c r="R11" s="24">
        <f t="shared" si="1"/>
        <v>0</v>
      </c>
    </row>
    <row r="12" spans="1:18" ht="18">
      <c r="A12" s="10">
        <v>45148</v>
      </c>
      <c r="B12" s="11"/>
      <c r="C12" s="11"/>
      <c r="D12" s="11"/>
      <c r="E12" s="11"/>
      <c r="F12" s="11"/>
      <c r="G12" s="11"/>
      <c r="H12" s="11">
        <f t="shared" si="0"/>
        <v>0</v>
      </c>
      <c r="I12" s="11">
        <f>(B12*'Tiền '!$E$7)+(C12*'Tiền '!$F$7)+(D12*'Tiền '!$G$7)+(E12*'Tiền '!$H$7)+(F12*'Tiền '!$I$4)+(G12*'Tiền '!$J$4)</f>
        <v>0</v>
      </c>
      <c r="J12" s="11">
        <f>(B12*'Tiền '!$E$6)+(C12*'Tiền '!$F$6)+(D12*'Tiền '!$G$6)+(E12*'Tiền '!$H$6)+(F12*'Tiền '!$I$3)+(G12*'Tiền '!$J$3)</f>
        <v>0</v>
      </c>
      <c r="K12" s="11">
        <v>50000</v>
      </c>
      <c r="L12" s="21"/>
      <c r="M12" s="11"/>
      <c r="N12" s="22"/>
      <c r="Q12" s="19">
        <f>'Tiền '!$D$16*H12</f>
        <v>0</v>
      </c>
      <c r="R12" s="24">
        <f t="shared" si="1"/>
        <v>0</v>
      </c>
    </row>
    <row r="13" spans="1:18" ht="18">
      <c r="A13" s="10">
        <v>45149</v>
      </c>
      <c r="B13" s="11"/>
      <c r="C13" s="11"/>
      <c r="D13" s="11"/>
      <c r="E13" s="11"/>
      <c r="F13" s="11"/>
      <c r="G13" s="11"/>
      <c r="H13" s="11">
        <f t="shared" si="0"/>
        <v>0</v>
      </c>
      <c r="I13" s="11">
        <f>(B13*'Tiền '!$E$7)+(C13*'Tiền '!$F$7)+(D13*'Tiền '!$G$7)+(E13*'Tiền '!$H$7)+(F13*'Tiền '!$I$4)+(G13*'Tiền '!$J$4)</f>
        <v>0</v>
      </c>
      <c r="J13" s="11">
        <f>(B13*'Tiền '!$E$6)+(C13*'Tiền '!$F$6)+(D13*'Tiền '!$G$6)+(E13*'Tiền '!$H$6)+(F13*'Tiền '!$I$3)+(G13*'Tiền '!$J$3)</f>
        <v>0</v>
      </c>
      <c r="K13" s="11">
        <v>100000</v>
      </c>
      <c r="L13" s="21"/>
      <c r="M13" s="11"/>
      <c r="N13" s="22"/>
      <c r="O13" s="24"/>
      <c r="Q13" s="19">
        <f>'Tiền '!$D$16*H13</f>
        <v>0</v>
      </c>
      <c r="R13" s="24">
        <f t="shared" si="1"/>
        <v>0</v>
      </c>
    </row>
    <row r="14" spans="1:18" ht="18">
      <c r="A14" s="10">
        <v>45150</v>
      </c>
      <c r="B14" s="11"/>
      <c r="C14" s="11"/>
      <c r="D14" s="11"/>
      <c r="E14" s="11"/>
      <c r="F14" s="11"/>
      <c r="G14" s="11"/>
      <c r="H14" s="11">
        <f t="shared" si="0"/>
        <v>0</v>
      </c>
      <c r="I14" s="11">
        <f>(B14*'Tiền '!$E$7)+(C14*'Tiền '!$F$7)+(D14*'Tiền '!$G$7)+(E14*'Tiền '!$H$7)+(F14*'Tiền '!$I$4)+(G14*'Tiền '!$J$4)</f>
        <v>0</v>
      </c>
      <c r="J14" s="11">
        <f>(B14*'Tiền '!$E$6)+(C14*'Tiền '!$F$6)+(D14*'Tiền '!$G$6)+(E14*'Tiền '!$H$6)+(F14*'Tiền '!$I$3)+(G14*'Tiền '!$J$3)</f>
        <v>0</v>
      </c>
      <c r="K14" s="11">
        <v>200000</v>
      </c>
      <c r="L14" s="21"/>
      <c r="M14" s="11"/>
      <c r="N14" s="22"/>
      <c r="O14" s="24"/>
      <c r="Q14" s="19">
        <f>'Tiền '!$D$16*H14</f>
        <v>0</v>
      </c>
      <c r="R14" s="24">
        <f t="shared" si="1"/>
        <v>0</v>
      </c>
    </row>
    <row r="15" spans="1:18" s="1" customFormat="1" ht="18">
      <c r="A15" s="10">
        <v>45151</v>
      </c>
      <c r="B15" s="7"/>
      <c r="C15" s="7"/>
      <c r="D15" s="7"/>
      <c r="E15" s="7"/>
      <c r="F15" s="7"/>
      <c r="G15" s="7"/>
      <c r="H15" s="11">
        <f t="shared" si="0"/>
        <v>0</v>
      </c>
      <c r="I15" s="11">
        <f>(B15*'Tiền '!$E$7)+(C15*'Tiền '!$F$7)+(D15*'Tiền '!$G$7)+(E15*'Tiền '!$H$7)+(F15*'Tiền '!$I$4)+(G15*'Tiền '!$J$4)</f>
        <v>0</v>
      </c>
      <c r="J15" s="11">
        <f>(B15*'Tiền '!$E$6)+(C15*'Tiền '!$F$6)+(D15*'Tiền '!$G$6)+(E15*'Tiền '!$H$6)+(F15*'Tiền '!$I$3)+(G15*'Tiền '!$J$3)</f>
        <v>0</v>
      </c>
      <c r="K15" s="11">
        <v>500000</v>
      </c>
      <c r="L15" s="13"/>
      <c r="M15" s="11"/>
      <c r="N15" s="16"/>
      <c r="O15" s="24"/>
      <c r="Q15" s="19">
        <f>'Tiền '!$D$16*H15</f>
        <v>0</v>
      </c>
      <c r="R15" s="24">
        <f t="shared" si="1"/>
        <v>0</v>
      </c>
    </row>
    <row r="16" spans="1:18" ht="18">
      <c r="A16" s="10">
        <v>45152</v>
      </c>
      <c r="B16" s="7"/>
      <c r="C16" s="7"/>
      <c r="D16" s="7"/>
      <c r="E16" s="7"/>
      <c r="F16" s="7"/>
      <c r="G16" s="7"/>
      <c r="H16" s="11">
        <f t="shared" si="0"/>
        <v>0</v>
      </c>
      <c r="I16" s="11">
        <f>(B16*'Tiền '!$E$7)+(C16*'Tiền '!$F$7)+(D16*'Tiền '!$G$7)+(E16*'Tiền '!$H$7)+(F16*'Tiền '!$I$4)+(G16*'Tiền '!$J$4)</f>
        <v>0</v>
      </c>
      <c r="J16" s="11">
        <f>(B16*'Tiền '!$E$6)+(C16*'Tiền '!$F$6)+(D16*'Tiền '!$G$6)+(E16*'Tiền '!$H$6)+(F16*'Tiền '!$I$3)+(G16*'Tiền '!$J$3)</f>
        <v>0</v>
      </c>
      <c r="K16" s="9" t="s">
        <v>11</v>
      </c>
      <c r="L16" s="14">
        <f>L7*K7+L8*K8+L9*K9+L10*K10+L11*K11+L12*K12+L13*K13+L14*K14+L15*K15</f>
        <v>0</v>
      </c>
      <c r="M16" s="11"/>
      <c r="N16" s="7"/>
      <c r="O16" s="24"/>
      <c r="Q16" s="19">
        <f>'Tiền '!$D$16*H16</f>
        <v>0</v>
      </c>
      <c r="R16" s="24">
        <f t="shared" si="1"/>
        <v>0</v>
      </c>
    </row>
    <row r="17" spans="1:18" ht="20.25">
      <c r="A17" s="10">
        <v>45153</v>
      </c>
      <c r="B17" s="25"/>
      <c r="C17" s="25"/>
      <c r="D17" s="25"/>
      <c r="E17" s="25"/>
      <c r="F17" s="25"/>
      <c r="G17" s="25"/>
      <c r="H17" s="11">
        <f t="shared" si="0"/>
        <v>0</v>
      </c>
      <c r="I17" s="11">
        <f>(B17*'Tiền '!$E$7)+(C17*'Tiền '!$F$7)+(D17*'Tiền '!$G$7)+(E17*'Tiền '!$H$7)+(F17*'Tiền '!$I$4)+(G17*'Tiền '!$J$4)</f>
        <v>0</v>
      </c>
      <c r="J17" s="11">
        <f>(B17*'Tiền '!$E$6)+(C17*'Tiền '!$F$6)+(D17*'Tiền '!$G$6)+(E17*'Tiền '!$H$6)+(F17*'Tiền '!$I$3)+(G17*'Tiền '!$J$3)</f>
        <v>0</v>
      </c>
      <c r="K17" s="20"/>
      <c r="L17" s="23"/>
      <c r="M17" s="26"/>
      <c r="N17" s="25"/>
      <c r="O17" s="24"/>
      <c r="Q17" s="19">
        <f>'Tiền '!$D$16*H17</f>
        <v>0</v>
      </c>
      <c r="R17" s="24">
        <f t="shared" si="1"/>
        <v>0</v>
      </c>
    </row>
    <row r="18" spans="1:18" ht="18">
      <c r="A18" s="10">
        <v>45154</v>
      </c>
      <c r="B18" s="7"/>
      <c r="C18" s="7"/>
      <c r="D18" s="7"/>
      <c r="E18" s="7"/>
      <c r="F18" s="7"/>
      <c r="G18" s="7"/>
      <c r="H18" s="11">
        <f t="shared" si="0"/>
        <v>0</v>
      </c>
      <c r="I18" s="11">
        <f>(B18*'Tiền '!$E$7)+(C18*'Tiền '!$F$7)+(D18*'Tiền '!$G$7)+(E18*'Tiền '!$H$7)+(F18*'Tiền '!$I$4)+(G18*'Tiền '!$J$4)</f>
        <v>0</v>
      </c>
      <c r="J18" s="11">
        <f>(B18*'Tiền '!$E$6)+(C18*'Tiền '!$F$6)+(D18*'Tiền '!$G$6)+(E18*'Tiền '!$H$6)+(F18*'Tiền '!$I$3)+(G18*'Tiền '!$J$3)</f>
        <v>0</v>
      </c>
      <c r="K18" s="1"/>
      <c r="L18" s="18"/>
      <c r="M18" s="11"/>
      <c r="N18" s="7"/>
      <c r="O18" s="24"/>
      <c r="Q18" s="19">
        <f>'Tiền '!$D$16*H18</f>
        <v>0</v>
      </c>
      <c r="R18" s="24">
        <f t="shared" si="1"/>
        <v>0</v>
      </c>
    </row>
    <row r="19" spans="1:18" ht="18">
      <c r="A19" s="10">
        <v>45155</v>
      </c>
      <c r="B19" s="7"/>
      <c r="C19" s="7"/>
      <c r="D19" s="7"/>
      <c r="E19" s="7"/>
      <c r="F19" s="7"/>
      <c r="G19" s="7"/>
      <c r="H19" s="11">
        <f t="shared" si="0"/>
        <v>0</v>
      </c>
      <c r="I19" s="11">
        <f>(B19*'Tiền '!$E$7)+(C19*'Tiền '!$F$7)+(D19*'Tiền '!$G$7)+(E19*'Tiền '!$H$7)+(F19*'Tiền '!$I$4)+(G19*'Tiền '!$J$4)</f>
        <v>0</v>
      </c>
      <c r="J19" s="11">
        <f>(B19*'Tiền '!$E$6)+(C19*'Tiền '!$F$6)+(D19*'Tiền '!$G$6)+(E19*'Tiền '!$H$6)+(F19*'Tiền '!$I$3)+(G19*'Tiền '!$J$3)</f>
        <v>0</v>
      </c>
      <c r="K19" s="1"/>
      <c r="L19" s="18"/>
      <c r="M19" s="11"/>
      <c r="N19" s="7"/>
      <c r="O19" s="24"/>
      <c r="Q19" s="19">
        <f>'Tiền '!$D$16*H19</f>
        <v>0</v>
      </c>
      <c r="R19" s="24">
        <f t="shared" si="1"/>
        <v>0</v>
      </c>
    </row>
    <row r="20" spans="1:18" ht="18">
      <c r="A20" s="10">
        <v>45156</v>
      </c>
      <c r="B20" s="7"/>
      <c r="C20" s="7"/>
      <c r="D20" s="7"/>
      <c r="E20" s="7"/>
      <c r="F20" s="7"/>
      <c r="G20" s="7"/>
      <c r="H20" s="11">
        <f t="shared" si="0"/>
        <v>0</v>
      </c>
      <c r="I20" s="11">
        <f>(B20*'Tiền '!$E$7)+(C20*'Tiền '!$F$7)+(D20*'Tiền '!$G$7)+(E20*'Tiền '!$H$7)+(F20*'Tiền '!$I$4)+(G20*'Tiền '!$J$4)</f>
        <v>0</v>
      </c>
      <c r="J20" s="11">
        <f>(B20*'Tiền '!$E$6)+(C20*'Tiền '!$F$6)+(D20*'Tiền '!$G$6)+(E20*'Tiền '!$H$6)+(F20*'Tiền '!$I$3)+(G20*'Tiền '!$J$3)</f>
        <v>0</v>
      </c>
      <c r="K20" s="1"/>
      <c r="L20" s="18"/>
      <c r="M20" s="11"/>
      <c r="N20" s="7"/>
      <c r="O20" s="24"/>
      <c r="Q20" s="19">
        <f>'Tiền '!$D$16*H20</f>
        <v>0</v>
      </c>
      <c r="R20" s="24">
        <f t="shared" si="1"/>
        <v>0</v>
      </c>
    </row>
    <row r="21" spans="1:18" ht="18">
      <c r="A21" s="10">
        <v>45157</v>
      </c>
      <c r="B21" s="7"/>
      <c r="C21" s="7"/>
      <c r="D21" s="7"/>
      <c r="E21" s="7"/>
      <c r="F21" s="7"/>
      <c r="G21" s="7"/>
      <c r="H21" s="11">
        <f t="shared" si="0"/>
        <v>0</v>
      </c>
      <c r="I21" s="11">
        <f>(B21*'Tiền '!$E$7)+(C21*'Tiền '!$F$7)+(D21*'Tiền '!$G$7)+(E21*'Tiền '!$H$7)+(F21*'Tiền '!$I$4)+(G21*'Tiền '!$J$4)</f>
        <v>0</v>
      </c>
      <c r="J21" s="11">
        <f>(B21*'Tiền '!$E$6)+(C21*'Tiền '!$F$6)+(D21*'Tiền '!$G$6)+(E21*'Tiền '!$H$6)+(F21*'Tiền '!$I$3)+(G21*'Tiền '!$J$3)</f>
        <v>0</v>
      </c>
      <c r="K21" s="1"/>
      <c r="L21" s="18"/>
      <c r="M21" s="11"/>
      <c r="N21" s="7"/>
      <c r="O21" s="24"/>
      <c r="Q21" s="19">
        <f>'Tiền '!$D$16*H21</f>
        <v>0</v>
      </c>
      <c r="R21" s="24">
        <f t="shared" si="1"/>
        <v>0</v>
      </c>
    </row>
    <row r="22" spans="1:18" ht="18">
      <c r="A22" s="10">
        <v>45158</v>
      </c>
      <c r="B22" s="7"/>
      <c r="C22" s="7"/>
      <c r="D22" s="7"/>
      <c r="E22" s="7"/>
      <c r="F22" s="7"/>
      <c r="G22" s="7"/>
      <c r="H22" s="11">
        <f t="shared" si="0"/>
        <v>0</v>
      </c>
      <c r="I22" s="11">
        <f>(B22*'Tiền '!$E$7)+(C22*'Tiền '!$F$7)+(D22*'Tiền '!$G$7)+(E22*'Tiền '!$H$7)+(F22*'Tiền '!$I$4)+(G22*'Tiền '!$J$4)</f>
        <v>0</v>
      </c>
      <c r="J22" s="11">
        <f>(B22*'Tiền '!$E$6)+(C22*'Tiền '!$F$6)+(D22*'Tiền '!$G$6)+(E22*'Tiền '!$H$6)+(F22*'Tiền '!$I$3)+(G22*'Tiền '!$J$3)</f>
        <v>0</v>
      </c>
      <c r="K22" s="1"/>
      <c r="L22" s="18"/>
      <c r="M22" s="11"/>
      <c r="N22" s="7"/>
      <c r="O22" s="24"/>
      <c r="Q22" s="19">
        <f>'Tiền '!$D$16*H22</f>
        <v>0</v>
      </c>
      <c r="R22" s="24">
        <f t="shared" si="1"/>
        <v>0</v>
      </c>
    </row>
    <row r="23" spans="1:18" ht="18">
      <c r="A23" s="10">
        <v>45159</v>
      </c>
      <c r="B23" s="7"/>
      <c r="C23" s="7"/>
      <c r="D23" s="7"/>
      <c r="E23" s="7"/>
      <c r="F23" s="7"/>
      <c r="G23" s="7"/>
      <c r="H23" s="11">
        <f t="shared" si="0"/>
        <v>0</v>
      </c>
      <c r="I23" s="11">
        <f>(B23*'Tiền '!$E$7)+(C23*'Tiền '!$F$7)+(D23*'Tiền '!$G$7)+(E23*'Tiền '!$H$7)+(F23*'Tiền '!$I$4)+(G23*'Tiền '!$J$4)</f>
        <v>0</v>
      </c>
      <c r="J23" s="11">
        <f>(B23*'Tiền '!$E$6)+(C23*'Tiền '!$F$6)+(D23*'Tiền '!$G$6)+(E23*'Tiền '!$H$6)+(F23*'Tiền '!$I$3)+(G23*'Tiền '!$J$3)</f>
        <v>0</v>
      </c>
      <c r="K23" s="1"/>
      <c r="L23" s="18"/>
      <c r="M23" s="11"/>
      <c r="N23" s="7"/>
      <c r="O23" s="24"/>
      <c r="Q23" s="19">
        <f>'Tiền '!$D$16*H23</f>
        <v>0</v>
      </c>
      <c r="R23" s="24">
        <f t="shared" si="1"/>
        <v>0</v>
      </c>
    </row>
    <row r="24" spans="1:18" ht="18">
      <c r="A24" s="10">
        <v>45160</v>
      </c>
      <c r="B24" s="7"/>
      <c r="C24" s="7"/>
      <c r="D24" s="7"/>
      <c r="E24" s="7"/>
      <c r="F24" s="7"/>
      <c r="G24" s="7"/>
      <c r="H24" s="11">
        <f t="shared" si="0"/>
        <v>0</v>
      </c>
      <c r="I24" s="11">
        <f>(B24*'Tiền '!$E$7)+(C24*'Tiền '!$F$7)+(D24*'Tiền '!$G$7)+(E24*'Tiền '!$H$7)+(F24*'Tiền '!$I$4)+(G24*'Tiền '!$J$4)</f>
        <v>0</v>
      </c>
      <c r="J24" s="11">
        <f>(B24*'Tiền '!$E$6)+(C24*'Tiền '!$F$6)+(D24*'Tiền '!$G$6)+(E24*'Tiền '!$H$6)+(F24*'Tiền '!$I$3)+(G24*'Tiền '!$J$3)</f>
        <v>0</v>
      </c>
      <c r="K24" s="1"/>
      <c r="L24" s="1"/>
      <c r="M24" s="11"/>
      <c r="N24" s="7"/>
      <c r="O24" s="24"/>
      <c r="Q24" s="19">
        <f>'Tiền '!$D$16*H24</f>
        <v>0</v>
      </c>
      <c r="R24" s="24">
        <f t="shared" si="1"/>
        <v>0</v>
      </c>
    </row>
    <row r="25" spans="1:18" ht="18">
      <c r="A25" s="10">
        <v>45161</v>
      </c>
      <c r="B25" s="7"/>
      <c r="C25" s="7"/>
      <c r="D25" s="7"/>
      <c r="E25" s="7"/>
      <c r="F25" s="7"/>
      <c r="G25" s="7"/>
      <c r="H25" s="11">
        <f t="shared" si="0"/>
        <v>0</v>
      </c>
      <c r="I25" s="11">
        <f>(B25*'Tiền '!$E$7)+(C25*'Tiền '!$F$7)+(D25*'Tiền '!$G$7)+(E25*'Tiền '!$H$7)+(F25*'Tiền '!$I$4)+(G25*'Tiền '!$J$4)</f>
        <v>0</v>
      </c>
      <c r="J25" s="11">
        <f>(B25*'Tiền '!$E$6)+(C25*'Tiền '!$F$6)+(D25*'Tiền '!$G$6)+(E25*'Tiền '!$H$6)+(F25*'Tiền '!$I$3)+(G25*'Tiền '!$J$3)</f>
        <v>0</v>
      </c>
      <c r="K25" s="1"/>
      <c r="L25" s="1"/>
      <c r="M25" s="11"/>
      <c r="N25" s="7"/>
      <c r="Q25" s="19">
        <f>'Tiền '!$D$16*H25</f>
        <v>0</v>
      </c>
      <c r="R25" s="24">
        <f t="shared" si="1"/>
        <v>0</v>
      </c>
    </row>
    <row r="26" spans="1:18" ht="18">
      <c r="A26" s="10">
        <v>45162</v>
      </c>
      <c r="B26" s="7"/>
      <c r="C26" s="7"/>
      <c r="D26" s="7"/>
      <c r="E26" s="7"/>
      <c r="F26" s="7"/>
      <c r="G26" s="7"/>
      <c r="H26" s="11">
        <f t="shared" si="0"/>
        <v>0</v>
      </c>
      <c r="I26" s="11">
        <f>(B26*'Tiền '!$E$7)+(C26*'Tiền '!$F$7)+(D26*'Tiền '!$G$7)+(E26*'Tiền '!$H$7)+(F26*'Tiền '!$I$4)+(G26*'Tiền '!$J$4)</f>
        <v>0</v>
      </c>
      <c r="J26" s="11">
        <f>(B26*'Tiền '!$E$6)+(C26*'Tiền '!$F$6)+(D26*'Tiền '!$G$6)+(E26*'Tiền '!$H$6)+(F26*'Tiền '!$I$3)+(G26*'Tiền '!$J$3)</f>
        <v>0</v>
      </c>
      <c r="K26" s="1"/>
      <c r="L26" s="1"/>
      <c r="M26" s="11"/>
      <c r="N26" s="7"/>
      <c r="Q26" s="19">
        <f>'Tiền '!$D$16*H26</f>
        <v>0</v>
      </c>
      <c r="R26" s="24">
        <f t="shared" si="1"/>
        <v>0</v>
      </c>
    </row>
    <row r="27" spans="1:18" ht="18">
      <c r="A27" s="10">
        <v>45163</v>
      </c>
      <c r="B27" s="7"/>
      <c r="C27" s="7"/>
      <c r="D27" s="7"/>
      <c r="E27" s="7"/>
      <c r="F27" s="7"/>
      <c r="G27" s="7"/>
      <c r="H27" s="11">
        <f t="shared" si="0"/>
        <v>0</v>
      </c>
      <c r="I27" s="11">
        <f>(B27*'Tiền '!$E$7)+(C27*'Tiền '!$F$7)+(D27*'Tiền '!$G$7)+(E27*'Tiền '!$H$7)+(F27*'Tiền '!$I$4)+(G27*'Tiền '!$J$4)</f>
        <v>0</v>
      </c>
      <c r="J27" s="11">
        <f>(B27*'Tiền '!$E$6)+(C27*'Tiền '!$F$6)+(D27*'Tiền '!$G$6)+(E27*'Tiền '!$H$6)+(F27*'Tiền '!$I$3)+(G27*'Tiền '!$J$3)</f>
        <v>0</v>
      </c>
      <c r="K27" s="1"/>
      <c r="L27" s="1"/>
      <c r="M27" s="11"/>
      <c r="N27" s="7"/>
      <c r="Q27" s="19">
        <f>'Tiền '!$D$16*H27</f>
        <v>0</v>
      </c>
      <c r="R27" s="24">
        <f t="shared" si="1"/>
        <v>0</v>
      </c>
    </row>
    <row r="28" spans="1:18" ht="18">
      <c r="A28" s="10">
        <v>45164</v>
      </c>
      <c r="B28" s="7"/>
      <c r="C28" s="7"/>
      <c r="D28" s="7"/>
      <c r="E28" s="7"/>
      <c r="F28" s="7"/>
      <c r="G28" s="7"/>
      <c r="H28" s="11">
        <f t="shared" si="0"/>
        <v>0</v>
      </c>
      <c r="I28" s="11">
        <f>(B28*'Tiền '!$E$7)+(C28*'Tiền '!$F$7)+(D28*'Tiền '!$G$7)+(E28*'Tiền '!$H$7)+(F28*'Tiền '!$I$4)+(G28*'Tiền '!$J$4)</f>
        <v>0</v>
      </c>
      <c r="J28" s="11">
        <f>(B28*'Tiền '!$E$6)+(C28*'Tiền '!$F$6)+(D28*'Tiền '!$G$6)+(E28*'Tiền '!$H$6)+(F28*'Tiền '!$I$3)+(G28*'Tiền '!$J$3)</f>
        <v>0</v>
      </c>
      <c r="K28" s="1"/>
      <c r="L28" s="1"/>
      <c r="M28" s="11"/>
      <c r="N28" s="7"/>
      <c r="Q28" s="19">
        <f>'Tiền '!$D$16*H28</f>
        <v>0</v>
      </c>
      <c r="R28" s="24">
        <f t="shared" si="1"/>
        <v>0</v>
      </c>
    </row>
    <row r="29" spans="1:18" ht="18">
      <c r="A29" s="10">
        <v>45165</v>
      </c>
      <c r="B29" s="7"/>
      <c r="C29" s="7"/>
      <c r="D29" s="7"/>
      <c r="E29" s="7"/>
      <c r="F29" s="7"/>
      <c r="G29" s="7"/>
      <c r="H29" s="11">
        <f t="shared" si="0"/>
        <v>0</v>
      </c>
      <c r="I29" s="11">
        <f>(B29*'Tiền '!$E$7)+(C29*'Tiền '!$F$7)+(D29*'Tiền '!$G$7)+(E29*'Tiền '!$H$7)+(F29*'Tiền '!$I$4)+(G29*'Tiền '!$J$4)</f>
        <v>0</v>
      </c>
      <c r="J29" s="11">
        <f>(B29*'Tiền '!$E$6)+(C29*'Tiền '!$F$6)+(D29*'Tiền '!$G$6)+(E29*'Tiền '!$H$6)+(F29*'Tiền '!$I$3)+(G29*'Tiền '!$J$3)</f>
        <v>0</v>
      </c>
      <c r="K29" s="1"/>
      <c r="L29" s="1"/>
      <c r="M29" s="11"/>
      <c r="N29" s="7"/>
      <c r="Q29" s="19">
        <f>'Tiền '!$D$16*H29</f>
        <v>0</v>
      </c>
      <c r="R29" s="24">
        <f t="shared" si="1"/>
        <v>0</v>
      </c>
    </row>
    <row r="30" spans="1:18" ht="18">
      <c r="A30" s="10">
        <v>45166</v>
      </c>
      <c r="B30" s="7"/>
      <c r="C30" s="7"/>
      <c r="D30" s="7"/>
      <c r="E30" s="7"/>
      <c r="F30" s="7"/>
      <c r="G30" s="7"/>
      <c r="H30" s="11">
        <f t="shared" si="0"/>
        <v>0</v>
      </c>
      <c r="I30" s="11">
        <f>(B30*'Tiền '!$E$7)+(C30*'Tiền '!$F$7)+(D30*'Tiền '!$G$7)+(E30*'Tiền '!$H$7)+(F30*'Tiền '!$I$4)+(G30*'Tiền '!$J$4)</f>
        <v>0</v>
      </c>
      <c r="J30" s="11">
        <f>(B30*'Tiền '!$E$6)+(C30*'Tiền '!$F$6)+(D30*'Tiền '!$G$6)+(E30*'Tiền '!$H$6)+(F30*'Tiền '!$I$3)+(G30*'Tiền '!$J$3)</f>
        <v>0</v>
      </c>
      <c r="K30" s="1"/>
      <c r="L30" s="1"/>
      <c r="M30" s="11"/>
      <c r="N30" s="7"/>
      <c r="Q30" s="19">
        <f>'Tiền '!$D$16*H30</f>
        <v>0</v>
      </c>
      <c r="R30" s="24">
        <f t="shared" si="1"/>
        <v>0</v>
      </c>
    </row>
    <row r="31" spans="1:18" ht="18">
      <c r="A31" s="10">
        <v>45167</v>
      </c>
      <c r="B31" s="7"/>
      <c r="C31" s="7"/>
      <c r="D31" s="7"/>
      <c r="E31" s="7"/>
      <c r="F31" s="7"/>
      <c r="G31" s="7"/>
      <c r="H31" s="11">
        <f t="shared" si="0"/>
        <v>0</v>
      </c>
      <c r="I31" s="11">
        <f>(B31*'Tiền '!$E$7)+(C31*'Tiền '!$F$7)+(D31*'Tiền '!$G$7)+(E31*'Tiền '!$H$7)+(F31*'Tiền '!$I$4)+(G31*'Tiền '!$J$4)</f>
        <v>0</v>
      </c>
      <c r="J31" s="11">
        <f>(B31*'Tiền '!$E$6)+(C31*'Tiền '!$F$6)+(D31*'Tiền '!$G$6)+(E31*'Tiền '!$H$6)+(F31*'Tiền '!$I$3)+(G31*'Tiền '!$J$3)</f>
        <v>0</v>
      </c>
      <c r="K31" s="1"/>
      <c r="L31" s="1"/>
      <c r="M31" s="11"/>
      <c r="N31" s="7"/>
      <c r="Q31" s="19">
        <f>'Tiền '!$D$16*H31</f>
        <v>0</v>
      </c>
      <c r="R31" s="24">
        <f t="shared" si="1"/>
        <v>0</v>
      </c>
    </row>
    <row r="32" spans="1:18" ht="18">
      <c r="A32" s="10">
        <v>45168</v>
      </c>
      <c r="B32" s="37"/>
      <c r="C32" s="37"/>
      <c r="D32" s="37"/>
      <c r="E32" s="37"/>
      <c r="F32" s="37"/>
      <c r="G32" s="37"/>
      <c r="H32" s="35">
        <f t="shared" si="0"/>
        <v>0</v>
      </c>
      <c r="I32" s="11">
        <f>(B32*'Tiền '!$E$7)+(C32*'Tiền '!$F$7)+(D32*'Tiền '!$G$7)+(E32*'Tiền '!$H$7)+(F32*'Tiền '!$I$4)+(G32*'Tiền '!$J$4)</f>
        <v>0</v>
      </c>
      <c r="J32" s="11">
        <f>(B32*'Tiền '!$E$6)+(C32*'Tiền '!$F$6)+(D32*'Tiền '!$G$6)+(E32*'Tiền '!$H$6)+(F32*'Tiền '!$I$3)+(G32*'Tiền '!$J$3)</f>
        <v>0</v>
      </c>
      <c r="K32" s="1"/>
      <c r="L32" s="1"/>
      <c r="M32" s="35"/>
      <c r="N32" s="37"/>
      <c r="Q32" s="19">
        <f>'Tiền '!$D$16*H32</f>
        <v>0</v>
      </c>
      <c r="R32" s="24">
        <f t="shared" si="1"/>
        <v>0</v>
      </c>
    </row>
    <row r="33" spans="1:14" s="42" customFormat="1" ht="18">
      <c r="A33" s="39"/>
      <c r="B33" s="38"/>
      <c r="C33" s="38"/>
      <c r="D33" s="38"/>
      <c r="E33" s="38"/>
      <c r="F33" s="38"/>
      <c r="G33" s="38"/>
      <c r="H33" s="38"/>
      <c r="I33" s="40"/>
      <c r="J33" s="40"/>
      <c r="K33" s="38"/>
      <c r="L33" s="38"/>
      <c r="M33" s="41"/>
      <c r="N33" s="38"/>
    </row>
    <row r="34" spans="1:14" ht="18">
      <c r="I34" s="2"/>
      <c r="J34" s="2"/>
      <c r="M34" s="18"/>
      <c r="N34" s="1"/>
    </row>
  </sheetData>
  <mergeCells count="5">
    <mergeCell ref="A1:I1"/>
    <mergeCell ref="K1:L1"/>
    <mergeCell ref="K2:L2"/>
    <mergeCell ref="K3:L3"/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8027-D8A9-4115-A6D9-9234493B80FA}">
  <dimension ref="A1:R34"/>
  <sheetViews>
    <sheetView zoomScale="65" zoomScaleNormal="59" workbookViewId="0">
      <selection activeCell="A3" sqref="A3:A32"/>
    </sheetView>
  </sheetViews>
  <sheetFormatPr defaultColWidth="8.7109375" defaultRowHeight="14.25"/>
  <cols>
    <col min="1" max="1" width="16" style="19" bestFit="1" customWidth="1"/>
    <col min="2" max="2" width="14.42578125" style="19" bestFit="1" customWidth="1"/>
    <col min="3" max="3" width="14.5703125" style="19" bestFit="1" customWidth="1"/>
    <col min="4" max="4" width="9.42578125" style="19" bestFit="1" customWidth="1"/>
    <col min="5" max="5" width="15.7109375" style="19" bestFit="1" customWidth="1"/>
    <col min="6" max="6" width="8.85546875" style="19" bestFit="1" customWidth="1"/>
    <col min="7" max="7" width="15.28515625" style="19" bestFit="1" customWidth="1"/>
    <col min="8" max="8" width="10.140625" style="19" bestFit="1" customWidth="1"/>
    <col min="9" max="9" width="11.140625" style="19" bestFit="1" customWidth="1"/>
    <col min="10" max="10" width="12.5703125" style="19" bestFit="1" customWidth="1"/>
    <col min="11" max="11" width="11.85546875" style="19" bestFit="1" customWidth="1"/>
    <col min="12" max="12" width="14.7109375" style="19" bestFit="1" customWidth="1"/>
    <col min="13" max="14" width="8.7109375" style="19"/>
    <col min="15" max="15" width="20.85546875" style="19" bestFit="1" customWidth="1"/>
    <col min="16" max="16" width="9.28515625" style="19" bestFit="1" customWidth="1"/>
    <col min="17" max="16384" width="8.7109375" style="19"/>
  </cols>
  <sheetData>
    <row r="1" spans="1:18" ht="2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3"/>
      <c r="K1" s="59" t="s">
        <v>8</v>
      </c>
      <c r="L1" s="59"/>
      <c r="M1" s="1"/>
      <c r="N1" s="1"/>
    </row>
    <row r="2" spans="1:18" ht="18">
      <c r="A2" s="4" t="s">
        <v>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5</v>
      </c>
      <c r="G2" s="5" t="s">
        <v>4</v>
      </c>
      <c r="H2" s="5" t="s">
        <v>12</v>
      </c>
      <c r="I2" s="6" t="s">
        <v>9</v>
      </c>
      <c r="J2" s="6" t="s">
        <v>10</v>
      </c>
      <c r="K2" s="60"/>
      <c r="L2" s="61"/>
      <c r="M2" s="15"/>
      <c r="N2" s="15"/>
    </row>
    <row r="3" spans="1:18" ht="20.25">
      <c r="A3" s="10">
        <v>45170</v>
      </c>
      <c r="B3" s="7"/>
      <c r="C3" s="7"/>
      <c r="D3" s="7"/>
      <c r="E3" s="7"/>
      <c r="F3" s="7"/>
      <c r="G3" s="7"/>
      <c r="H3" s="11">
        <f>SUM(B3:G3)</f>
        <v>0</v>
      </c>
      <c r="I3" s="11">
        <f>(B3*'Tiền '!$E$7)+(C3*'Tiền '!$F$7)+(D3*'Tiền '!$G$7)+(E3*'Tiền '!$H$7)+(F3*'Tiền '!$I$4)+(G3*'Tiền '!$J$4)</f>
        <v>0</v>
      </c>
      <c r="J3" s="11">
        <f>(B3*'Tiền '!$E$6)+(C3*'Tiền '!$F$6)+(D3*'Tiền '!$G$6)+(E3*'Tiền '!$H$6)+(F3*'Tiền '!$I$3)+(G3*'Tiền '!$J$3)</f>
        <v>0</v>
      </c>
      <c r="K3" s="59" t="s">
        <v>13</v>
      </c>
      <c r="L3" s="63"/>
      <c r="M3" s="11"/>
      <c r="N3" s="35"/>
      <c r="O3" s="7"/>
      <c r="P3" s="28"/>
      <c r="Q3" s="19">
        <f>'Tiền '!$D$16*H3</f>
        <v>0</v>
      </c>
      <c r="R3" s="24">
        <f>J3+I3</f>
        <v>0</v>
      </c>
    </row>
    <row r="4" spans="1:18" ht="18">
      <c r="A4" s="10">
        <v>45171</v>
      </c>
      <c r="B4" s="7"/>
      <c r="C4" s="7"/>
      <c r="D4" s="7"/>
      <c r="E4" s="7"/>
      <c r="F4" s="7"/>
      <c r="G4" s="7"/>
      <c r="H4" s="11">
        <f t="shared" ref="H4:H32" si="0">SUM(B4:G4)</f>
        <v>0</v>
      </c>
      <c r="I4" s="11">
        <f>(B4*'Tiền '!$E$7)+(C4*'Tiền '!$F$7)+(D4*'Tiền '!$G$7)+(E4*'Tiền '!$H$7)+(F4*'Tiền '!$I$4)+(G4*'Tiền '!$J$4)</f>
        <v>0</v>
      </c>
      <c r="J4" s="11">
        <f>(B4*'Tiền '!$E$6)+(C4*'Tiền '!$F$6)+(D4*'Tiền '!$G$6)+(E4*'Tiền '!$H$6)+(F4*'Tiền '!$I$3)+(G4*'Tiền '!$J$3)</f>
        <v>0</v>
      </c>
      <c r="K4" s="60">
        <f>SUM(J3:J34)</f>
        <v>0</v>
      </c>
      <c r="L4" s="61"/>
      <c r="M4" s="21"/>
      <c r="N4" s="7"/>
      <c r="O4" s="7" t="s">
        <v>14</v>
      </c>
      <c r="P4" s="28">
        <f>(L16*60)/100</f>
        <v>0</v>
      </c>
      <c r="Q4" s="19">
        <f>'Tiền '!$D$16*H4</f>
        <v>0</v>
      </c>
      <c r="R4" s="24">
        <f t="shared" ref="R4:R32" si="1">J4+I4</f>
        <v>0</v>
      </c>
    </row>
    <row r="5" spans="1:18" ht="18">
      <c r="A5" s="10">
        <v>45172</v>
      </c>
      <c r="B5" s="7"/>
      <c r="C5" s="7"/>
      <c r="D5" s="7"/>
      <c r="E5" s="7"/>
      <c r="F5" s="7"/>
      <c r="G5" s="7"/>
      <c r="H5" s="11">
        <f t="shared" si="0"/>
        <v>0</v>
      </c>
      <c r="I5" s="11">
        <f>(B5*'Tiền '!$E$7)+(C5*'Tiền '!$F$7)+(D5*'Tiền '!$G$7)+(E5*'Tiền '!$H$7)+(F5*'Tiền '!$I$4)+(G5*'Tiền '!$J$4)</f>
        <v>0</v>
      </c>
      <c r="J5" s="11">
        <f>(B5*'Tiền '!$E$6)+(C5*'Tiền '!$F$6)+(D5*'Tiền '!$G$6)+(E5*'Tiền '!$H$6)+(F5*'Tiền '!$I$3)+(G5*'Tiền '!$J$3)</f>
        <v>0</v>
      </c>
      <c r="K5" s="1"/>
      <c r="M5" s="11"/>
      <c r="N5" s="36"/>
      <c r="Q5" s="19">
        <f>'Tiền '!$D$16*H5</f>
        <v>0</v>
      </c>
      <c r="R5" s="24">
        <f t="shared" si="1"/>
        <v>0</v>
      </c>
    </row>
    <row r="6" spans="1:18" ht="18">
      <c r="A6" s="10">
        <v>45173</v>
      </c>
      <c r="B6" s="7"/>
      <c r="C6" s="7"/>
      <c r="D6" s="7"/>
      <c r="E6" s="7"/>
      <c r="F6" s="7"/>
      <c r="G6" s="7"/>
      <c r="H6" s="11">
        <f t="shared" si="0"/>
        <v>0</v>
      </c>
      <c r="I6" s="11">
        <f>(B6*'Tiền '!$E$7)+(C6*'Tiền '!$F$7)+(D6*'Tiền '!$G$7)+(E6*'Tiền '!$H$7)+(F6*'Tiền '!$I$4)+(G6*'Tiền '!$J$4)</f>
        <v>0</v>
      </c>
      <c r="J6" s="11">
        <f>(B6*'Tiền '!$E$6)+(C6*'Tiền '!$F$6)+(D6*'Tiền '!$G$6)+(E6*'Tiền '!$H$6)+(F6*'Tiền '!$I$3)+(G6*'Tiền '!$J$3)</f>
        <v>0</v>
      </c>
      <c r="K6" s="7"/>
      <c r="L6" s="12"/>
      <c r="M6" s="11"/>
      <c r="N6" s="16"/>
      <c r="Q6" s="19">
        <f>'Tiền '!$D$16*H6</f>
        <v>0</v>
      </c>
      <c r="R6" s="24">
        <f t="shared" si="1"/>
        <v>0</v>
      </c>
    </row>
    <row r="7" spans="1:18" ht="18">
      <c r="A7" s="10">
        <v>45174</v>
      </c>
      <c r="B7" s="7"/>
      <c r="C7" s="7"/>
      <c r="D7" s="7"/>
      <c r="E7" s="7"/>
      <c r="F7" s="7"/>
      <c r="G7" s="7"/>
      <c r="H7" s="11">
        <f t="shared" si="0"/>
        <v>0</v>
      </c>
      <c r="I7" s="11">
        <f>(B7*'Tiền '!$E$7)+(C7*'Tiền '!$F$7)+(D7*'Tiền '!$G$7)+(E7*'Tiền '!$H$7)+(F7*'Tiền '!$I$4)+(G7*'Tiền '!$J$4)</f>
        <v>0</v>
      </c>
      <c r="J7" s="11">
        <f>(B7*'Tiền '!$E$6)+(C7*'Tiền '!$F$6)+(D7*'Tiền '!$G$6)+(E7*'Tiền '!$H$6)+(F7*'Tiền '!$I$3)+(G7*'Tiền '!$J$3)</f>
        <v>0</v>
      </c>
      <c r="K7" s="7">
        <v>1000</v>
      </c>
      <c r="L7" s="13"/>
      <c r="M7" s="11"/>
      <c r="N7" s="16"/>
      <c r="Q7" s="19">
        <f>'Tiền '!$D$16*H7</f>
        <v>0</v>
      </c>
      <c r="R7" s="24">
        <f t="shared" si="1"/>
        <v>0</v>
      </c>
    </row>
    <row r="8" spans="1:18" ht="18">
      <c r="A8" s="10">
        <v>45175</v>
      </c>
      <c r="B8" s="7"/>
      <c r="C8" s="7"/>
      <c r="D8" s="7"/>
      <c r="E8" s="7"/>
      <c r="F8" s="7"/>
      <c r="G8" s="7"/>
      <c r="H8" s="11">
        <f t="shared" si="0"/>
        <v>0</v>
      </c>
      <c r="I8" s="11">
        <f>(B8*'Tiền '!$E$7)+(C8*'Tiền '!$F$7)+(D8*'Tiền '!$G$7)+(E8*'Tiền '!$H$7)+(F8*'Tiền '!$I$4)+(G8*'Tiền '!$J$4)</f>
        <v>0</v>
      </c>
      <c r="J8" s="11">
        <f>(B8*'Tiền '!$E$6)+(C8*'Tiền '!$F$6)+(D8*'Tiền '!$G$6)+(E8*'Tiền '!$H$6)+(F8*'Tiền '!$I$3)+(G8*'Tiền '!$J$3)</f>
        <v>0</v>
      </c>
      <c r="K8" s="7">
        <v>2000</v>
      </c>
      <c r="L8" s="13"/>
      <c r="M8" s="11"/>
      <c r="N8" s="16"/>
      <c r="Q8" s="19">
        <f>'Tiền '!$D$16*H8</f>
        <v>0</v>
      </c>
      <c r="R8" s="24">
        <f t="shared" si="1"/>
        <v>0</v>
      </c>
    </row>
    <row r="9" spans="1:18" ht="18">
      <c r="A9" s="10">
        <v>45176</v>
      </c>
      <c r="B9" s="11"/>
      <c r="C9" s="11"/>
      <c r="D9" s="11"/>
      <c r="E9" s="11"/>
      <c r="F9" s="11"/>
      <c r="G9" s="11"/>
      <c r="H9" s="11">
        <f t="shared" si="0"/>
        <v>0</v>
      </c>
      <c r="I9" s="11">
        <f>(B9*'Tiền '!$E$7)+(C9*'Tiền '!$F$7)+(D9*'Tiền '!$G$7)+(E9*'Tiền '!$H$7)+(F9*'Tiền '!$I$4)+(G9*'Tiền '!$J$4)</f>
        <v>0</v>
      </c>
      <c r="J9" s="11">
        <f>(B9*'Tiền '!$E$6)+(C9*'Tiền '!$F$6)+(D9*'Tiền '!$G$6)+(E9*'Tiền '!$H$6)+(F9*'Tiền '!$I$3)+(G9*'Tiền '!$J$3)</f>
        <v>0</v>
      </c>
      <c r="K9" s="11">
        <v>5000</v>
      </c>
      <c r="L9" s="21"/>
      <c r="M9" s="11"/>
      <c r="N9" s="22"/>
      <c r="Q9" s="19">
        <f>'Tiền '!$D$16*H9</f>
        <v>0</v>
      </c>
      <c r="R9" s="24">
        <f t="shared" si="1"/>
        <v>0</v>
      </c>
    </row>
    <row r="10" spans="1:18" ht="18">
      <c r="A10" s="10">
        <v>45177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>
        <f>(B10*'Tiền '!$E$7)+(C10*'Tiền '!$F$7)+(D10*'Tiền '!$G$7)+(E10*'Tiền '!$H$7)+(F10*'Tiền '!$I$4)+(G10*'Tiền '!$J$4)</f>
        <v>0</v>
      </c>
      <c r="J10" s="11">
        <f>(B10*'Tiền '!$E$6)+(C10*'Tiền '!$F$6)+(D10*'Tiền '!$G$6)+(E10*'Tiền '!$H$6)+(F10*'Tiền '!$I$3)+(G10*'Tiền '!$J$3)</f>
        <v>0</v>
      </c>
      <c r="K10" s="11">
        <v>10000</v>
      </c>
      <c r="L10" s="21"/>
      <c r="M10" s="11"/>
      <c r="N10" s="22"/>
      <c r="Q10" s="19">
        <f>'Tiền '!$D$16*H10</f>
        <v>0</v>
      </c>
      <c r="R10" s="24">
        <f t="shared" si="1"/>
        <v>0</v>
      </c>
    </row>
    <row r="11" spans="1:18" ht="18">
      <c r="A11" s="10">
        <v>45178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>
        <f>(B11*'Tiền '!$E$7)+(C11*'Tiền '!$F$7)+(D11*'Tiền '!$G$7)+(E11*'Tiền '!$H$7)+(F11*'Tiền '!$I$4)+(G11*'Tiền '!$J$4)</f>
        <v>0</v>
      </c>
      <c r="J11" s="11">
        <f>(B11*'Tiền '!$E$6)+(C11*'Tiền '!$F$6)+(D11*'Tiền '!$G$6)+(E11*'Tiền '!$H$6)+(F11*'Tiền '!$I$3)+(G11*'Tiền '!$J$3)</f>
        <v>0</v>
      </c>
      <c r="K11" s="11">
        <v>20000</v>
      </c>
      <c r="L11" s="21"/>
      <c r="M11" s="11"/>
      <c r="N11" s="22"/>
      <c r="Q11" s="19">
        <f>'Tiền '!$D$16*H11</f>
        <v>0</v>
      </c>
      <c r="R11" s="24">
        <f t="shared" si="1"/>
        <v>0</v>
      </c>
    </row>
    <row r="12" spans="1:18" ht="18">
      <c r="A12" s="10">
        <v>45179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>
        <f>(B12*'Tiền '!$E$7)+(C12*'Tiền '!$F$7)+(D12*'Tiền '!$G$7)+(E12*'Tiền '!$H$7)+(F12*'Tiền '!$I$4)+(G12*'Tiền '!$J$4)</f>
        <v>0</v>
      </c>
      <c r="J12" s="11">
        <f>(B12*'Tiền '!$E$6)+(C12*'Tiền '!$F$6)+(D12*'Tiền '!$G$6)+(E12*'Tiền '!$H$6)+(F12*'Tiền '!$I$3)+(G12*'Tiền '!$J$3)</f>
        <v>0</v>
      </c>
      <c r="K12" s="11">
        <v>50000</v>
      </c>
      <c r="L12" s="21"/>
      <c r="M12" s="11"/>
      <c r="N12" s="22"/>
      <c r="Q12" s="19">
        <f>'Tiền '!$D$16*H12</f>
        <v>0</v>
      </c>
      <c r="R12" s="24">
        <f t="shared" si="1"/>
        <v>0</v>
      </c>
    </row>
    <row r="13" spans="1:18" ht="18">
      <c r="A13" s="10">
        <v>45180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>
        <f>(B13*'Tiền '!$E$7)+(C13*'Tiền '!$F$7)+(D13*'Tiền '!$G$7)+(E13*'Tiền '!$H$7)+(F13*'Tiền '!$I$4)+(G13*'Tiền '!$J$4)</f>
        <v>0</v>
      </c>
      <c r="J13" s="11">
        <f>(B13*'Tiền '!$E$6)+(C13*'Tiền '!$F$6)+(D13*'Tiền '!$G$6)+(E13*'Tiền '!$H$6)+(F13*'Tiền '!$I$3)+(G13*'Tiền '!$J$3)</f>
        <v>0</v>
      </c>
      <c r="K13" s="11">
        <v>100000</v>
      </c>
      <c r="L13" s="21"/>
      <c r="M13" s="11"/>
      <c r="N13" s="22"/>
      <c r="O13" s="24"/>
      <c r="Q13" s="19">
        <f>'Tiền '!$D$16*H13</f>
        <v>0</v>
      </c>
      <c r="R13" s="24">
        <f t="shared" si="1"/>
        <v>0</v>
      </c>
    </row>
    <row r="14" spans="1:18" ht="18">
      <c r="A14" s="10">
        <v>45181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>
        <f>(B14*'Tiền '!$E$7)+(C14*'Tiền '!$F$7)+(D14*'Tiền '!$G$7)+(E14*'Tiền '!$H$7)+(F14*'Tiền '!$I$4)+(G14*'Tiền '!$J$4)</f>
        <v>0</v>
      </c>
      <c r="J14" s="11">
        <f>(B14*'Tiền '!$E$6)+(C14*'Tiền '!$F$6)+(D14*'Tiền '!$G$6)+(E14*'Tiền '!$H$6)+(F14*'Tiền '!$I$3)+(G14*'Tiền '!$J$3)</f>
        <v>0</v>
      </c>
      <c r="K14" s="11">
        <v>200000</v>
      </c>
      <c r="L14" s="21"/>
      <c r="M14" s="11"/>
      <c r="N14" s="22"/>
      <c r="O14" s="24"/>
      <c r="Q14" s="19">
        <f>'Tiền '!$D$16*H14</f>
        <v>0</v>
      </c>
      <c r="R14" s="24">
        <f t="shared" si="1"/>
        <v>0</v>
      </c>
    </row>
    <row r="15" spans="1:18" s="1" customFormat="1" ht="18">
      <c r="A15" s="10">
        <v>45182</v>
      </c>
      <c r="B15" s="7"/>
      <c r="C15" s="7"/>
      <c r="D15" s="7"/>
      <c r="E15" s="7"/>
      <c r="F15" s="7"/>
      <c r="G15" s="7"/>
      <c r="H15" s="11">
        <f t="shared" si="0"/>
        <v>0</v>
      </c>
      <c r="I15" s="11">
        <f>(B15*'Tiền '!$E$7)+(C15*'Tiền '!$F$7)+(D15*'Tiền '!$G$7)+(E15*'Tiền '!$H$7)+(F15*'Tiền '!$I$4)+(G15*'Tiền '!$J$4)</f>
        <v>0</v>
      </c>
      <c r="J15" s="11">
        <f>(B15*'Tiền '!$E$6)+(C15*'Tiền '!$F$6)+(D15*'Tiền '!$G$6)+(E15*'Tiền '!$H$6)+(F15*'Tiền '!$I$3)+(G15*'Tiền '!$J$3)</f>
        <v>0</v>
      </c>
      <c r="K15" s="11">
        <v>500000</v>
      </c>
      <c r="L15" s="13"/>
      <c r="M15" s="11"/>
      <c r="N15" s="16"/>
      <c r="O15" s="24"/>
      <c r="Q15" s="19">
        <f>'Tiền '!$D$16*H15</f>
        <v>0</v>
      </c>
      <c r="R15" s="24">
        <f t="shared" si="1"/>
        <v>0</v>
      </c>
    </row>
    <row r="16" spans="1:18" ht="18">
      <c r="A16" s="10">
        <v>45183</v>
      </c>
      <c r="B16" s="7"/>
      <c r="C16" s="7"/>
      <c r="D16" s="7"/>
      <c r="E16" s="7"/>
      <c r="F16" s="7"/>
      <c r="G16" s="7"/>
      <c r="H16" s="11">
        <f t="shared" si="0"/>
        <v>0</v>
      </c>
      <c r="I16" s="11">
        <f>(B16*'Tiền '!$E$7)+(C16*'Tiền '!$F$7)+(D16*'Tiền '!$G$7)+(E16*'Tiền '!$H$7)+(F16*'Tiền '!$I$4)+(G16*'Tiền '!$J$4)</f>
        <v>0</v>
      </c>
      <c r="J16" s="11">
        <f>(B16*'Tiền '!$E$6)+(C16*'Tiền '!$F$6)+(D16*'Tiền '!$G$6)+(E16*'Tiền '!$H$6)+(F16*'Tiền '!$I$3)+(G16*'Tiền '!$J$3)</f>
        <v>0</v>
      </c>
      <c r="K16" s="9" t="s">
        <v>11</v>
      </c>
      <c r="L16" s="14">
        <f>L7*K7+L8*K8+L9*K9+L10*K10+L11*K11+L12*K12+L13*K13+L14*K14+L15*K15</f>
        <v>0</v>
      </c>
      <c r="M16" s="11"/>
      <c r="N16" s="7"/>
      <c r="O16" s="24"/>
      <c r="Q16" s="19">
        <f>'Tiền '!$D$16*H16</f>
        <v>0</v>
      </c>
      <c r="R16" s="24">
        <f t="shared" si="1"/>
        <v>0</v>
      </c>
    </row>
    <row r="17" spans="1:18" ht="20.25">
      <c r="A17" s="10">
        <v>45184</v>
      </c>
      <c r="B17" s="25"/>
      <c r="C17" s="25"/>
      <c r="D17" s="25"/>
      <c r="E17" s="25"/>
      <c r="F17" s="25"/>
      <c r="G17" s="25"/>
      <c r="H17" s="11">
        <f t="shared" si="0"/>
        <v>0</v>
      </c>
      <c r="I17" s="11">
        <f>(B17*'Tiền '!$E$7)+(C17*'Tiền '!$F$7)+(D17*'Tiền '!$G$7)+(E17*'Tiền '!$H$7)+(F17*'Tiền '!$I$4)+(G17*'Tiền '!$J$4)</f>
        <v>0</v>
      </c>
      <c r="J17" s="11">
        <f>(B17*'Tiền '!$E$6)+(C17*'Tiền '!$F$6)+(D17*'Tiền '!$G$6)+(E17*'Tiền '!$H$6)+(F17*'Tiền '!$I$3)+(G17*'Tiền '!$J$3)</f>
        <v>0</v>
      </c>
      <c r="K17" s="20"/>
      <c r="L17" s="23"/>
      <c r="M17" s="26"/>
      <c r="N17" s="25"/>
      <c r="O17" s="24"/>
      <c r="Q17" s="19">
        <f>'Tiền '!$D$16*H17</f>
        <v>0</v>
      </c>
      <c r="R17" s="24">
        <f t="shared" si="1"/>
        <v>0</v>
      </c>
    </row>
    <row r="18" spans="1:18" ht="18">
      <c r="A18" s="10">
        <v>45185</v>
      </c>
      <c r="B18" s="7"/>
      <c r="C18" s="7"/>
      <c r="D18" s="7"/>
      <c r="E18" s="7"/>
      <c r="F18" s="7"/>
      <c r="G18" s="7"/>
      <c r="H18" s="11">
        <f t="shared" si="0"/>
        <v>0</v>
      </c>
      <c r="I18" s="11">
        <f>(B18*'Tiền '!$E$7)+(C18*'Tiền '!$F$7)+(D18*'Tiền '!$G$7)+(E18*'Tiền '!$H$7)+(F18*'Tiền '!$I$4)+(G18*'Tiền '!$J$4)</f>
        <v>0</v>
      </c>
      <c r="J18" s="11">
        <f>(B18*'Tiền '!$E$6)+(C18*'Tiền '!$F$6)+(D18*'Tiền '!$G$6)+(E18*'Tiền '!$H$6)+(F18*'Tiền '!$I$3)+(G18*'Tiền '!$J$3)</f>
        <v>0</v>
      </c>
      <c r="K18" s="1"/>
      <c r="L18" s="18"/>
      <c r="M18" s="11"/>
      <c r="N18" s="7"/>
      <c r="O18" s="24"/>
      <c r="Q18" s="19">
        <f>'Tiền '!$D$16*H18</f>
        <v>0</v>
      </c>
      <c r="R18" s="24">
        <f t="shared" si="1"/>
        <v>0</v>
      </c>
    </row>
    <row r="19" spans="1:18" ht="18">
      <c r="A19" s="10">
        <v>45186</v>
      </c>
      <c r="B19" s="7"/>
      <c r="C19" s="7"/>
      <c r="D19" s="7"/>
      <c r="E19" s="7"/>
      <c r="F19" s="7"/>
      <c r="G19" s="7"/>
      <c r="H19" s="11">
        <f t="shared" si="0"/>
        <v>0</v>
      </c>
      <c r="I19" s="11">
        <f>(B19*'Tiền '!$E$7)+(C19*'Tiền '!$F$7)+(D19*'Tiền '!$G$7)+(E19*'Tiền '!$H$7)+(F19*'Tiền '!$I$4)+(G19*'Tiền '!$J$4)</f>
        <v>0</v>
      </c>
      <c r="J19" s="11">
        <f>(B19*'Tiền '!$E$6)+(C19*'Tiền '!$F$6)+(D19*'Tiền '!$G$6)+(E19*'Tiền '!$H$6)+(F19*'Tiền '!$I$3)+(G19*'Tiền '!$J$3)</f>
        <v>0</v>
      </c>
      <c r="K19" s="1"/>
      <c r="L19" s="18"/>
      <c r="M19" s="11"/>
      <c r="N19" s="7"/>
      <c r="O19" s="24"/>
      <c r="Q19" s="19">
        <f>'Tiền '!$D$16*H19</f>
        <v>0</v>
      </c>
      <c r="R19" s="24">
        <f t="shared" si="1"/>
        <v>0</v>
      </c>
    </row>
    <row r="20" spans="1:18" ht="18">
      <c r="A20" s="10">
        <v>45187</v>
      </c>
      <c r="B20" s="7"/>
      <c r="C20" s="7"/>
      <c r="D20" s="7"/>
      <c r="E20" s="7"/>
      <c r="F20" s="7"/>
      <c r="G20" s="7"/>
      <c r="H20" s="11">
        <f t="shared" si="0"/>
        <v>0</v>
      </c>
      <c r="I20" s="11">
        <f>(B20*'Tiền '!$E$7)+(C20*'Tiền '!$F$7)+(D20*'Tiền '!$G$7)+(E20*'Tiền '!$H$7)+(F20*'Tiền '!$I$4)+(G20*'Tiền '!$J$4)</f>
        <v>0</v>
      </c>
      <c r="J20" s="11">
        <f>(B20*'Tiền '!$E$6)+(C20*'Tiền '!$F$6)+(D20*'Tiền '!$G$6)+(E20*'Tiền '!$H$6)+(F20*'Tiền '!$I$3)+(G20*'Tiền '!$J$3)</f>
        <v>0</v>
      </c>
      <c r="K20" s="1"/>
      <c r="L20" s="18"/>
      <c r="M20" s="11"/>
      <c r="N20" s="7"/>
      <c r="O20" s="24"/>
      <c r="Q20" s="19">
        <f>'Tiền '!$D$16*H20</f>
        <v>0</v>
      </c>
      <c r="R20" s="24">
        <f t="shared" si="1"/>
        <v>0</v>
      </c>
    </row>
    <row r="21" spans="1:18" ht="18">
      <c r="A21" s="10">
        <v>45188</v>
      </c>
      <c r="B21" s="7"/>
      <c r="C21" s="7"/>
      <c r="D21" s="7"/>
      <c r="E21" s="7"/>
      <c r="F21" s="7"/>
      <c r="G21" s="7"/>
      <c r="H21" s="11">
        <f t="shared" si="0"/>
        <v>0</v>
      </c>
      <c r="I21" s="11">
        <f>(B21*'Tiền '!$E$7)+(C21*'Tiền '!$F$7)+(D21*'Tiền '!$G$7)+(E21*'Tiền '!$H$7)+(F21*'Tiền '!$I$4)+(G21*'Tiền '!$J$4)</f>
        <v>0</v>
      </c>
      <c r="J21" s="11">
        <f>(B21*'Tiền '!$E$6)+(C21*'Tiền '!$F$6)+(D21*'Tiền '!$G$6)+(E21*'Tiền '!$H$6)+(F21*'Tiền '!$I$3)+(G21*'Tiền '!$J$3)</f>
        <v>0</v>
      </c>
      <c r="K21" s="1"/>
      <c r="L21" s="18"/>
      <c r="M21" s="11"/>
      <c r="N21" s="7"/>
      <c r="O21" s="24"/>
      <c r="Q21" s="19">
        <f>'Tiền '!$D$16*H21</f>
        <v>0</v>
      </c>
      <c r="R21" s="24">
        <f t="shared" si="1"/>
        <v>0</v>
      </c>
    </row>
    <row r="22" spans="1:18" ht="18">
      <c r="A22" s="10">
        <v>45189</v>
      </c>
      <c r="B22" s="7"/>
      <c r="C22" s="7"/>
      <c r="D22" s="7"/>
      <c r="E22" s="7"/>
      <c r="F22" s="7"/>
      <c r="G22" s="7"/>
      <c r="H22" s="11">
        <f t="shared" si="0"/>
        <v>0</v>
      </c>
      <c r="I22" s="11">
        <f>(B22*'Tiền '!$E$7)+(C22*'Tiền '!$F$7)+(D22*'Tiền '!$G$7)+(E22*'Tiền '!$H$7)+(F22*'Tiền '!$I$4)+(G22*'Tiền '!$J$4)</f>
        <v>0</v>
      </c>
      <c r="J22" s="11">
        <f>(B22*'Tiền '!$E$6)+(C22*'Tiền '!$F$6)+(D22*'Tiền '!$G$6)+(E22*'Tiền '!$H$6)+(F22*'Tiền '!$I$3)+(G22*'Tiền '!$J$3)</f>
        <v>0</v>
      </c>
      <c r="K22" s="1"/>
      <c r="L22" s="18"/>
      <c r="M22" s="11"/>
      <c r="N22" s="7"/>
      <c r="O22" s="24"/>
      <c r="Q22" s="19">
        <f>'Tiền '!$D$16*H22</f>
        <v>0</v>
      </c>
      <c r="R22" s="24">
        <f t="shared" si="1"/>
        <v>0</v>
      </c>
    </row>
    <row r="23" spans="1:18" ht="18">
      <c r="A23" s="10">
        <v>45190</v>
      </c>
      <c r="B23" s="7"/>
      <c r="C23" s="7"/>
      <c r="D23" s="7"/>
      <c r="E23" s="7"/>
      <c r="F23" s="7"/>
      <c r="G23" s="7"/>
      <c r="H23" s="11">
        <f t="shared" si="0"/>
        <v>0</v>
      </c>
      <c r="I23" s="11">
        <f>(B23*'Tiền '!$E$7)+(C23*'Tiền '!$F$7)+(D23*'Tiền '!$G$7)+(E23*'Tiền '!$H$7)+(F23*'Tiền '!$I$4)+(G23*'Tiền '!$J$4)</f>
        <v>0</v>
      </c>
      <c r="J23" s="11">
        <f>(B23*'Tiền '!$E$6)+(C23*'Tiền '!$F$6)+(D23*'Tiền '!$G$6)+(E23*'Tiền '!$H$6)+(F23*'Tiền '!$I$3)+(G23*'Tiền '!$J$3)</f>
        <v>0</v>
      </c>
      <c r="K23" s="1"/>
      <c r="L23" s="18"/>
      <c r="M23" s="11"/>
      <c r="N23" s="7"/>
      <c r="O23" s="24"/>
      <c r="Q23" s="19">
        <f>'Tiền '!$D$16*H23</f>
        <v>0</v>
      </c>
      <c r="R23" s="24">
        <f t="shared" si="1"/>
        <v>0</v>
      </c>
    </row>
    <row r="24" spans="1:18" ht="18">
      <c r="A24" s="10">
        <v>45191</v>
      </c>
      <c r="B24" s="7"/>
      <c r="C24" s="7"/>
      <c r="D24" s="7"/>
      <c r="E24" s="7"/>
      <c r="F24" s="7"/>
      <c r="G24" s="7"/>
      <c r="H24" s="11">
        <f t="shared" si="0"/>
        <v>0</v>
      </c>
      <c r="I24" s="11">
        <f>(B24*'Tiền '!$E$7)+(C24*'Tiền '!$F$7)+(D24*'Tiền '!$G$7)+(E24*'Tiền '!$H$7)+(F24*'Tiền '!$I$4)+(G24*'Tiền '!$J$4)</f>
        <v>0</v>
      </c>
      <c r="J24" s="11">
        <f>(B24*'Tiền '!$E$6)+(C24*'Tiền '!$F$6)+(D24*'Tiền '!$G$6)+(E24*'Tiền '!$H$6)+(F24*'Tiền '!$I$3)+(G24*'Tiền '!$J$3)</f>
        <v>0</v>
      </c>
      <c r="K24" s="1"/>
      <c r="L24" s="1"/>
      <c r="M24" s="11"/>
      <c r="N24" s="7"/>
      <c r="O24" s="24"/>
      <c r="Q24" s="19">
        <f>'Tiền '!$D$16*H24</f>
        <v>0</v>
      </c>
      <c r="R24" s="24">
        <f t="shared" si="1"/>
        <v>0</v>
      </c>
    </row>
    <row r="25" spans="1:18" ht="18">
      <c r="A25" s="10">
        <v>45192</v>
      </c>
      <c r="B25" s="7"/>
      <c r="C25" s="7"/>
      <c r="D25" s="7"/>
      <c r="E25" s="7"/>
      <c r="F25" s="7"/>
      <c r="G25" s="7"/>
      <c r="H25" s="11">
        <f t="shared" si="0"/>
        <v>0</v>
      </c>
      <c r="I25" s="11">
        <f>(B25*'Tiền '!$E$7)+(C25*'Tiền '!$F$7)+(D25*'Tiền '!$G$7)+(E25*'Tiền '!$H$7)+(F25*'Tiền '!$I$4)+(G25*'Tiền '!$J$4)</f>
        <v>0</v>
      </c>
      <c r="J25" s="11">
        <f>(B25*'Tiền '!$E$6)+(C25*'Tiền '!$F$6)+(D25*'Tiền '!$G$6)+(E25*'Tiền '!$H$6)+(F25*'Tiền '!$I$3)+(G25*'Tiền '!$J$3)</f>
        <v>0</v>
      </c>
      <c r="K25" s="1"/>
      <c r="L25" s="1"/>
      <c r="M25" s="11"/>
      <c r="N25" s="7"/>
      <c r="Q25" s="19">
        <f>'Tiền '!$D$16*H25</f>
        <v>0</v>
      </c>
      <c r="R25" s="24">
        <f t="shared" si="1"/>
        <v>0</v>
      </c>
    </row>
    <row r="26" spans="1:18" ht="18">
      <c r="A26" s="10">
        <v>45193</v>
      </c>
      <c r="B26" s="7"/>
      <c r="C26" s="7"/>
      <c r="D26" s="7"/>
      <c r="E26" s="7"/>
      <c r="F26" s="7"/>
      <c r="G26" s="7"/>
      <c r="H26" s="11">
        <f t="shared" si="0"/>
        <v>0</v>
      </c>
      <c r="I26" s="11">
        <f>(B26*'Tiền '!$E$7)+(C26*'Tiền '!$F$7)+(D26*'Tiền '!$G$7)+(E26*'Tiền '!$H$7)+(F26*'Tiền '!$I$4)+(G26*'Tiền '!$J$4)</f>
        <v>0</v>
      </c>
      <c r="J26" s="11">
        <f>(B26*'Tiền '!$E$6)+(C26*'Tiền '!$F$6)+(D26*'Tiền '!$G$6)+(E26*'Tiền '!$H$6)+(F26*'Tiền '!$I$3)+(G26*'Tiền '!$J$3)</f>
        <v>0</v>
      </c>
      <c r="K26" s="1"/>
      <c r="L26" s="1"/>
      <c r="M26" s="11"/>
      <c r="N26" s="7"/>
      <c r="Q26" s="19">
        <f>'Tiền '!$D$16*H26</f>
        <v>0</v>
      </c>
      <c r="R26" s="24">
        <f t="shared" si="1"/>
        <v>0</v>
      </c>
    </row>
    <row r="27" spans="1:18" ht="18">
      <c r="A27" s="10">
        <v>45194</v>
      </c>
      <c r="B27" s="7"/>
      <c r="C27" s="7"/>
      <c r="D27" s="7"/>
      <c r="E27" s="7"/>
      <c r="F27" s="7"/>
      <c r="G27" s="7"/>
      <c r="H27" s="11">
        <f t="shared" si="0"/>
        <v>0</v>
      </c>
      <c r="I27" s="11">
        <f>(B27*'Tiền '!$E$7)+(C27*'Tiền '!$F$7)+(D27*'Tiền '!$G$7)+(E27*'Tiền '!$H$7)+(F27*'Tiền '!$I$4)+(G27*'Tiền '!$J$4)</f>
        <v>0</v>
      </c>
      <c r="J27" s="11">
        <f>(B27*'Tiền '!$E$6)+(C27*'Tiền '!$F$6)+(D27*'Tiền '!$G$6)+(E27*'Tiền '!$H$6)+(F27*'Tiền '!$I$3)+(G27*'Tiền '!$J$3)</f>
        <v>0</v>
      </c>
      <c r="K27" s="1"/>
      <c r="L27" s="1"/>
      <c r="M27" s="11"/>
      <c r="N27" s="7"/>
      <c r="Q27" s="19">
        <f>'Tiền '!$D$16*H27</f>
        <v>0</v>
      </c>
      <c r="R27" s="24">
        <f t="shared" si="1"/>
        <v>0</v>
      </c>
    </row>
    <row r="28" spans="1:18" ht="18">
      <c r="A28" s="10">
        <v>45195</v>
      </c>
      <c r="B28" s="7"/>
      <c r="C28" s="7"/>
      <c r="D28" s="7"/>
      <c r="E28" s="7"/>
      <c r="F28" s="7"/>
      <c r="G28" s="7"/>
      <c r="H28" s="11">
        <f t="shared" si="0"/>
        <v>0</v>
      </c>
      <c r="I28" s="11">
        <f>(B28*'Tiền '!$E$7)+(C28*'Tiền '!$F$7)+(D28*'Tiền '!$G$7)+(E28*'Tiền '!$H$7)+(F28*'Tiền '!$I$4)+(G28*'Tiền '!$J$4)</f>
        <v>0</v>
      </c>
      <c r="J28" s="11">
        <f>(B28*'Tiền '!$E$6)+(C28*'Tiền '!$F$6)+(D28*'Tiền '!$G$6)+(E28*'Tiền '!$H$6)+(F28*'Tiền '!$I$3)+(G28*'Tiền '!$J$3)</f>
        <v>0</v>
      </c>
      <c r="K28" s="1"/>
      <c r="L28" s="1"/>
      <c r="M28" s="11"/>
      <c r="N28" s="7"/>
      <c r="Q28" s="19">
        <f>'Tiền '!$D$16*H28</f>
        <v>0</v>
      </c>
      <c r="R28" s="24">
        <f t="shared" si="1"/>
        <v>0</v>
      </c>
    </row>
    <row r="29" spans="1:18" ht="18">
      <c r="A29" s="10">
        <v>45196</v>
      </c>
      <c r="B29" s="7"/>
      <c r="C29" s="7"/>
      <c r="D29" s="7"/>
      <c r="E29" s="7"/>
      <c r="F29" s="7"/>
      <c r="G29" s="7"/>
      <c r="H29" s="11">
        <f t="shared" si="0"/>
        <v>0</v>
      </c>
      <c r="I29" s="11">
        <f>(B29*'Tiền '!$E$7)+(C29*'Tiền '!$F$7)+(D29*'Tiền '!$G$7)+(E29*'Tiền '!$H$7)+(F29*'Tiền '!$I$4)+(G29*'Tiền '!$J$4)</f>
        <v>0</v>
      </c>
      <c r="J29" s="11">
        <f>(B29*'Tiền '!$E$6)+(C29*'Tiền '!$F$6)+(D29*'Tiền '!$G$6)+(E29*'Tiền '!$H$6)+(F29*'Tiền '!$I$3)+(G29*'Tiền '!$J$3)</f>
        <v>0</v>
      </c>
      <c r="K29" s="1"/>
      <c r="L29" s="1"/>
      <c r="M29" s="11"/>
      <c r="N29" s="7"/>
      <c r="Q29" s="19">
        <f>'Tiền '!$D$16*H29</f>
        <v>0</v>
      </c>
      <c r="R29" s="24">
        <f t="shared" si="1"/>
        <v>0</v>
      </c>
    </row>
    <row r="30" spans="1:18" ht="18">
      <c r="A30" s="10">
        <v>45197</v>
      </c>
      <c r="B30" s="7"/>
      <c r="C30" s="7"/>
      <c r="D30" s="7"/>
      <c r="E30" s="7"/>
      <c r="F30" s="7"/>
      <c r="G30" s="7"/>
      <c r="H30" s="11">
        <f t="shared" si="0"/>
        <v>0</v>
      </c>
      <c r="I30" s="11">
        <f>(B30*'Tiền '!$E$7)+(C30*'Tiền '!$F$7)+(D30*'Tiền '!$G$7)+(E30*'Tiền '!$H$7)+(F30*'Tiền '!$I$4)+(G30*'Tiền '!$J$4)</f>
        <v>0</v>
      </c>
      <c r="J30" s="11">
        <f>(B30*'Tiền '!$E$6)+(C30*'Tiền '!$F$6)+(D30*'Tiền '!$G$6)+(E30*'Tiền '!$H$6)+(F30*'Tiền '!$I$3)+(G30*'Tiền '!$J$3)</f>
        <v>0</v>
      </c>
      <c r="K30" s="1"/>
      <c r="L30" s="1"/>
      <c r="M30" s="11"/>
      <c r="N30" s="7"/>
      <c r="Q30" s="19">
        <f>'Tiền '!$D$16*H30</f>
        <v>0</v>
      </c>
      <c r="R30" s="24">
        <f t="shared" si="1"/>
        <v>0</v>
      </c>
    </row>
    <row r="31" spans="1:18" ht="18">
      <c r="A31" s="10">
        <v>45198</v>
      </c>
      <c r="B31" s="7"/>
      <c r="C31" s="7"/>
      <c r="D31" s="7"/>
      <c r="E31" s="7"/>
      <c r="F31" s="7"/>
      <c r="G31" s="7"/>
      <c r="H31" s="11">
        <f t="shared" si="0"/>
        <v>0</v>
      </c>
      <c r="I31" s="11">
        <f>(B31*'Tiền '!$E$7)+(C31*'Tiền '!$F$7)+(D31*'Tiền '!$G$7)+(E31*'Tiền '!$H$7)+(F31*'Tiền '!$I$4)+(G31*'Tiền '!$J$4)</f>
        <v>0</v>
      </c>
      <c r="J31" s="11">
        <f>(B31*'Tiền '!$E$6)+(C31*'Tiền '!$F$6)+(D31*'Tiền '!$G$6)+(E31*'Tiền '!$H$6)+(F31*'Tiền '!$I$3)+(G31*'Tiền '!$J$3)</f>
        <v>0</v>
      </c>
      <c r="K31" s="1"/>
      <c r="L31" s="1"/>
      <c r="M31" s="11"/>
      <c r="N31" s="7"/>
      <c r="Q31" s="19">
        <f>'Tiền '!$D$16*H31</f>
        <v>0</v>
      </c>
      <c r="R31" s="24">
        <f t="shared" si="1"/>
        <v>0</v>
      </c>
    </row>
    <row r="32" spans="1:18" ht="18">
      <c r="A32" s="10">
        <v>45199</v>
      </c>
      <c r="B32" s="37"/>
      <c r="C32" s="37"/>
      <c r="D32" s="37"/>
      <c r="E32" s="37"/>
      <c r="F32" s="37"/>
      <c r="G32" s="37"/>
      <c r="H32" s="35">
        <f t="shared" si="0"/>
        <v>0</v>
      </c>
      <c r="I32" s="11">
        <f>(B32*'Tiền '!$E$7)+(C32*'Tiền '!$F$7)+(D32*'Tiền '!$G$7)+(E32*'Tiền '!$H$7)+(F32*'Tiền '!$I$4)+(G32*'Tiền '!$J$4)</f>
        <v>0</v>
      </c>
      <c r="J32" s="11">
        <f>(B32*'Tiền '!$E$6)+(C32*'Tiền '!$F$6)+(D32*'Tiền '!$G$6)+(E32*'Tiền '!$H$6)+(F32*'Tiền '!$I$3)+(G32*'Tiền '!$J$3)</f>
        <v>0</v>
      </c>
      <c r="K32" s="1"/>
      <c r="L32" s="1"/>
      <c r="M32" s="35"/>
      <c r="N32" s="37"/>
      <c r="Q32" s="19">
        <f>'Tiền '!$D$16*H32</f>
        <v>0</v>
      </c>
      <c r="R32" s="24">
        <f t="shared" si="1"/>
        <v>0</v>
      </c>
    </row>
    <row r="33" spans="1:14" s="42" customFormat="1" ht="18">
      <c r="A33" s="39"/>
      <c r="B33" s="38"/>
      <c r="C33" s="38"/>
      <c r="D33" s="38"/>
      <c r="E33" s="38"/>
      <c r="F33" s="38"/>
      <c r="G33" s="38"/>
      <c r="H33" s="38"/>
      <c r="I33" s="40"/>
      <c r="J33" s="40"/>
      <c r="K33" s="38"/>
      <c r="L33" s="38"/>
      <c r="M33" s="41"/>
      <c r="N33" s="38"/>
    </row>
    <row r="34" spans="1:14" ht="18">
      <c r="I34" s="2"/>
      <c r="J34" s="2"/>
      <c r="M34" s="18"/>
      <c r="N34" s="1"/>
    </row>
  </sheetData>
  <mergeCells count="5">
    <mergeCell ref="A1:I1"/>
    <mergeCell ref="K1:L1"/>
    <mergeCell ref="K2:L2"/>
    <mergeCell ref="K3:L3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Tiền </vt:lpstr>
      <vt:lpstr>Tháng 7</vt:lpstr>
      <vt:lpstr>Tháng 8</vt:lpstr>
      <vt:lpstr>Tháng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Gia Kiệt</dc:creator>
  <cp:lastModifiedBy>Admin</cp:lastModifiedBy>
  <dcterms:created xsi:type="dcterms:W3CDTF">2023-04-23T03:27:21Z</dcterms:created>
  <dcterms:modified xsi:type="dcterms:W3CDTF">2023-07-18T10:34:54Z</dcterms:modified>
</cp:coreProperties>
</file>