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png" ContentType="image/png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5360" windowHeight="8592" tabRatio="563" firstSheet="2" activeTab="2"/>
  </bookViews>
  <sheets>
    <sheet name="Bang theo doi tien do DA" sheetId="17" state="hidden" r:id="rId1"/>
    <sheet name="Thông tin va Gia thiet" sheetId="22" state="hidden" r:id="rId2"/>
    <sheet name="Theo doi QDN" sheetId="21" r:id="rId3"/>
    <sheet name="QUẢN LÝ TSBĐ LÀ QĐN" sheetId="18" state="hidden" r:id="rId4"/>
    <sheet name="QLY TD" sheetId="20" state="hidden" r:id="rId5"/>
  </sheets>
  <externalReferences>
    <externalReference r:id="rId10"/>
  </externalReferences>
  <definedNames>
    <definedName name="_xlnm._FilterDatabase" localSheetId="2" hidden="1">'Theo doi QDN'!#REF!</definedName>
  </definedNames>
  <calcPr calcId="144525"/>
</workbook>
</file>

<file path=xl/comments1.xml><?xml version="1.0" encoding="utf-8"?>
<comments xmlns="http://schemas.openxmlformats.org/spreadsheetml/2006/main">
  <authors>
    <author>thaontp7</author>
  </authors>
  <commentList>
    <comment ref="S15" authorId="0">
      <text>
        <r>
          <rPr>
            <b/>
            <sz val="9"/>
            <rFont val="Times New Roman"/>
            <charset val="134"/>
          </rPr>
          <t>thaontp7:</t>
        </r>
        <r>
          <rPr>
            <sz val="9"/>
            <rFont val="Times New Roman"/>
            <charset val="134"/>
          </rPr>
          <t xml:space="preserve">
Thanh toán đã trừ tạm ứng 50% L1
</t>
        </r>
      </text>
    </comment>
    <comment ref="S16" authorId="0">
      <text>
        <r>
          <rPr>
            <b/>
            <sz val="9"/>
            <rFont val="Times New Roman"/>
            <charset val="134"/>
          </rPr>
          <t>thaontp7:</t>
        </r>
        <r>
          <rPr>
            <sz val="9"/>
            <rFont val="Times New Roman"/>
            <charset val="134"/>
          </rPr>
          <t xml:space="preserve">
Thanh toán trừ 50% tạm ứng còn lại và giữ lại 5% bảo hành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J9" authorId="0">
      <text>
        <r>
          <rPr>
            <sz val="8"/>
            <rFont val="Tahoma"/>
            <charset val="134"/>
          </rPr>
          <t xml:space="preserve">KL nghiem thu - các khoản giảm trừ nếu có - 25% số tiền tạm ứng - 10% GT bảo hành
</t>
        </r>
      </text>
    </comment>
  </commentList>
</comments>
</file>

<file path=xl/sharedStrings.xml><?xml version="1.0" encoding="utf-8"?>
<sst xmlns="http://schemas.openxmlformats.org/spreadsheetml/2006/main" count="249" uniqueCount="201">
  <si>
    <t>STT</t>
  </si>
  <si>
    <t>Néi dung c«ng viÖc</t>
  </si>
  <si>
    <t>Ngày bắt đầu</t>
  </si>
  <si>
    <t>Ngày nghiệm thu</t>
  </si>
  <si>
    <t>Dù kiÕn thêi gian thanh to¸n</t>
  </si>
  <si>
    <t>Dù kiÕn s¶n l­îng thùc hiÖn</t>
  </si>
  <si>
    <t xml:space="preserve">Gia trị ®­îc TT </t>
  </si>
  <si>
    <t xml:space="preserve">Chñ ®Çu t­ thu håi 
t¹m øng </t>
  </si>
  <si>
    <t xml:space="preserve">TiÒn vÒ </t>
  </si>
  <si>
    <t>5=4*95%</t>
  </si>
  <si>
    <t>7=5</t>
  </si>
  <si>
    <t>TiÕn ®é thi c«ng</t>
  </si>
  <si>
    <t>§ît1</t>
  </si>
  <si>
    <t>28/2/2010</t>
  </si>
  <si>
    <t>28/3/2010</t>
  </si>
  <si>
    <t>28/4/2010</t>
  </si>
  <si>
    <t>§ît 2</t>
  </si>
  <si>
    <t>28/5/2010</t>
  </si>
  <si>
    <t xml:space="preserve">§ît 3 </t>
  </si>
  <si>
    <t>28/6/2010</t>
  </si>
  <si>
    <t>§ît 4</t>
  </si>
  <si>
    <t>28/7/2010</t>
  </si>
  <si>
    <t>§ît 5</t>
  </si>
  <si>
    <t>28/8/2010</t>
  </si>
  <si>
    <t>§ît 6</t>
  </si>
  <si>
    <t>28/9/2010</t>
  </si>
  <si>
    <t>TiÕn hµnh kiÓm tra chÊt l­îng cäc</t>
  </si>
  <si>
    <t>30/8/2010</t>
  </si>
  <si>
    <t>Tæng</t>
  </si>
  <si>
    <t>Thông tin Dự án</t>
  </si>
  <si>
    <t>Tiêu chí</t>
  </si>
  <si>
    <t>Thành tiền</t>
  </si>
  <si>
    <t>Giá trị hợp đồng</t>
  </si>
  <si>
    <t>Thời hạn thực hiện</t>
  </si>
  <si>
    <t>12 tháng từ 1/2011 -12/2011</t>
  </si>
  <si>
    <t>Phương thức thanh toán</t>
  </si>
  <si>
    <t>thanh toán gối đầu</t>
  </si>
  <si>
    <t>Tạm ứng (so với giá trị HĐ)</t>
  </si>
  <si>
    <t>Nghiệm thu</t>
  </si>
  <si>
    <t>theo bảng kế hoạch thi công,
 nghiệm thu, thanh toán</t>
  </si>
  <si>
    <t>Thanh toán</t>
  </si>
  <si>
    <t xml:space="preserve">Vốn tự có </t>
  </si>
  <si>
    <t>5% công trình</t>
  </si>
  <si>
    <t>Các giả định của dự án</t>
  </si>
  <si>
    <t>Kế hoạch thi công không bị gián đoạn do ảnh hưởng của thời tiết hoặc những nguyên nhân bất khả kháng</t>
  </si>
  <si>
    <t>Thời gian kể từ khi tiến hành nghiệm thu tới lúc được thanh toán là 30 ngày.</t>
  </si>
  <si>
    <t>Kế hoạch thanh toán được thực hiện theo quý/tháng</t>
  </si>
  <si>
    <r>
      <rPr>
        <sz val="12"/>
        <rFont val="Times New Roman"/>
        <charset val="134"/>
      </rPr>
      <t xml:space="preserve">Khối lượng nghiệm thu bằng </t>
    </r>
    <r>
      <rPr>
        <b/>
        <sz val="12"/>
        <rFont val="Times New Roman"/>
        <charset val="134"/>
      </rPr>
      <t>80%</t>
    </r>
    <r>
      <rPr>
        <sz val="12"/>
        <rFont val="Times New Roman"/>
        <charset val="134"/>
      </rPr>
      <t xml:space="preserve"> khối lượng thi công của quý/tháng trước đó</t>
    </r>
  </si>
  <si>
    <t>Đơn vị mua nguyên vật liệu dự trữ cho… tháng thi công</t>
  </si>
  <si>
    <t>Chi phí thực hiện = 85% Đơn giá ký với CĐT (giá của khối lượng đã thực hiện/nghiệm thu)</t>
  </si>
  <si>
    <t xml:space="preserve">Nhà cung cấp nguyên vật liệu, chủ đầu tư </t>
  </si>
  <si>
    <t>Bảng kế hoạch thi công/Nghiệm thu/Thanh toán 
(căn cứ theo bảng kế hoạch thi công và bảng dự toán công trình/dự toan dự thầu đã ký với CĐT</t>
  </si>
  <si>
    <t>Đầu mục</t>
  </si>
  <si>
    <t>Tháng 1</t>
  </si>
  <si>
    <t>Tháng 2</t>
  </si>
  <si>
    <t>Tháng 3</t>
  </si>
  <si>
    <t>Tháng 4</t>
  </si>
  <si>
    <t>Tháng 5</t>
  </si>
  <si>
    <t>Tháng 6</t>
  </si>
  <si>
    <t>Tháng 7</t>
  </si>
  <si>
    <t>Tháng 8</t>
  </si>
  <si>
    <t>Tháng 9</t>
  </si>
  <si>
    <t>Tháng 10</t>
  </si>
  <si>
    <t>Khối lượng thi công</t>
  </si>
  <si>
    <t>Khối lượng nghiệm thu</t>
  </si>
  <si>
    <t>Giá trị được thanh toán</t>
  </si>
  <si>
    <t>Bảng chi phí dự kiến thực hiện  công trình
 (căn cứ bảng dự toán công trình và kế hoạch thi công)</t>
  </si>
  <si>
    <t>Chuẩn bị mặt bằng thi công</t>
  </si>
  <si>
    <t>Chi phí nguyên vật liệu chính, phụ</t>
  </si>
  <si>
    <t>Chi phí máy thi công</t>
  </si>
  <si>
    <t>Chi phí nhân công</t>
  </si>
  <si>
    <t>Chi phí quản lý chung</t>
  </si>
  <si>
    <t>Trả nợ khoản vay tại TCB</t>
  </si>
  <si>
    <t>Nhu cầu khách hàng</t>
  </si>
  <si>
    <t>Phát hành bảo lãnh thực hiện HĐ</t>
  </si>
  <si>
    <t>10% giá trị  HĐ</t>
  </si>
  <si>
    <t>Phát hành bảo lãnh tạm ứng</t>
  </si>
  <si>
    <t>Phát hành bảo lãnh</t>
  </si>
  <si>
    <t>BẢNG THEO  DÕI TIẾN ĐỘ THANH TOÁN QUYỀN ĐÒI NỢ</t>
  </si>
  <si>
    <t>I</t>
  </si>
  <si>
    <t>THÔNG TIN CÁN BỘ QUẢN LÝ KHÁCH HÀNG</t>
  </si>
  <si>
    <t>Họ và tên:</t>
  </si>
  <si>
    <t>Đơn vị kinh doanh:</t>
  </si>
  <si>
    <t>II</t>
  </si>
  <si>
    <t>THÔNG TIN KHÁCH HÀNG</t>
  </si>
  <si>
    <t>Tên khách hàng:</t>
  </si>
  <si>
    <t>Số ĐKKD</t>
  </si>
  <si>
    <t>Mã CIF:</t>
  </si>
  <si>
    <t>III</t>
  </si>
  <si>
    <t>THÔNG TIN HỢP ĐỒNG TÍN DỤNG</t>
  </si>
  <si>
    <t>Dư nợ</t>
  </si>
  <si>
    <t>Giá trị cấp tín dụng:</t>
  </si>
  <si>
    <t>TT</t>
  </si>
  <si>
    <t>PHẦN THÔNG TIN HỢP ĐỒNG</t>
  </si>
  <si>
    <t>PHẦN THEO DÕI TIẾN ĐỘ THỰC HIỆN HỢP ĐỒNG</t>
  </si>
  <si>
    <t>PHẦN THEO DÕI TIẾN ĐỘ THANH TOÁN</t>
  </si>
  <si>
    <t>Số tiền đã thanh toán lũy kế</t>
  </si>
  <si>
    <t>Số HĐ đầu ra</t>
  </si>
  <si>
    <t>Hàng hóa/dịch vụ cung ứng theo hợp đồng</t>
  </si>
  <si>
    <t>Bên có nghĩa vụ thanh toán</t>
  </si>
  <si>
    <t>Ngày ký hợp đồng</t>
  </si>
  <si>
    <t>Giá trị hợp đồng</t>
  </si>
  <si>
    <t>Giá trị KH đã được ứng trước/thanh toán/đặt cọc (nếu có)</t>
  </si>
  <si>
    <t>Giá trị giữ lại để bảo đảm cho nghĩa vụ bảo hành (nếu có)</t>
  </si>
  <si>
    <t>Tổng giá trị còn lại sau khi trừ tạm ứng và giá trị giữ lại</t>
  </si>
  <si>
    <t>Kế hoạch thực hiện hợp đồng</t>
  </si>
  <si>
    <t>Tiến độ thực hiện hợp đồng thực tế</t>
  </si>
  <si>
    <t>Chênh lệch tiến độ thực hiện</t>
  </si>
  <si>
    <t>Tiến độ thanh toán theo hợp đồng</t>
  </si>
  <si>
    <t>Tiến độ thanh toán thực tế</t>
  </si>
  <si>
    <t>Chênh lệch tiến độ thanh toán</t>
  </si>
  <si>
    <t>Ngày</t>
  </si>
  <si>
    <t>Giá trị nghiệm thu/Giao hàng</t>
  </si>
  <si>
    <t>Chênh lệch ngày</t>
  </si>
  <si>
    <t>Chênh lệch giá trị</t>
  </si>
  <si>
    <t>Ngày thanh toán</t>
  </si>
  <si>
    <t>Số tiền thanh toán</t>
  </si>
  <si>
    <t>13 = 9 - 11</t>
  </si>
  <si>
    <t>14 = 12 - 10</t>
  </si>
  <si>
    <t>19 = 15 - 17</t>
  </si>
  <si>
    <t>20 = 19 - 16</t>
  </si>
  <si>
    <t>Hợp đồng 1</t>
  </si>
  <si>
    <t>Hàng hóa X</t>
  </si>
  <si>
    <t>Công ty A</t>
  </si>
  <si>
    <t>Hợp đồng 2</t>
  </si>
  <si>
    <t>Hàng hóa Y</t>
  </si>
  <si>
    <t>Công ty B</t>
  </si>
  <si>
    <t>…</t>
  </si>
  <si>
    <t>TỔNG</t>
  </si>
  <si>
    <t>Mã hiệu văn bản: 15.QĐ-MB.06/SPDN</t>
  </si>
  <si>
    <t>Lần ban hành: 01</t>
  </si>
  <si>
    <t>Trang 1/1</t>
  </si>
  <si>
    <t>Giá trị định giá</t>
  </si>
  <si>
    <t>Tổng TSĐB max</t>
  </si>
  <si>
    <t>BẢNG TỔNG HƠP TÀI SẢN</t>
  </si>
  <si>
    <t>1. TSDB là quyền đòi nợ đã hình thành</t>
  </si>
  <si>
    <t>(tỷ lệ 90%)</t>
  </si>
  <si>
    <t>Tên công trình</t>
  </si>
  <si>
    <t>Số HĐ thế chấp</t>
  </si>
  <si>
    <t>Số HĐ thi công</t>
  </si>
  <si>
    <t>GT nghiệm thu</t>
  </si>
  <si>
    <t>GT tạm ứng</t>
  </si>
  <si>
    <t>Ngày thanh toán dự kiến</t>
  </si>
  <si>
    <t>Đã thanh toán</t>
  </si>
  <si>
    <t>Ngày thanh toán 
cập nhật</t>
  </si>
  <si>
    <t>Giá trị thanh 
toán cập nhật</t>
  </si>
  <si>
    <t>Bảo hành</t>
  </si>
  <si>
    <t>GT còn thanh toán</t>
  </si>
  <si>
    <t xml:space="preserve">GT TSDB </t>
  </si>
  <si>
    <t>ĐB tối đa</t>
  </si>
  <si>
    <t>Ngày Phải thanh toán</t>
  </si>
  <si>
    <t>Morning Star 2</t>
  </si>
  <si>
    <t>17/11/10</t>
  </si>
  <si>
    <t>An Điền</t>
  </si>
  <si>
    <t>16/11/10</t>
  </si>
  <si>
    <t>FPT</t>
  </si>
  <si>
    <t>18/10/2010</t>
  </si>
  <si>
    <t>Vinacapital</t>
  </si>
  <si>
    <t>Aroma A</t>
  </si>
  <si>
    <t>20/1/11 (đợt 5)</t>
  </si>
  <si>
    <t>Aroma B</t>
  </si>
  <si>
    <t>Tổng cộng</t>
  </si>
  <si>
    <t>2. TSDB là bảng khối lượng tự kê khai</t>
  </si>
  <si>
    <t>(tỷ lệ 70%)</t>
  </si>
  <si>
    <t>Ngày nghiệm thu dự kiến</t>
  </si>
  <si>
    <t>Tổng chi phí</t>
  </si>
  <si>
    <t>Đã nghiệm thu</t>
  </si>
  <si>
    <t>Ngày cập nhật 
giá trị nghiệm thu</t>
  </si>
  <si>
    <t>Còn lại</t>
  </si>
  <si>
    <t>Đảm bảo Max</t>
  </si>
  <si>
    <t>Vinacap</t>
  </si>
  <si>
    <t>An Điền 2</t>
  </si>
  <si>
    <t>TỔNG CỘNG</t>
  </si>
  <si>
    <t>3. TSBĐ là nhóm 1, 2</t>
  </si>
  <si>
    <t>Loại TSBĐ</t>
  </si>
  <si>
    <t>Giá trị bảo đảm max</t>
  </si>
  <si>
    <t>4. Hàng hóa luân chuyển tại công trình</t>
  </si>
  <si>
    <t>Tên hàng hóa</t>
  </si>
  <si>
    <t>Giá trị đảm bảo max</t>
  </si>
  <si>
    <t>BẢNG TỔNG HỢP NGHĨA VỤ</t>
  </si>
  <si>
    <t>Loại</t>
  </si>
  <si>
    <t>Số dư</t>
  </si>
  <si>
    <t>Phần cần TSBĐ</t>
  </si>
  <si>
    <t>I. Dư nợ:</t>
  </si>
  <si>
    <t>II. Bảo lãnh</t>
  </si>
  <si>
    <t>Tín dụng</t>
  </si>
  <si>
    <t>Số KU</t>
  </si>
  <si>
    <t>Ngày giải ngân</t>
  </si>
  <si>
    <t>Giá trị giải ngân</t>
  </si>
  <si>
    <t>Ngày đáo hạn trên Hợp đồng</t>
  </si>
  <si>
    <t>Ngày thu nợ thực tế</t>
  </si>
  <si>
    <t>HĐ thế chấp TSBĐ</t>
  </si>
  <si>
    <t>Giá trị TSBĐ</t>
  </si>
  <si>
    <t>Tình trạng</t>
  </si>
  <si>
    <t>Bảo lãnh</t>
  </si>
  <si>
    <t>Số BL</t>
  </si>
  <si>
    <t>Ngày bảo lãnh</t>
  </si>
  <si>
    <t>Giá trị
 bảo lãnh</t>
  </si>
  <si>
    <t>Ngày hết hạn
 bảo lãnh</t>
  </si>
  <si>
    <t>Ký quỹ</t>
  </si>
  <si>
    <t>Tín chấp</t>
  </si>
</sst>
</file>

<file path=xl/styles.xml><?xml version="1.0" encoding="utf-8"?>
<styleSheet xmlns="http://schemas.openxmlformats.org/spreadsheetml/2006/main">
  <numFmts count="6">
    <numFmt numFmtId="176" formatCode="_ * #,##0_ ;_ * \-#,##0_ ;_ * &quot;-&quot;_ ;_ @_ "/>
    <numFmt numFmtId="43" formatCode="_(* #,##0.00_);_(* \(#,##0.00\);_(* &quot;-&quot;??_);_(@_)"/>
    <numFmt numFmtId="42" formatCode="_(&quot;$&quot;* #,##0_);_(&quot;$&quot;* \(#,##0\);_(&quot;$&quot;* &quot;-&quot;_);_(@_)"/>
    <numFmt numFmtId="177" formatCode="_(* #,##0_);_(* \(#,##0\);_(* &quot;-&quot;??_);_(@_)"/>
    <numFmt numFmtId="44" formatCode="_(&quot;$&quot;* #,##0.00_);_(&quot;$&quot;* \(#,##0.00\);_(&quot;$&quot;* &quot;-&quot;??_);_(@_)"/>
    <numFmt numFmtId="178" formatCode="[$-1010000]d/m/yyyy;@"/>
  </numFmts>
  <fonts count="40">
    <font>
      <sz val="12"/>
      <name val=".VnTime"/>
      <charset val="134"/>
    </font>
    <font>
      <b/>
      <sz val="10"/>
      <name val="Arial"/>
      <charset val="134"/>
    </font>
    <font>
      <b/>
      <sz val="12"/>
      <name val="Times New Roman"/>
      <charset val="134"/>
    </font>
    <font>
      <sz val="12"/>
      <name val="Times New Roman"/>
      <charset val="134"/>
    </font>
    <font>
      <sz val="10"/>
      <name val="Arial"/>
      <charset val="134"/>
    </font>
    <font>
      <sz val="8"/>
      <name val="Times New Roman"/>
      <charset val="134"/>
    </font>
    <font>
      <b/>
      <i/>
      <sz val="11"/>
      <color rgb="FF808080"/>
      <name val="Times New Roman"/>
      <charset val="134"/>
    </font>
    <font>
      <b/>
      <sz val="14"/>
      <name val="Times New Roman"/>
      <charset val="134"/>
    </font>
    <font>
      <b/>
      <sz val="8"/>
      <name val="Times New Roman"/>
      <charset val="134"/>
    </font>
    <font>
      <i/>
      <sz val="8"/>
      <name val="Times New Roman"/>
      <charset val="134"/>
    </font>
    <font>
      <sz val="11"/>
      <name val="Times New Roman"/>
      <charset val="134"/>
    </font>
    <font>
      <b/>
      <sz val="8"/>
      <color rgb="FFFF0000"/>
      <name val="Times New Roman"/>
      <charset val="134"/>
    </font>
    <font>
      <sz val="8"/>
      <color rgb="FFFF0000"/>
      <name val="Times New Roman"/>
      <charset val="134"/>
    </font>
    <font>
      <b/>
      <sz val="12"/>
      <name val=".VnTime"/>
      <charset val="134"/>
    </font>
    <font>
      <b/>
      <sz val="12"/>
      <color indexed="8"/>
      <name val=".VnTime"/>
      <charset val="134"/>
    </font>
    <font>
      <sz val="12"/>
      <color indexed="8"/>
      <name val=".VnTime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9"/>
      <name val="Times New Roman"/>
      <charset val="134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9"/>
      <name val="Times New Roman"/>
      <charset val="134"/>
    </font>
    <font>
      <sz val="9"/>
      <name val="Times New Roman"/>
      <charset val="134"/>
    </font>
    <font>
      <sz val="8"/>
      <name val="Tahoma"/>
      <charset val="134"/>
    </font>
  </fonts>
  <fills count="41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5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hair">
        <color auto="1"/>
      </right>
      <top style="double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double">
        <color auto="1"/>
      </top>
      <bottom style="hair">
        <color auto="1"/>
      </bottom>
      <diagonal/>
    </border>
    <border>
      <left style="hair">
        <color auto="1"/>
      </left>
      <right/>
      <top style="double">
        <color auto="1"/>
      </top>
      <bottom style="hair">
        <color auto="1"/>
      </bottom>
      <diagonal/>
    </border>
    <border>
      <left style="double">
        <color auto="1"/>
      </left>
      <right style="double">
        <color auto="1"/>
      </right>
      <top/>
      <bottom/>
      <diagonal/>
    </border>
    <border>
      <left style="double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double">
        <color auto="1"/>
      </left>
      <right style="double">
        <color auto="1"/>
      </right>
      <top/>
      <bottom style="thin">
        <color auto="1"/>
      </bottom>
      <diagonal/>
    </border>
    <border>
      <left style="double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double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double">
        <color auto="1"/>
      </left>
      <right style="hair">
        <color auto="1"/>
      </right>
      <top style="hair">
        <color auto="1"/>
      </top>
      <bottom style="double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double">
        <color auto="1"/>
      </bottom>
      <diagonal/>
    </border>
    <border>
      <left style="hair">
        <color auto="1"/>
      </left>
      <right/>
      <top style="hair">
        <color auto="1"/>
      </top>
      <bottom style="double">
        <color auto="1"/>
      </bottom>
      <diagonal/>
    </border>
    <border>
      <left style="hair">
        <color auto="1"/>
      </left>
      <right style="double">
        <color auto="1"/>
      </right>
      <top style="double">
        <color auto="1"/>
      </top>
      <bottom style="hair">
        <color auto="1"/>
      </bottom>
      <diagonal/>
    </border>
    <border>
      <left style="hair">
        <color auto="1"/>
      </left>
      <right style="double">
        <color auto="1"/>
      </right>
      <top style="hair">
        <color auto="1"/>
      </top>
      <bottom/>
      <diagonal/>
    </border>
    <border>
      <left style="hair">
        <color auto="1"/>
      </left>
      <right style="double">
        <color auto="1"/>
      </right>
      <top style="hair">
        <color auto="1"/>
      </top>
      <bottom style="hair">
        <color auto="1"/>
      </bottom>
      <diagonal/>
    </border>
    <border>
      <left style="double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double">
        <color auto="1"/>
      </right>
      <top/>
      <bottom style="hair">
        <color auto="1"/>
      </bottom>
      <diagonal/>
    </border>
    <border>
      <left style="hair">
        <color auto="1"/>
      </left>
      <right style="double">
        <color auto="1"/>
      </right>
      <top style="hair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double">
        <color auto="1"/>
      </left>
      <right style="thin">
        <color auto="1"/>
      </right>
      <top/>
      <bottom/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double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double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double">
        <color auto="1"/>
      </left>
      <right style="thin">
        <color auto="1"/>
      </right>
      <top style="hair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double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5">
    <xf numFmtId="0" fontId="0" fillId="0" borderId="0"/>
    <xf numFmtId="0" fontId="1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/>
    <xf numFmtId="176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44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23" borderId="48" applyNumberFormat="0" applyAlignment="0" applyProtection="0">
      <alignment vertical="center"/>
    </xf>
    <xf numFmtId="0" fontId="24" fillId="0" borderId="46" applyNumberFormat="0" applyFill="0" applyAlignment="0" applyProtection="0">
      <alignment vertical="center"/>
    </xf>
    <xf numFmtId="0" fontId="16" fillId="22" borderId="47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0" fillId="0" borderId="46" applyNumberFormat="0" applyFill="0" applyAlignment="0" applyProtection="0">
      <alignment vertical="center"/>
    </xf>
    <xf numFmtId="0" fontId="22" fillId="0" borderId="50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3" fillId="29" borderId="51" applyNumberFormat="0" applyAlignment="0" applyProtection="0">
      <alignment vertical="center"/>
    </xf>
    <xf numFmtId="0" fontId="29" fillId="0" borderId="0"/>
    <xf numFmtId="0" fontId="18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31" fillId="28" borderId="49" applyNumberFormat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32" fillId="28" borderId="51" applyNumberFormat="0" applyAlignment="0" applyProtection="0">
      <alignment vertical="center"/>
    </xf>
    <xf numFmtId="0" fontId="34" fillId="0" borderId="52" applyNumberFormat="0" applyFill="0" applyAlignment="0" applyProtection="0">
      <alignment vertical="center"/>
    </xf>
    <xf numFmtId="0" fontId="35" fillId="0" borderId="53" applyNumberFormat="0" applyFill="0" applyAlignment="0" applyProtection="0">
      <alignment vertical="center"/>
    </xf>
    <xf numFmtId="0" fontId="36" fillId="3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4" fillId="0" borderId="0"/>
    <xf numFmtId="0" fontId="17" fillId="19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4" fillId="0" borderId="0"/>
    <xf numFmtId="0" fontId="17" fillId="32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9" fontId="4" fillId="0" borderId="0" applyFont="0" applyFill="0" applyBorder="0" applyAlignment="0" applyProtection="0"/>
    <xf numFmtId="0" fontId="18" fillId="3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3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8" fillId="4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/>
    <xf numFmtId="43" fontId="5" fillId="0" borderId="0" applyFont="0" applyFill="0" applyBorder="0" applyAlignment="0" applyProtection="0"/>
  </cellStyleXfs>
  <cellXfs count="168">
    <xf numFmtId="0" fontId="0" fillId="0" borderId="0" xfId="0"/>
    <xf numFmtId="0" fontId="1" fillId="2" borderId="1" xfId="33" applyFont="1" applyFill="1" applyBorder="1" applyAlignment="1">
      <alignment horizontal="center"/>
    </xf>
    <xf numFmtId="0" fontId="1" fillId="2" borderId="2" xfId="33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4" xfId="0" applyFont="1" applyBorder="1"/>
    <xf numFmtId="0" fontId="3" fillId="0" borderId="0" xfId="0" applyFont="1"/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4" xfId="0" applyFont="1" applyBorder="1" applyAlignment="1">
      <alignment horizontal="center" wrapText="1"/>
    </xf>
    <xf numFmtId="0" fontId="1" fillId="2" borderId="7" xfId="33" applyFont="1" applyFill="1" applyBorder="1" applyAlignment="1">
      <alignment horizontal="center"/>
    </xf>
    <xf numFmtId="0" fontId="4" fillId="3" borderId="0" xfId="33" applyFill="1"/>
    <xf numFmtId="0" fontId="1" fillId="0" borderId="0" xfId="33" applyFont="1" applyAlignment="1">
      <alignment horizontal="center"/>
    </xf>
    <xf numFmtId="0" fontId="4" fillId="0" borderId="0" xfId="33"/>
    <xf numFmtId="177" fontId="4" fillId="0" borderId="0" xfId="53" applyNumberFormat="1" applyFont="1"/>
    <xf numFmtId="177" fontId="4" fillId="0" borderId="0" xfId="53" applyNumberFormat="1" applyFont="1" applyBorder="1"/>
    <xf numFmtId="0" fontId="1" fillId="3" borderId="0" xfId="33" applyFont="1" applyFill="1"/>
    <xf numFmtId="177" fontId="4" fillId="3" borderId="0" xfId="53" applyNumberFormat="1" applyFont="1" applyFill="1"/>
    <xf numFmtId="0" fontId="1" fillId="0" borderId="4" xfId="33" applyFont="1" applyBorder="1" applyAlignment="1">
      <alignment horizontal="center"/>
    </xf>
    <xf numFmtId="177" fontId="1" fillId="0" borderId="4" xfId="53" applyNumberFormat="1" applyFont="1" applyFill="1" applyBorder="1" applyAlignment="1">
      <alignment horizontal="center"/>
    </xf>
    <xf numFmtId="0" fontId="4" fillId="0" borderId="4" xfId="33" applyBorder="1" applyAlignment="1">
      <alignment horizontal="center"/>
    </xf>
    <xf numFmtId="0" fontId="4" fillId="0" borderId="4" xfId="33" applyBorder="1"/>
    <xf numFmtId="177" fontId="4" fillId="0" borderId="4" xfId="53" applyNumberFormat="1" applyFont="1" applyFill="1" applyBorder="1"/>
    <xf numFmtId="0" fontId="4" fillId="0" borderId="1" xfId="33" applyBorder="1"/>
    <xf numFmtId="177" fontId="4" fillId="0" borderId="1" xfId="53" applyNumberFormat="1" applyFont="1" applyFill="1" applyBorder="1"/>
    <xf numFmtId="177" fontId="4" fillId="0" borderId="0" xfId="53" applyNumberFormat="1" applyFont="1" applyFill="1"/>
    <xf numFmtId="0" fontId="1" fillId="0" borderId="4" xfId="33" applyFont="1" applyBorder="1"/>
    <xf numFmtId="177" fontId="1" fillId="0" borderId="4" xfId="53" applyNumberFormat="1" applyFont="1" applyFill="1" applyBorder="1"/>
    <xf numFmtId="0" fontId="4" fillId="0" borderId="0" xfId="33" applyAlignment="1">
      <alignment horizontal="center"/>
    </xf>
    <xf numFmtId="0" fontId="4" fillId="3" borderId="0" xfId="33" applyFill="1" applyAlignment="1">
      <alignment horizontal="center"/>
    </xf>
    <xf numFmtId="177" fontId="4" fillId="0" borderId="4" xfId="53" applyNumberFormat="1" applyFont="1" applyBorder="1"/>
    <xf numFmtId="177" fontId="4" fillId="4" borderId="4" xfId="53" applyNumberFormat="1" applyFont="1" applyFill="1" applyBorder="1"/>
    <xf numFmtId="0" fontId="1" fillId="0" borderId="1" xfId="33" applyFont="1" applyBorder="1" applyAlignment="1">
      <alignment horizontal="center"/>
    </xf>
    <xf numFmtId="0" fontId="1" fillId="0" borderId="7" xfId="33" applyFont="1" applyBorder="1" applyAlignment="1">
      <alignment horizontal="center"/>
    </xf>
    <xf numFmtId="177" fontId="1" fillId="0" borderId="4" xfId="53" applyNumberFormat="1" applyFont="1" applyBorder="1"/>
    <xf numFmtId="9" fontId="4" fillId="0" borderId="0" xfId="53" applyNumberFormat="1" applyFont="1"/>
    <xf numFmtId="177" fontId="1" fillId="0" borderId="0" xfId="53" applyNumberFormat="1" applyFont="1"/>
    <xf numFmtId="177" fontId="1" fillId="2" borderId="4" xfId="53" applyNumberFormat="1" applyFont="1" applyFill="1" applyBorder="1"/>
    <xf numFmtId="177" fontId="1" fillId="5" borderId="4" xfId="53" applyNumberFormat="1" applyFont="1" applyFill="1" applyBorder="1"/>
    <xf numFmtId="177" fontId="1" fillId="0" borderId="4" xfId="53" applyNumberFormat="1" applyFont="1" applyFill="1" applyBorder="1" applyAlignment="1">
      <alignment horizontal="center" wrapText="1"/>
    </xf>
    <xf numFmtId="177" fontId="1" fillId="6" borderId="4" xfId="53" applyNumberFormat="1" applyFont="1" applyFill="1" applyBorder="1" applyAlignment="1">
      <alignment horizontal="center"/>
    </xf>
    <xf numFmtId="177" fontId="4" fillId="6" borderId="4" xfId="53" applyNumberFormat="1" applyFont="1" applyFill="1" applyBorder="1"/>
    <xf numFmtId="177" fontId="4" fillId="5" borderId="4" xfId="53" applyNumberFormat="1" applyFont="1" applyFill="1" applyBorder="1"/>
    <xf numFmtId="177" fontId="1" fillId="0" borderId="4" xfId="53" applyNumberFormat="1" applyFont="1" applyFill="1" applyBorder="1" applyAlignment="1">
      <alignment wrapText="1"/>
    </xf>
    <xf numFmtId="177" fontId="4" fillId="0" borderId="7" xfId="53" applyNumberFormat="1" applyFont="1" applyBorder="1"/>
    <xf numFmtId="9" fontId="4" fillId="0" borderId="7" xfId="46" applyFont="1" applyBorder="1"/>
    <xf numFmtId="177" fontId="1" fillId="0" borderId="0" xfId="53" applyNumberFormat="1" applyFont="1" applyBorder="1"/>
    <xf numFmtId="0" fontId="5" fillId="0" borderId="0" xfId="38" applyFont="1" applyAlignment="1">
      <alignment vertical="center" wrapText="1"/>
    </xf>
    <xf numFmtId="0" fontId="5" fillId="0" borderId="0" xfId="38" applyFont="1" applyAlignment="1">
      <alignment vertical="center"/>
    </xf>
    <xf numFmtId="0" fontId="5" fillId="0" borderId="0" xfId="38" applyFont="1" applyAlignment="1">
      <alignment horizontal="right" vertical="center"/>
    </xf>
    <xf numFmtId="0" fontId="6" fillId="0" borderId="0" xfId="0" applyFont="1" applyAlignment="1">
      <alignment horizontal="right"/>
    </xf>
    <xf numFmtId="0" fontId="7" fillId="0" borderId="0" xfId="38" applyFont="1" applyAlignment="1">
      <alignment horizontal="left" vertical="center"/>
    </xf>
    <xf numFmtId="0" fontId="8" fillId="0" borderId="0" xfId="38" applyFont="1" applyAlignment="1">
      <alignment vertical="center"/>
    </xf>
    <xf numFmtId="0" fontId="9" fillId="0" borderId="0" xfId="38" applyFont="1" applyAlignment="1">
      <alignment horizontal="left" vertical="center"/>
    </xf>
    <xf numFmtId="0" fontId="8" fillId="0" borderId="0" xfId="38" applyFont="1" applyAlignment="1">
      <alignment horizontal="right" vertical="center"/>
    </xf>
    <xf numFmtId="0" fontId="8" fillId="0" borderId="0" xfId="38" applyFont="1" applyAlignment="1">
      <alignment horizontal="left" vertical="center"/>
    </xf>
    <xf numFmtId="0" fontId="5" fillId="0" borderId="0" xfId="38" applyFont="1" applyAlignment="1">
      <alignment horizontal="left" vertical="center"/>
    </xf>
    <xf numFmtId="0" fontId="8" fillId="0" borderId="0" xfId="38" applyFont="1" applyAlignment="1">
      <alignment horizontal="center" vertical="center"/>
    </xf>
    <xf numFmtId="0" fontId="5" fillId="0" borderId="0" xfId="38" applyFont="1" applyAlignment="1">
      <alignment horizontal="center" vertical="center"/>
    </xf>
    <xf numFmtId="0" fontId="8" fillId="0" borderId="8" xfId="38" applyFont="1" applyBorder="1" applyAlignment="1">
      <alignment horizontal="center" vertical="center"/>
    </xf>
    <xf numFmtId="0" fontId="8" fillId="7" borderId="9" xfId="38" applyFont="1" applyFill="1" applyBorder="1" applyAlignment="1">
      <alignment horizontal="center" vertical="center" wrapText="1"/>
    </xf>
    <xf numFmtId="0" fontId="8" fillId="7" borderId="10" xfId="38" applyFont="1" applyFill="1" applyBorder="1" applyAlignment="1">
      <alignment horizontal="center" vertical="center" wrapText="1"/>
    </xf>
    <xf numFmtId="0" fontId="8" fillId="7" borderId="11" xfId="38" applyFont="1" applyFill="1" applyBorder="1" applyAlignment="1">
      <alignment horizontal="center" vertical="center" wrapText="1"/>
    </xf>
    <xf numFmtId="0" fontId="8" fillId="0" borderId="12" xfId="38" applyFont="1" applyBorder="1" applyAlignment="1">
      <alignment horizontal="center" vertical="center"/>
    </xf>
    <xf numFmtId="0" fontId="8" fillId="0" borderId="13" xfId="38" applyFont="1" applyBorder="1" applyAlignment="1">
      <alignment horizontal="center" vertical="center" wrapText="1"/>
    </xf>
    <xf numFmtId="0" fontId="8" fillId="8" borderId="14" xfId="38" applyFont="1" applyFill="1" applyBorder="1" applyAlignment="1">
      <alignment horizontal="center" vertical="center" wrapText="1"/>
    </xf>
    <xf numFmtId="0" fontId="8" fillId="0" borderId="14" xfId="38" applyFont="1" applyBorder="1" applyAlignment="1">
      <alignment horizontal="center" vertical="center" wrapText="1"/>
    </xf>
    <xf numFmtId="0" fontId="8" fillId="0" borderId="15" xfId="38" applyFont="1" applyBorder="1" applyAlignment="1">
      <alignment horizontal="center" vertical="center"/>
    </xf>
    <xf numFmtId="0" fontId="8" fillId="0" borderId="16" xfId="38" applyFont="1" applyBorder="1" applyAlignment="1">
      <alignment horizontal="center" vertical="center" wrapText="1"/>
    </xf>
    <xf numFmtId="0" fontId="8" fillId="8" borderId="17" xfId="38" applyFont="1" applyFill="1" applyBorder="1" applyAlignment="1">
      <alignment horizontal="center" vertical="center" wrapText="1"/>
    </xf>
    <xf numFmtId="0" fontId="8" fillId="0" borderId="17" xfId="38" applyFont="1" applyBorder="1" applyAlignment="1">
      <alignment horizontal="center" vertical="center" wrapText="1"/>
    </xf>
    <xf numFmtId="0" fontId="5" fillId="0" borderId="16" xfId="38" applyFont="1" applyBorder="1" applyAlignment="1">
      <alignment horizontal="center" vertical="center" wrapText="1"/>
    </xf>
    <xf numFmtId="0" fontId="5" fillId="0" borderId="17" xfId="38" applyFont="1" applyBorder="1" applyAlignment="1">
      <alignment horizontal="center" vertical="center" wrapText="1"/>
    </xf>
    <xf numFmtId="0" fontId="5" fillId="0" borderId="18" xfId="38" applyFont="1" applyBorder="1" applyAlignment="1">
      <alignment vertical="center"/>
    </xf>
    <xf numFmtId="0" fontId="5" fillId="0" borderId="19" xfId="38" applyFont="1" applyBorder="1" applyAlignment="1">
      <alignment vertical="center"/>
    </xf>
    <xf numFmtId="58" fontId="5" fillId="0" borderId="19" xfId="38" applyNumberFormat="1" applyFont="1" applyBorder="1" applyAlignment="1">
      <alignment vertical="center"/>
    </xf>
    <xf numFmtId="177" fontId="5" fillId="0" borderId="19" xfId="2" applyNumberFormat="1" applyFont="1" applyFill="1" applyBorder="1" applyAlignment="1">
      <alignment vertical="center"/>
    </xf>
    <xf numFmtId="177" fontId="5" fillId="0" borderId="19" xfId="38" applyNumberFormat="1" applyFont="1" applyBorder="1" applyAlignment="1">
      <alignment horizontal="right" vertical="center"/>
    </xf>
    <xf numFmtId="0" fontId="5" fillId="0" borderId="19" xfId="38" applyFont="1" applyBorder="1" applyAlignment="1">
      <alignment horizontal="right" vertical="center"/>
    </xf>
    <xf numFmtId="0" fontId="5" fillId="0" borderId="20" xfId="38" applyFont="1" applyBorder="1" applyAlignment="1">
      <alignment horizontal="right" vertical="center"/>
    </xf>
    <xf numFmtId="0" fontId="5" fillId="0" borderId="21" xfId="38" applyFont="1" applyBorder="1" applyAlignment="1">
      <alignment vertical="center"/>
    </xf>
    <xf numFmtId="0" fontId="5" fillId="0" borderId="22" xfId="38" applyFont="1" applyBorder="1" applyAlignment="1">
      <alignment vertical="center"/>
    </xf>
    <xf numFmtId="0" fontId="5" fillId="0" borderId="22" xfId="38" applyFont="1" applyBorder="1" applyAlignment="1">
      <alignment horizontal="right" vertical="center"/>
    </xf>
    <xf numFmtId="0" fontId="5" fillId="0" borderId="23" xfId="38" applyFont="1" applyBorder="1" applyAlignment="1">
      <alignment horizontal="right" vertical="center"/>
    </xf>
    <xf numFmtId="177" fontId="5" fillId="0" borderId="0" xfId="38" applyNumberFormat="1" applyFont="1" applyAlignment="1">
      <alignment vertical="center"/>
    </xf>
    <xf numFmtId="0" fontId="10" fillId="0" borderId="0" xfId="0" applyFont="1" applyAlignment="1">
      <alignment vertical="center"/>
    </xf>
    <xf numFmtId="0" fontId="8" fillId="7" borderId="24" xfId="38" applyFont="1" applyFill="1" applyBorder="1" applyAlignment="1">
      <alignment horizontal="center" vertical="center" wrapText="1"/>
    </xf>
    <xf numFmtId="0" fontId="8" fillId="9" borderId="9" xfId="38" applyFont="1" applyFill="1" applyBorder="1" applyAlignment="1">
      <alignment horizontal="center" vertical="center"/>
    </xf>
    <xf numFmtId="0" fontId="8" fillId="9" borderId="10" xfId="38" applyFont="1" applyFill="1" applyBorder="1" applyAlignment="1">
      <alignment horizontal="center" vertical="center"/>
    </xf>
    <xf numFmtId="0" fontId="8" fillId="9" borderId="24" xfId="38" applyFont="1" applyFill="1" applyBorder="1" applyAlignment="1">
      <alignment horizontal="center" vertical="center"/>
    </xf>
    <xf numFmtId="0" fontId="8" fillId="7" borderId="9" xfId="38" applyFont="1" applyFill="1" applyBorder="1" applyAlignment="1">
      <alignment horizontal="center" vertical="center"/>
    </xf>
    <xf numFmtId="0" fontId="11" fillId="0" borderId="25" xfId="38" applyFont="1" applyBorder="1" applyAlignment="1">
      <alignment horizontal="center" vertical="center" wrapText="1"/>
    </xf>
    <xf numFmtId="0" fontId="8" fillId="0" borderId="18" xfId="38" applyFont="1" applyBorder="1" applyAlignment="1">
      <alignment horizontal="center" vertical="center" wrapText="1"/>
    </xf>
    <xf numFmtId="0" fontId="8" fillId="0" borderId="19" xfId="38" applyFont="1" applyBorder="1" applyAlignment="1">
      <alignment horizontal="center" vertical="center" wrapText="1"/>
    </xf>
    <xf numFmtId="0" fontId="8" fillId="0" borderId="26" xfId="38" applyFont="1" applyBorder="1" applyAlignment="1">
      <alignment horizontal="center" vertical="center" wrapText="1"/>
    </xf>
    <xf numFmtId="0" fontId="8" fillId="0" borderId="27" xfId="38" applyFont="1" applyBorder="1" applyAlignment="1">
      <alignment horizontal="center" vertical="center" wrapText="1"/>
    </xf>
    <xf numFmtId="0" fontId="11" fillId="0" borderId="28" xfId="38" applyFont="1" applyBorder="1" applyAlignment="1">
      <alignment horizontal="center" vertical="center" wrapText="1"/>
    </xf>
    <xf numFmtId="0" fontId="12" fillId="0" borderId="28" xfId="38" applyFont="1" applyBorder="1" applyAlignment="1">
      <alignment horizontal="center" vertical="center" wrapText="1"/>
    </xf>
    <xf numFmtId="0" fontId="5" fillId="0" borderId="18" xfId="38" applyFont="1" applyBorder="1" applyAlignment="1">
      <alignment horizontal="center" vertical="center" wrapText="1"/>
    </xf>
    <xf numFmtId="0" fontId="5" fillId="0" borderId="19" xfId="38" applyFont="1" applyBorder="1" applyAlignment="1">
      <alignment horizontal="center" vertical="center" wrapText="1"/>
    </xf>
    <xf numFmtId="0" fontId="5" fillId="0" borderId="26" xfId="38" applyFont="1" applyBorder="1" applyAlignment="1">
      <alignment horizontal="center" vertical="center" wrapText="1"/>
    </xf>
    <xf numFmtId="0" fontId="5" fillId="0" borderId="18" xfId="38" applyFont="1" applyBorder="1" applyAlignment="1">
      <alignment horizontal="center" vertical="center"/>
    </xf>
    <xf numFmtId="177" fontId="12" fillId="0" borderId="26" xfId="38" applyNumberFormat="1" applyFont="1" applyBorder="1" applyAlignment="1">
      <alignment vertical="center"/>
    </xf>
    <xf numFmtId="58" fontId="5" fillId="0" borderId="18" xfId="38" applyNumberFormat="1" applyFont="1" applyBorder="1" applyAlignment="1">
      <alignment vertical="center"/>
    </xf>
    <xf numFmtId="177" fontId="5" fillId="0" borderId="26" xfId="2" applyNumberFormat="1" applyFont="1" applyFill="1" applyBorder="1" applyAlignment="1">
      <alignment vertical="center"/>
    </xf>
    <xf numFmtId="0" fontId="12" fillId="0" borderId="26" xfId="38" applyFont="1" applyBorder="1" applyAlignment="1">
      <alignment vertical="center"/>
    </xf>
    <xf numFmtId="177" fontId="8" fillId="0" borderId="19" xfId="38" applyNumberFormat="1" applyFont="1" applyBorder="1" applyAlignment="1">
      <alignment vertical="center"/>
    </xf>
    <xf numFmtId="0" fontId="5" fillId="0" borderId="26" xfId="38" applyFont="1" applyBorder="1" applyAlignment="1">
      <alignment vertical="center"/>
    </xf>
    <xf numFmtId="0" fontId="8" fillId="0" borderId="18" xfId="38" applyFont="1" applyBorder="1" applyAlignment="1">
      <alignment vertical="center"/>
    </xf>
    <xf numFmtId="0" fontId="12" fillId="0" borderId="29" xfId="38" applyFont="1" applyBorder="1" applyAlignment="1">
      <alignment vertical="center"/>
    </xf>
    <xf numFmtId="0" fontId="5" fillId="0" borderId="29" xfId="38" applyFont="1" applyBorder="1" applyAlignment="1">
      <alignment vertical="center"/>
    </xf>
    <xf numFmtId="0" fontId="8" fillId="7" borderId="10" xfId="38" applyFont="1" applyFill="1" applyBorder="1" applyAlignment="1">
      <alignment horizontal="center" vertical="center"/>
    </xf>
    <xf numFmtId="0" fontId="8" fillId="7" borderId="24" xfId="38" applyFont="1" applyFill="1" applyBorder="1" applyAlignment="1">
      <alignment horizontal="center" vertical="center"/>
    </xf>
    <xf numFmtId="0" fontId="8" fillId="0" borderId="30" xfId="38" applyFont="1" applyBorder="1" applyAlignment="1">
      <alignment horizontal="center" vertical="center" wrapText="1"/>
    </xf>
    <xf numFmtId="0" fontId="8" fillId="0" borderId="31" xfId="38" applyFont="1" applyBorder="1" applyAlignment="1">
      <alignment horizontal="center" vertical="center" wrapText="1"/>
    </xf>
    <xf numFmtId="0" fontId="8" fillId="0" borderId="32" xfId="38" applyFont="1" applyBorder="1" applyAlignment="1">
      <alignment horizontal="center" vertical="center" wrapText="1"/>
    </xf>
    <xf numFmtId="0" fontId="5" fillId="0" borderId="0" xfId="38" applyFont="1" applyAlignment="1">
      <alignment horizontal="center" vertical="center" wrapText="1"/>
    </xf>
    <xf numFmtId="0" fontId="8" fillId="0" borderId="33" xfId="38" applyFont="1" applyBorder="1" applyAlignment="1">
      <alignment horizontal="center" vertical="center" wrapText="1"/>
    </xf>
    <xf numFmtId="0" fontId="5" fillId="0" borderId="19" xfId="38" applyFont="1" applyBorder="1" applyAlignment="1">
      <alignment horizontal="center" vertical="center"/>
    </xf>
    <xf numFmtId="0" fontId="5" fillId="0" borderId="26" xfId="38" applyFont="1" applyBorder="1" applyAlignment="1">
      <alignment horizontal="center" vertical="center"/>
    </xf>
    <xf numFmtId="0" fontId="5" fillId="0" borderId="6" xfId="38" applyFont="1" applyBorder="1" applyAlignment="1">
      <alignment horizontal="center" vertical="center" wrapText="1"/>
    </xf>
    <xf numFmtId="177" fontId="5" fillId="0" borderId="26" xfId="38" applyNumberFormat="1" applyFont="1" applyBorder="1" applyAlignment="1">
      <alignment horizontal="right" vertical="center"/>
    </xf>
    <xf numFmtId="177" fontId="5" fillId="0" borderId="7" xfId="38" applyNumberFormat="1" applyFont="1" applyBorder="1" applyAlignment="1">
      <alignment vertical="center"/>
    </xf>
    <xf numFmtId="0" fontId="5" fillId="0" borderId="26" xfId="38" applyFont="1" applyBorder="1" applyAlignment="1">
      <alignment horizontal="right" vertical="center"/>
    </xf>
    <xf numFmtId="177" fontId="11" fillId="8" borderId="19" xfId="2" applyNumberFormat="1" applyFont="1" applyFill="1" applyBorder="1" applyAlignment="1">
      <alignment vertical="center"/>
    </xf>
    <xf numFmtId="0" fontId="5" fillId="0" borderId="7" xfId="38" applyFont="1" applyBorder="1" applyAlignment="1">
      <alignment vertical="center"/>
    </xf>
    <xf numFmtId="0" fontId="10" fillId="0" borderId="0" xfId="0" applyFont="1" applyAlignment="1">
      <alignment horizontal="right" vertical="center"/>
    </xf>
    <xf numFmtId="43" fontId="3" fillId="0" borderId="0" xfId="2" applyFont="1"/>
    <xf numFmtId="0" fontId="2" fillId="0" borderId="5" xfId="0" applyFont="1" applyBorder="1" applyAlignment="1">
      <alignment horizontal="left"/>
    </xf>
    <xf numFmtId="0" fontId="2" fillId="0" borderId="4" xfId="0" applyFont="1" applyBorder="1"/>
    <xf numFmtId="43" fontId="2" fillId="0" borderId="4" xfId="2" applyFont="1" applyBorder="1"/>
    <xf numFmtId="43" fontId="3" fillId="0" borderId="4" xfId="2" applyFont="1" applyBorder="1"/>
    <xf numFmtId="43" fontId="3" fillId="0" borderId="4" xfId="2" applyFont="1" applyBorder="1" applyAlignment="1">
      <alignment horizontal="right"/>
    </xf>
    <xf numFmtId="9" fontId="3" fillId="0" borderId="4" xfId="2" applyNumberFormat="1" applyFont="1" applyBorder="1"/>
    <xf numFmtId="43" fontId="3" fillId="0" borderId="34" xfId="2" applyFont="1" applyBorder="1" applyAlignment="1">
      <alignment horizontal="right" wrapText="1"/>
    </xf>
    <xf numFmtId="43" fontId="3" fillId="0" borderId="35" xfId="2" applyFont="1" applyBorder="1" applyAlignment="1">
      <alignment horizontal="right"/>
    </xf>
    <xf numFmtId="0" fontId="2" fillId="0" borderId="0" xfId="0" applyFont="1"/>
    <xf numFmtId="0" fontId="2" fillId="0" borderId="0" xfId="0" applyFont="1" applyAlignment="1">
      <alignment horizontal="left" wrapText="1"/>
    </xf>
    <xf numFmtId="43" fontId="3" fillId="0" borderId="0" xfId="0" applyNumberFormat="1" applyFont="1"/>
    <xf numFmtId="0" fontId="2" fillId="0" borderId="0" xfId="0" applyFont="1" applyAlignment="1">
      <alignment horizontal="left"/>
    </xf>
    <xf numFmtId="0" fontId="13" fillId="0" borderId="36" xfId="0" applyFont="1" applyBorder="1" applyAlignment="1">
      <alignment horizontal="center" vertical="center" wrapText="1"/>
    </xf>
    <xf numFmtId="0" fontId="13" fillId="0" borderId="37" xfId="0" applyFont="1" applyBorder="1" applyAlignment="1">
      <alignment horizontal="center" vertical="center" wrapText="1"/>
    </xf>
    <xf numFmtId="3" fontId="13" fillId="0" borderId="37" xfId="0" applyNumberFormat="1" applyFont="1" applyBorder="1" applyAlignment="1">
      <alignment horizontal="center" vertical="center" wrapText="1"/>
    </xf>
    <xf numFmtId="0" fontId="13" fillId="0" borderId="33" xfId="0" applyFont="1" applyBorder="1" applyAlignment="1">
      <alignment horizontal="center" wrapText="1"/>
    </xf>
    <xf numFmtId="0" fontId="13" fillId="0" borderId="35" xfId="0" applyFont="1" applyBorder="1" applyAlignment="1">
      <alignment horizontal="center" wrapText="1"/>
    </xf>
    <xf numFmtId="0" fontId="13" fillId="0" borderId="35" xfId="0" applyFont="1" applyBorder="1" applyAlignment="1">
      <alignment horizontal="center" vertical="top" wrapText="1"/>
    </xf>
    <xf numFmtId="3" fontId="13" fillId="0" borderId="35" xfId="0" applyNumberFormat="1" applyFont="1" applyBorder="1" applyAlignment="1">
      <alignment horizontal="center" vertical="top" wrapText="1"/>
    </xf>
    <xf numFmtId="0" fontId="14" fillId="5" borderId="38" xfId="0" applyFont="1" applyFill="1" applyBorder="1" applyAlignment="1">
      <alignment horizontal="center" vertical="center" wrapText="1"/>
    </xf>
    <xf numFmtId="0" fontId="14" fillId="5" borderId="39" xfId="0" applyFont="1" applyFill="1" applyBorder="1" applyAlignment="1">
      <alignment horizontal="left" vertical="center" wrapText="1"/>
    </xf>
    <xf numFmtId="0" fontId="0" fillId="5" borderId="39" xfId="0" applyFont="1" applyFill="1" applyBorder="1" applyAlignment="1">
      <alignment horizontal="center" vertical="center"/>
    </xf>
    <xf numFmtId="3" fontId="13" fillId="5" borderId="39" xfId="0" applyNumberFormat="1" applyFont="1" applyFill="1" applyBorder="1" applyAlignment="1">
      <alignment vertical="center"/>
    </xf>
    <xf numFmtId="0" fontId="15" fillId="0" borderId="40" xfId="0" applyFont="1" applyBorder="1" applyAlignment="1">
      <alignment horizontal="center" vertical="center" wrapText="1"/>
    </xf>
    <xf numFmtId="0" fontId="15" fillId="0" borderId="41" xfId="0" applyFont="1" applyBorder="1" applyAlignment="1">
      <alignment horizontal="left" vertical="center" wrapText="1"/>
    </xf>
    <xf numFmtId="58" fontId="15" fillId="0" borderId="41" xfId="0" applyNumberFormat="1" applyFont="1" applyBorder="1" applyAlignment="1">
      <alignment horizontal="center" vertical="center" wrapText="1"/>
    </xf>
    <xf numFmtId="3" fontId="0" fillId="0" borderId="41" xfId="0" applyNumberFormat="1" applyFont="1" applyBorder="1" applyAlignment="1">
      <alignment vertical="center"/>
    </xf>
    <xf numFmtId="0" fontId="15" fillId="0" borderId="41" xfId="0" applyFont="1" applyBorder="1" applyAlignment="1">
      <alignment horizontal="center" vertical="center" wrapText="1"/>
    </xf>
    <xf numFmtId="0" fontId="15" fillId="0" borderId="42" xfId="0" applyFont="1" applyBorder="1" applyAlignment="1">
      <alignment horizontal="center" vertical="center" wrapText="1"/>
    </xf>
    <xf numFmtId="0" fontId="15" fillId="0" borderId="43" xfId="0" applyFont="1" applyBorder="1" applyAlignment="1">
      <alignment horizontal="center" vertical="center" wrapText="1"/>
    </xf>
    <xf numFmtId="58" fontId="15" fillId="0" borderId="43" xfId="0" applyNumberFormat="1" applyFont="1" applyBorder="1" applyAlignment="1">
      <alignment horizontal="center" vertical="center" wrapText="1"/>
    </xf>
    <xf numFmtId="3" fontId="0" fillId="0" borderId="43" xfId="0" applyNumberFormat="1" applyFont="1" applyBorder="1" applyAlignment="1">
      <alignment vertical="center"/>
    </xf>
    <xf numFmtId="0" fontId="15" fillId="0" borderId="43" xfId="0" applyFont="1" applyBorder="1" applyAlignment="1">
      <alignment horizontal="left" vertical="center" wrapText="1"/>
    </xf>
    <xf numFmtId="0" fontId="0" fillId="0" borderId="44" xfId="0" applyFont="1" applyBorder="1" applyAlignment="1">
      <alignment horizontal="center" vertical="center"/>
    </xf>
    <xf numFmtId="0" fontId="13" fillId="0" borderId="45" xfId="0" applyFont="1" applyBorder="1" applyAlignment="1">
      <alignment horizontal="center" vertical="center"/>
    </xf>
    <xf numFmtId="178" fontId="0" fillId="0" borderId="45" xfId="0" applyNumberFormat="1" applyFont="1" applyBorder="1" applyAlignment="1">
      <alignment horizontal="center" vertical="center"/>
    </xf>
    <xf numFmtId="3" fontId="13" fillId="0" borderId="45" xfId="0" applyNumberFormat="1" applyFont="1" applyBorder="1" applyAlignment="1">
      <alignment vertical="center"/>
    </xf>
    <xf numFmtId="0" fontId="0" fillId="0" borderId="0" xfId="0" applyFont="1"/>
    <xf numFmtId="3" fontId="0" fillId="0" borderId="39" xfId="0" applyNumberFormat="1" applyFont="1" applyBorder="1" applyAlignment="1">
      <alignment vertical="center"/>
    </xf>
  </cellXfs>
  <cellStyles count="55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Normal 4" xfId="22"/>
    <cellStyle name="60% - Accent3" xfId="23" builtinId="40"/>
    <cellStyle name="Good" xfId="24" builtinId="26"/>
    <cellStyle name="Output" xfId="25" builtinId="21"/>
    <cellStyle name="20% - Accent1" xfId="26" builtinId="30"/>
    <cellStyle name="Calculation" xfId="27" builtinId="22"/>
    <cellStyle name="Linked Cell" xfId="28" builtinId="24"/>
    <cellStyle name="Total" xfId="29" builtinId="25"/>
    <cellStyle name="Bad" xfId="30" builtinId="27"/>
    <cellStyle name="Neutral" xfId="31" builtinId="28"/>
    <cellStyle name="Accent1" xfId="32" builtinId="29"/>
    <cellStyle name="Normal 2" xfId="33"/>
    <cellStyle name="20% - Accent5" xfId="34" builtinId="46"/>
    <cellStyle name="60% - Accent1" xfId="35" builtinId="32"/>
    <cellStyle name="Accent2" xfId="36" builtinId="33"/>
    <cellStyle name="20% - Accent2" xfId="37" builtinId="34"/>
    <cellStyle name="Normal 3" xfId="38"/>
    <cellStyle name="20% - Accent6" xfId="39" builtinId="50"/>
    <cellStyle name="60% - Accent2" xfId="40" builtinId="36"/>
    <cellStyle name="Accent3" xfId="41" builtinId="37"/>
    <cellStyle name="20% - Accent3" xfId="42" builtinId="38"/>
    <cellStyle name="Accent4" xfId="43" builtinId="41"/>
    <cellStyle name="20% - Accent4" xfId="44" builtinId="42"/>
    <cellStyle name="40% - Accent4" xfId="45" builtinId="43"/>
    <cellStyle name="Percent 2" xfId="46"/>
    <cellStyle name="Accent5" xfId="47" builtinId="45"/>
    <cellStyle name="40% - Accent5" xfId="48" builtinId="47"/>
    <cellStyle name="60% - Accent5" xfId="49" builtinId="48"/>
    <cellStyle name="Accent6" xfId="50" builtinId="49"/>
    <cellStyle name="40% - Accent6" xfId="51" builtinId="51"/>
    <cellStyle name="60% - Accent6" xfId="52" builtinId="52"/>
    <cellStyle name="Comma 2" xfId="53"/>
    <cellStyle name="Comma 3" xfId="54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customXml" Target="../customXml/item4.xml"/><Relationship Id="rId8" Type="http://schemas.openxmlformats.org/officeDocument/2006/relationships/customXml" Target="../customXml/item3.xml"/><Relationship Id="rId7" Type="http://schemas.openxmlformats.org/officeDocument/2006/relationships/customXml" Target="../customXml/item2.xml"/><Relationship Id="rId6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9525</xdr:colOff>
      <xdr:row>0</xdr:row>
      <xdr:rowOff>581023</xdr:rowOff>
    </xdr:from>
    <xdr:to>
      <xdr:col>22</xdr:col>
      <xdr:colOff>0</xdr:colOff>
      <xdr:row>0</xdr:row>
      <xdr:rowOff>581024</xdr:rowOff>
    </xdr:to>
    <xdr:sp>
      <xdr:nvSpPr>
        <xdr:cNvPr id="3073" name="Line 1"/>
        <xdr:cNvSpPr>
          <a:spLocks noChangeShapeType="1"/>
        </xdr:cNvSpPr>
      </xdr:nvSpPr>
      <xdr:spPr>
        <a:xfrm>
          <a:off x="9525" y="400050"/>
          <a:ext cx="14747875" cy="0"/>
        </a:xfrm>
        <a:prstGeom prst="line">
          <a:avLst/>
        </a:prstGeom>
        <a:noFill/>
        <a:ln w="3175">
          <a:solidFill>
            <a:srgbClr val="7F7F7F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19050</xdr:colOff>
      <xdr:row>58</xdr:row>
      <xdr:rowOff>123825</xdr:rowOff>
    </xdr:from>
    <xdr:to>
      <xdr:col>22</xdr:col>
      <xdr:colOff>0</xdr:colOff>
      <xdr:row>58</xdr:row>
      <xdr:rowOff>123825</xdr:rowOff>
    </xdr:to>
    <xdr:sp>
      <xdr:nvSpPr>
        <xdr:cNvPr id="3075" name="Line 3"/>
        <xdr:cNvSpPr>
          <a:spLocks noChangeShapeType="1"/>
        </xdr:cNvSpPr>
      </xdr:nvSpPr>
      <xdr:spPr>
        <a:xfrm>
          <a:off x="19050" y="9088755"/>
          <a:ext cx="14738350" cy="0"/>
        </a:xfrm>
        <a:prstGeom prst="line">
          <a:avLst/>
        </a:prstGeom>
        <a:noFill/>
        <a:ln w="3175">
          <a:solidFill>
            <a:srgbClr val="7F7F7F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76200</xdr:colOff>
      <xdr:row>0</xdr:row>
      <xdr:rowOff>0</xdr:rowOff>
    </xdr:from>
    <xdr:to>
      <xdr:col>22</xdr:col>
      <xdr:colOff>0</xdr:colOff>
      <xdr:row>0</xdr:row>
      <xdr:rowOff>285750</xdr:rowOff>
    </xdr:to>
    <xdr:sp>
      <xdr:nvSpPr>
        <xdr:cNvPr id="3076" name="Rectangle 4"/>
        <xdr:cNvSpPr>
          <a:spLocks noChangeArrowheads="1"/>
        </xdr:cNvSpPr>
      </xdr:nvSpPr>
      <xdr:spPr>
        <a:xfrm>
          <a:off x="12668250" y="0"/>
          <a:ext cx="2089150" cy="285750"/>
        </a:xfrm>
        <a:prstGeom prst="rect">
          <a:avLst/>
        </a:prstGeom>
        <a:solidFill>
          <a:srgbClr val="FFFFFF"/>
        </a:solidFill>
        <a:ln w="9525">
          <a:solidFill>
            <a:srgbClr val="FFFFFF"/>
          </a:solidFill>
          <a:miter lim="800000"/>
        </a:ln>
      </xdr:spPr>
      <xdr:txBody>
        <a:bodyPr vertOverflow="clip" wrap="square" lIns="91440" tIns="45720" rIns="91440" bIns="45720" anchor="t" upright="1"/>
        <a:lstStyle/>
        <a:p>
          <a:pPr algn="r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BM02.VTYT.24</a:t>
          </a:r>
          <a:endParaRPr lang="en-US" sz="1100" b="0" i="0" u="none" strike="noStrike" baseline="0">
            <a:solidFill>
              <a:srgbClr val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r" rtl="0">
            <a:defRPr sz="1000"/>
          </a:pPr>
          <a:endParaRPr lang="en-US" sz="1100" b="0" i="0" u="none" strike="noStrike" baseline="0">
            <a:solidFill>
              <a:srgbClr val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162278</xdr:colOff>
      <xdr:row>1</xdr:row>
      <xdr:rowOff>246944</xdr:rowOff>
    </xdr:to>
    <xdr:pic>
      <xdr:nvPicPr>
        <xdr:cNvPr id="6" name="Picture 5" descr="Ảnh có chứa ảnh chụp màn hình, màu đen, bóng tối&#10;&#10;Mô tả được tạo tự động"/>
        <xdr:cNvPicPr/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80350" b="85048"/>
        <a:stretch>
          <a:fillRect/>
        </a:stretch>
      </xdr:blipFill>
      <xdr:spPr>
        <a:xfrm>
          <a:off x="0" y="0"/>
          <a:ext cx="1165225" cy="64643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file:///C:\BICH NHI\HO SO LUU CHO LON\TAN KY\Copy of New - QL TAN KY - update 22-02-11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thu hoi"/>
      <sheetName val="giai toa Mstar2"/>
      <sheetName val="dieu chinh giam TS - An Dien"/>
      <sheetName val="Giai toa DLD"/>
      <sheetName val="giai toa VinaCPT"/>
      <sheetName val="thu phi"/>
      <sheetName val="gd"/>
      <sheetName val="dieu chinh giam TS"/>
      <sheetName val="dieu chinh giam TS - Aroma"/>
      <sheetName val="TSDB - GLOBUS"/>
      <sheetName val="dieu chinh giam TS - Vina"/>
      <sheetName val="TS - 14-7"/>
      <sheetName val="dieu chinh giam TS - MSTAR"/>
      <sheetName val="bao no 30-6"/>
      <sheetName val="Sheet3"/>
      <sheetName val="Theo doi phong toa"/>
      <sheetName val="thu no"/>
      <sheetName val="bao lanh"/>
      <sheetName val="duno 27-1"/>
      <sheetName val="so du BL 9-2"/>
      <sheetName val="du no 9-2"/>
      <sheetName val="Tiet kiem"/>
      <sheetName val="DTIEN"/>
      <sheetName val="dU NO"/>
      <sheetName val="Sheet4"/>
      <sheetName val="Sheet2"/>
      <sheetName val="TONG"/>
      <sheetName val="017"/>
      <sheetName val="122"/>
      <sheetName val="130"/>
      <sheetName val="106"/>
      <sheetName val="912"/>
      <sheetName val="phi amc 1"/>
      <sheetName val="068"/>
      <sheetName val="092"/>
      <sheetName val="114"/>
      <sheetName val="so du"/>
      <sheetName val="TOI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/>
      <sheetData sheetId="24" refreshError="1"/>
      <sheetData sheetId="25" refreshError="1"/>
      <sheetData sheetId="26">
        <row r="7">
          <cell r="P7">
            <v>18716238450</v>
          </cell>
        </row>
      </sheetData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5:I17"/>
  <sheetViews>
    <sheetView zoomScale="85" zoomScaleNormal="85" workbookViewId="0">
      <selection activeCell="H32" sqref="H32"/>
    </sheetView>
  </sheetViews>
  <sheetFormatPr defaultColWidth="9" defaultRowHeight="15"/>
  <cols>
    <col min="1" max="1" width="4.75" customWidth="1"/>
    <col min="2" max="2" width="22.4166666666667" customWidth="1"/>
    <col min="3" max="3" width="12.1666666666667" customWidth="1"/>
    <col min="4" max="4" width="12.4166666666667" customWidth="1"/>
    <col min="5" max="5" width="14.4166666666667" customWidth="1"/>
    <col min="6" max="9" width="16.25" customWidth="1"/>
    <col min="10" max="10" width="13.4166666666667" customWidth="1"/>
  </cols>
  <sheetData>
    <row r="5" ht="15.75" spans="9:9">
      <c r="I5">
        <f>G:G</f>
        <v>0</v>
      </c>
    </row>
    <row r="6" ht="47.55" spans="1:9">
      <c r="A6" s="141" t="s">
        <v>0</v>
      </c>
      <c r="B6" s="142" t="s">
        <v>1</v>
      </c>
      <c r="C6" s="142" t="s">
        <v>2</v>
      </c>
      <c r="D6" s="142" t="s">
        <v>3</v>
      </c>
      <c r="E6" s="142" t="s">
        <v>4</v>
      </c>
      <c r="F6" s="143" t="s">
        <v>5</v>
      </c>
      <c r="G6" s="142" t="s">
        <v>6</v>
      </c>
      <c r="H6" s="142" t="s">
        <v>7</v>
      </c>
      <c r="I6" s="142" t="s">
        <v>8</v>
      </c>
    </row>
    <row r="7" ht="15.6" spans="1:9">
      <c r="A7" s="144">
        <v>1</v>
      </c>
      <c r="B7" s="145">
        <v>2</v>
      </c>
      <c r="C7" s="145"/>
      <c r="D7" s="145"/>
      <c r="E7" s="146">
        <v>3</v>
      </c>
      <c r="F7" s="147">
        <v>4</v>
      </c>
      <c r="G7" s="147" t="s">
        <v>9</v>
      </c>
      <c r="H7" s="147">
        <v>6</v>
      </c>
      <c r="I7" s="147" t="s">
        <v>10</v>
      </c>
    </row>
    <row r="8" ht="21" customHeight="1" spans="1:9">
      <c r="A8" s="148"/>
      <c r="B8" s="149" t="s">
        <v>11</v>
      </c>
      <c r="C8" s="149"/>
      <c r="D8" s="149"/>
      <c r="E8" s="150"/>
      <c r="F8" s="151">
        <f>SUM(F9:F15)</f>
        <v>65531925253</v>
      </c>
      <c r="G8" s="151">
        <f>SUM(G9:G15)</f>
        <v>55702136465.05</v>
      </c>
      <c r="H8" s="151" t="e">
        <f>#REF!</f>
        <v>#REF!</v>
      </c>
      <c r="I8" s="151">
        <f>SUM(I9:I15)</f>
        <v>55702136465.05</v>
      </c>
    </row>
    <row r="9" ht="33.75" customHeight="1" spans="1:9">
      <c r="A9" s="152">
        <v>1</v>
      </c>
      <c r="B9" s="153" t="s">
        <v>12</v>
      </c>
      <c r="C9" s="154" t="s">
        <v>13</v>
      </c>
      <c r="D9" s="154" t="s">
        <v>14</v>
      </c>
      <c r="E9" s="154" t="s">
        <v>15</v>
      </c>
      <c r="F9" s="155">
        <v>3276596262.65</v>
      </c>
      <c r="G9" s="155">
        <f t="shared" ref="G9:G14" si="0">F9*0.85</f>
        <v>2785106823.2525</v>
      </c>
      <c r="H9" s="155" t="e">
        <f>H8*0.05</f>
        <v>#REF!</v>
      </c>
      <c r="I9" s="167">
        <f t="shared" ref="I9:I14" si="1">G9</f>
        <v>2785106823.2525</v>
      </c>
    </row>
    <row r="10" ht="35.25" customHeight="1" spans="1:9">
      <c r="A10" s="152">
        <v>2</v>
      </c>
      <c r="B10" s="153" t="s">
        <v>16</v>
      </c>
      <c r="C10" s="154" t="s">
        <v>14</v>
      </c>
      <c r="D10" s="154" t="s">
        <v>15</v>
      </c>
      <c r="E10" s="154" t="s">
        <v>17</v>
      </c>
      <c r="F10" s="155">
        <v>6553192525.3</v>
      </c>
      <c r="G10" s="155">
        <f t="shared" si="0"/>
        <v>5570213646.505</v>
      </c>
      <c r="H10" s="155" t="e">
        <f>H8*0.1</f>
        <v>#REF!</v>
      </c>
      <c r="I10" s="167">
        <f t="shared" si="1"/>
        <v>5570213646.505</v>
      </c>
    </row>
    <row r="11" ht="35.25" customHeight="1" spans="1:9">
      <c r="A11" s="152">
        <v>3</v>
      </c>
      <c r="B11" s="153" t="s">
        <v>18</v>
      </c>
      <c r="C11" s="156" t="s">
        <v>15</v>
      </c>
      <c r="D11" s="156" t="s">
        <v>17</v>
      </c>
      <c r="E11" s="156" t="s">
        <v>19</v>
      </c>
      <c r="F11" s="155">
        <v>6553192525.3</v>
      </c>
      <c r="G11" s="155">
        <f t="shared" si="0"/>
        <v>5570213646.505</v>
      </c>
      <c r="H11" s="155" t="e">
        <f>H8*0.1</f>
        <v>#REF!</v>
      </c>
      <c r="I11" s="167">
        <f t="shared" si="1"/>
        <v>5570213646.505</v>
      </c>
    </row>
    <row r="12" ht="23.25" customHeight="1" spans="1:9">
      <c r="A12" s="157">
        <v>4</v>
      </c>
      <c r="B12" s="153" t="s">
        <v>20</v>
      </c>
      <c r="C12" s="158" t="s">
        <v>17</v>
      </c>
      <c r="D12" s="159" t="s">
        <v>19</v>
      </c>
      <c r="E12" s="158" t="s">
        <v>21</v>
      </c>
      <c r="F12" s="160">
        <v>19659577575.9</v>
      </c>
      <c r="G12" s="155">
        <f t="shared" si="0"/>
        <v>16710640939.515</v>
      </c>
      <c r="H12" s="160" t="e">
        <f>H8*0.3</f>
        <v>#REF!</v>
      </c>
      <c r="I12" s="167">
        <f t="shared" si="1"/>
        <v>16710640939.515</v>
      </c>
    </row>
    <row r="13" ht="22.5" customHeight="1" spans="1:9">
      <c r="A13" s="157">
        <v>5</v>
      </c>
      <c r="B13" s="161" t="s">
        <v>22</v>
      </c>
      <c r="C13" s="158" t="s">
        <v>19</v>
      </c>
      <c r="D13" s="158" t="s">
        <v>21</v>
      </c>
      <c r="E13" s="158" t="s">
        <v>23</v>
      </c>
      <c r="F13" s="160">
        <v>16382981313.25</v>
      </c>
      <c r="G13" s="160">
        <f t="shared" si="0"/>
        <v>13925534116.2625</v>
      </c>
      <c r="H13" s="160" t="e">
        <f>H8*0.25</f>
        <v>#REF!</v>
      </c>
      <c r="I13" s="167">
        <f t="shared" si="1"/>
        <v>13925534116.2625</v>
      </c>
    </row>
    <row r="14" ht="23.25" customHeight="1" spans="1:9">
      <c r="A14" s="157">
        <v>6</v>
      </c>
      <c r="B14" s="161" t="s">
        <v>24</v>
      </c>
      <c r="C14" s="158" t="s">
        <v>21</v>
      </c>
      <c r="D14" s="158" t="s">
        <v>23</v>
      </c>
      <c r="E14" s="158" t="s">
        <v>25</v>
      </c>
      <c r="F14" s="160">
        <v>13106385050.6</v>
      </c>
      <c r="G14" s="160">
        <f t="shared" si="0"/>
        <v>11140427293.01</v>
      </c>
      <c r="H14" s="160" t="e">
        <f>H8*0.2</f>
        <v>#REF!</v>
      </c>
      <c r="I14" s="167">
        <f t="shared" si="1"/>
        <v>11140427293.01</v>
      </c>
    </row>
    <row r="15" ht="30" spans="1:9">
      <c r="A15" s="157">
        <v>7</v>
      </c>
      <c r="B15" s="161" t="s">
        <v>26</v>
      </c>
      <c r="C15" s="158" t="s">
        <v>27</v>
      </c>
      <c r="D15" s="158"/>
      <c r="E15" s="158"/>
      <c r="F15" s="160"/>
      <c r="G15" s="160"/>
      <c r="H15" s="160"/>
      <c r="I15" s="167"/>
    </row>
    <row r="16" ht="22.5" customHeight="1" spans="1:9">
      <c r="A16" s="162"/>
      <c r="B16" s="163" t="s">
        <v>28</v>
      </c>
      <c r="C16" s="163"/>
      <c r="D16" s="163"/>
      <c r="E16" s="164"/>
      <c r="F16" s="165"/>
      <c r="G16" s="165"/>
      <c r="H16" s="165"/>
      <c r="I16" s="165"/>
    </row>
    <row r="17" ht="15.75" spans="1:9">
      <c r="A17" s="166"/>
      <c r="B17" s="166"/>
      <c r="C17" s="166"/>
      <c r="D17" s="166"/>
      <c r="E17" s="166"/>
      <c r="F17" s="166"/>
      <c r="G17" s="166"/>
      <c r="H17" s="166"/>
      <c r="I17" s="166"/>
    </row>
  </sheetData>
  <pageMargins left="0.75" right="0.75" top="1" bottom="1" header="0.5" footer="0.5"/>
  <pageSetup paperSize="9" orientation="landscape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L46"/>
  <sheetViews>
    <sheetView topLeftCell="A25" workbookViewId="0">
      <selection activeCell="B54" sqref="B54"/>
    </sheetView>
  </sheetViews>
  <sheetFormatPr defaultColWidth="9" defaultRowHeight="15.6"/>
  <cols>
    <col min="1" max="1" width="9" style="6"/>
    <col min="2" max="2" width="47.75" style="6" customWidth="1"/>
    <col min="3" max="3" width="17.4166666666667" style="128" customWidth="1"/>
    <col min="4" max="4" width="24.8333333333333" style="128" customWidth="1"/>
    <col min="5" max="6" width="9" style="128"/>
    <col min="7" max="16384" width="9" style="6"/>
  </cols>
  <sheetData>
    <row r="1" spans="1:4">
      <c r="A1" s="129" t="s">
        <v>29</v>
      </c>
      <c r="B1" s="129"/>
      <c r="C1" s="129"/>
      <c r="D1" s="129"/>
    </row>
    <row r="2" spans="1:4">
      <c r="A2" s="130" t="s">
        <v>0</v>
      </c>
      <c r="B2" s="130" t="s">
        <v>30</v>
      </c>
      <c r="C2" s="131"/>
      <c r="D2" s="131" t="s">
        <v>31</v>
      </c>
    </row>
    <row r="3" spans="1:4">
      <c r="A3" s="5">
        <v>1</v>
      </c>
      <c r="B3" s="5" t="s">
        <v>32</v>
      </c>
      <c r="C3" s="132"/>
      <c r="D3" s="132">
        <v>256808009091</v>
      </c>
    </row>
    <row r="4" spans="1:4">
      <c r="A4" s="5">
        <f>1+A3</f>
        <v>2</v>
      </c>
      <c r="B4" s="5" t="s">
        <v>33</v>
      </c>
      <c r="C4" s="132"/>
      <c r="D4" s="132" t="s">
        <v>34</v>
      </c>
    </row>
    <row r="5" spans="1:4">
      <c r="A5" s="5">
        <f>1+A4</f>
        <v>3</v>
      </c>
      <c r="B5" s="5" t="s">
        <v>35</v>
      </c>
      <c r="C5" s="132"/>
      <c r="D5" s="133" t="s">
        <v>36</v>
      </c>
    </row>
    <row r="6" spans="1:4">
      <c r="A6" s="5">
        <f>1+A5</f>
        <v>4</v>
      </c>
      <c r="B6" s="5" t="s">
        <v>37</v>
      </c>
      <c r="C6" s="134">
        <v>0.25</v>
      </c>
      <c r="D6" s="132">
        <f>C6*D3</f>
        <v>64202002272.75</v>
      </c>
    </row>
    <row r="7" spans="1:4">
      <c r="A7" s="5">
        <f>1+A6</f>
        <v>5</v>
      </c>
      <c r="B7" s="5" t="s">
        <v>38</v>
      </c>
      <c r="C7" s="133"/>
      <c r="D7" s="135" t="s">
        <v>39</v>
      </c>
    </row>
    <row r="8" spans="1:4">
      <c r="A8" s="5">
        <f>1+A7</f>
        <v>6</v>
      </c>
      <c r="B8" s="5" t="s">
        <v>40</v>
      </c>
      <c r="C8" s="132"/>
      <c r="D8" s="136"/>
    </row>
    <row r="9" spans="2:3">
      <c r="B9" s="6" t="s">
        <v>41</v>
      </c>
      <c r="C9" s="128" t="s">
        <v>42</v>
      </c>
    </row>
    <row r="10" spans="1:1">
      <c r="A10" s="137" t="s">
        <v>43</v>
      </c>
    </row>
    <row r="11" spans="2:2">
      <c r="B11" s="6" t="s">
        <v>44</v>
      </c>
    </row>
    <row r="12" spans="2:2">
      <c r="B12" s="6" t="s">
        <v>45</v>
      </c>
    </row>
    <row r="13" spans="2:2">
      <c r="B13" s="6" t="s">
        <v>46</v>
      </c>
    </row>
    <row r="14" spans="2:2">
      <c r="B14" s="6" t="s">
        <v>47</v>
      </c>
    </row>
    <row r="15" spans="2:2">
      <c r="B15" s="6" t="s">
        <v>48</v>
      </c>
    </row>
    <row r="16" spans="2:2">
      <c r="B16" s="6" t="s">
        <v>49</v>
      </c>
    </row>
    <row r="17" spans="2:2">
      <c r="B17" s="6" t="s">
        <v>50</v>
      </c>
    </row>
    <row r="20" ht="48" customHeight="1" spans="1:2">
      <c r="A20" s="138" t="s">
        <v>51</v>
      </c>
      <c r="B20" s="138"/>
    </row>
    <row r="21" spans="2:12">
      <c r="B21" s="130" t="s">
        <v>52</v>
      </c>
      <c r="C21" s="131" t="s">
        <v>53</v>
      </c>
      <c r="D21" s="131" t="s">
        <v>54</v>
      </c>
      <c r="E21" s="131" t="s">
        <v>55</v>
      </c>
      <c r="F21" s="131" t="s">
        <v>56</v>
      </c>
      <c r="G21" s="131" t="s">
        <v>57</v>
      </c>
      <c r="H21" s="131" t="s">
        <v>58</v>
      </c>
      <c r="I21" s="131" t="s">
        <v>59</v>
      </c>
      <c r="J21" s="131" t="s">
        <v>60</v>
      </c>
      <c r="K21" s="131" t="s">
        <v>61</v>
      </c>
      <c r="L21" s="131" t="s">
        <v>62</v>
      </c>
    </row>
    <row r="22" spans="2:12">
      <c r="B22" s="5" t="s">
        <v>63</v>
      </c>
      <c r="C22" s="132"/>
      <c r="D22" s="132"/>
      <c r="E22" s="132"/>
      <c r="F22" s="132"/>
      <c r="G22" s="5"/>
      <c r="H22" s="5"/>
      <c r="I22" s="5"/>
      <c r="J22" s="5"/>
      <c r="K22" s="5"/>
      <c r="L22" s="5"/>
    </row>
    <row r="23" spans="2:12">
      <c r="B23" s="5" t="s">
        <v>64</v>
      </c>
      <c r="C23" s="132"/>
      <c r="D23" s="132">
        <f t="shared" ref="D23:L23" si="0">C22</f>
        <v>0</v>
      </c>
      <c r="E23" s="132">
        <f t="shared" si="0"/>
        <v>0</v>
      </c>
      <c r="F23" s="132">
        <f t="shared" si="0"/>
        <v>0</v>
      </c>
      <c r="G23" s="132">
        <f t="shared" si="0"/>
        <v>0</v>
      </c>
      <c r="H23" s="132">
        <f t="shared" si="0"/>
        <v>0</v>
      </c>
      <c r="I23" s="132">
        <f t="shared" si="0"/>
        <v>0</v>
      </c>
      <c r="J23" s="132">
        <f t="shared" si="0"/>
        <v>0</v>
      </c>
      <c r="K23" s="132">
        <f t="shared" si="0"/>
        <v>0</v>
      </c>
      <c r="L23" s="132">
        <f t="shared" si="0"/>
        <v>0</v>
      </c>
    </row>
    <row r="24" spans="2:12">
      <c r="B24" s="5" t="s">
        <v>65</v>
      </c>
      <c r="C24" s="132"/>
      <c r="D24" s="132"/>
      <c r="E24" s="132">
        <f t="shared" ref="E24:L24" si="1">D23</f>
        <v>0</v>
      </c>
      <c r="F24" s="132">
        <f t="shared" si="1"/>
        <v>0</v>
      </c>
      <c r="G24" s="132">
        <f t="shared" si="1"/>
        <v>0</v>
      </c>
      <c r="H24" s="132">
        <f t="shared" si="1"/>
        <v>0</v>
      </c>
      <c r="I24" s="132">
        <f t="shared" si="1"/>
        <v>0</v>
      </c>
      <c r="J24" s="132">
        <f t="shared" si="1"/>
        <v>0</v>
      </c>
      <c r="K24" s="132">
        <f t="shared" si="1"/>
        <v>0</v>
      </c>
      <c r="L24" s="132">
        <f t="shared" si="1"/>
        <v>0</v>
      </c>
    </row>
    <row r="25" spans="7:7">
      <c r="G25" s="139"/>
    </row>
    <row r="26" ht="47.25" customHeight="1" spans="1:2">
      <c r="A26" s="138" t="s">
        <v>66</v>
      </c>
      <c r="B26" s="140"/>
    </row>
    <row r="27" spans="2:12">
      <c r="B27" s="130" t="s">
        <v>52</v>
      </c>
      <c r="C27" s="131" t="s">
        <v>53</v>
      </c>
      <c r="D27" s="131" t="s">
        <v>54</v>
      </c>
      <c r="E27" s="131" t="s">
        <v>55</v>
      </c>
      <c r="F27" s="131" t="s">
        <v>56</v>
      </c>
      <c r="G27" s="131" t="s">
        <v>57</v>
      </c>
      <c r="H27" s="131" t="s">
        <v>58</v>
      </c>
      <c r="I27" s="131" t="s">
        <v>59</v>
      </c>
      <c r="J27" s="131" t="s">
        <v>60</v>
      </c>
      <c r="K27" s="131" t="s">
        <v>61</v>
      </c>
      <c r="L27" s="131" t="s">
        <v>62</v>
      </c>
    </row>
    <row r="28" spans="2:12">
      <c r="B28" s="5" t="s">
        <v>67</v>
      </c>
      <c r="C28" s="132"/>
      <c r="D28" s="132"/>
      <c r="E28" s="132"/>
      <c r="F28" s="132"/>
      <c r="G28" s="5"/>
      <c r="H28" s="5"/>
      <c r="I28" s="5"/>
      <c r="J28" s="5"/>
      <c r="K28" s="5"/>
      <c r="L28" s="5"/>
    </row>
    <row r="29" spans="2:12">
      <c r="B29" s="5" t="s">
        <v>68</v>
      </c>
      <c r="C29" s="132"/>
      <c r="D29" s="132"/>
      <c r="E29" s="132"/>
      <c r="F29" s="132"/>
      <c r="G29" s="5"/>
      <c r="H29" s="5"/>
      <c r="I29" s="5"/>
      <c r="J29" s="5"/>
      <c r="K29" s="5"/>
      <c r="L29" s="5"/>
    </row>
    <row r="30" spans="2:12">
      <c r="B30" s="5" t="s">
        <v>69</v>
      </c>
      <c r="C30" s="132"/>
      <c r="D30" s="132"/>
      <c r="E30" s="132"/>
      <c r="F30" s="132"/>
      <c r="G30" s="5"/>
      <c r="H30" s="5"/>
      <c r="I30" s="5"/>
      <c r="J30" s="5"/>
      <c r="K30" s="5"/>
      <c r="L30" s="5"/>
    </row>
    <row r="31" spans="2:12">
      <c r="B31" s="5" t="s">
        <v>70</v>
      </c>
      <c r="C31" s="132"/>
      <c r="D31" s="132"/>
      <c r="E31" s="132"/>
      <c r="F31" s="132"/>
      <c r="G31" s="5"/>
      <c r="H31" s="5"/>
      <c r="I31" s="5"/>
      <c r="J31" s="5"/>
      <c r="K31" s="5"/>
      <c r="L31" s="5"/>
    </row>
    <row r="32" spans="2:12">
      <c r="B32" s="5" t="s">
        <v>71</v>
      </c>
      <c r="C32" s="132"/>
      <c r="D32" s="132"/>
      <c r="E32" s="132"/>
      <c r="F32" s="132"/>
      <c r="G32" s="5"/>
      <c r="H32" s="5"/>
      <c r="I32" s="5"/>
      <c r="J32" s="5"/>
      <c r="K32" s="5"/>
      <c r="L32" s="5"/>
    </row>
    <row r="33" spans="2:12">
      <c r="B33" s="5" t="s">
        <v>72</v>
      </c>
      <c r="C33" s="132"/>
      <c r="D33" s="132"/>
      <c r="E33" s="132"/>
      <c r="F33" s="132"/>
      <c r="G33" s="5"/>
      <c r="H33" s="5"/>
      <c r="I33" s="5"/>
      <c r="J33" s="5"/>
      <c r="K33" s="5"/>
      <c r="L33" s="5"/>
    </row>
    <row r="43" spans="2:2">
      <c r="B43" s="6" t="s">
        <v>73</v>
      </c>
    </row>
    <row r="44" spans="2:3">
      <c r="B44" s="6" t="s">
        <v>74</v>
      </c>
      <c r="C44" s="128" t="s">
        <v>75</v>
      </c>
    </row>
    <row r="45" spans="2:2">
      <c r="B45" s="6" t="s">
        <v>76</v>
      </c>
    </row>
    <row r="46" spans="2:2">
      <c r="B46" s="6" t="s">
        <v>77</v>
      </c>
    </row>
  </sheetData>
  <mergeCells count="4">
    <mergeCell ref="A1:D1"/>
    <mergeCell ref="A20:B20"/>
    <mergeCell ref="A26:B26"/>
    <mergeCell ref="D7:D8"/>
  </mergeCells>
  <pageMargins left="0.75" right="0.75" top="1" bottom="1" header="0.5" footer="0.5"/>
  <pageSetup paperSize="1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4"/>
  <dimension ref="A1:AA60"/>
  <sheetViews>
    <sheetView showGridLines="0" tabSelected="1" zoomScale="85" zoomScaleNormal="85" workbookViewId="0">
      <pane xSplit="4" ySplit="14" topLeftCell="O15" activePane="bottomRight" state="frozen"/>
      <selection/>
      <selection pane="topRight"/>
      <selection pane="bottomLeft"/>
      <selection pane="bottomRight" activeCell="X2" sqref="X2"/>
    </sheetView>
  </sheetViews>
  <sheetFormatPr defaultColWidth="9" defaultRowHeight="10.2"/>
  <cols>
    <col min="1" max="1" width="4.75" style="49" customWidth="1"/>
    <col min="2" max="2" width="8.41666666666667" style="49" customWidth="1"/>
    <col min="3" max="3" width="9.75" style="49" customWidth="1"/>
    <col min="4" max="4" width="7.16666666666667" style="49" customWidth="1"/>
    <col min="5" max="5" width="7.25" style="49" customWidth="1"/>
    <col min="6" max="6" width="11.5833333333333" style="49" customWidth="1"/>
    <col min="7" max="7" width="11.4166666666667" style="50" customWidth="1"/>
    <col min="8" max="8" width="9.83333333333333" style="50" customWidth="1"/>
    <col min="9" max="9" width="10.1666666666667" style="49" customWidth="1"/>
    <col min="10" max="10" width="6.41666666666667" style="49" customWidth="1"/>
    <col min="11" max="11" width="10.4166666666667" style="49" customWidth="1"/>
    <col min="12" max="12" width="6.25" style="49" customWidth="1"/>
    <col min="13" max="13" width="10" style="49" customWidth="1"/>
    <col min="14" max="14" width="7.75" style="49" customWidth="1"/>
    <col min="15" max="15" width="9.16666666666667" style="49" customWidth="1"/>
    <col min="16" max="16" width="8.41666666666667" style="49" customWidth="1"/>
    <col min="17" max="17" width="9.83333333333333" style="49" customWidth="1"/>
    <col min="18" max="18" width="6.83333333333333" style="49" customWidth="1"/>
    <col min="19" max="19" width="9.83333333333333" style="49" customWidth="1"/>
    <col min="20" max="20" width="7.41666666666667" style="49" customWidth="1"/>
    <col min="21" max="21" width="9.33333333333333" style="49" customWidth="1"/>
    <col min="22" max="22" width="11.6666666666667" style="49" customWidth="1"/>
    <col min="23" max="23" width="8.25" style="49" customWidth="1"/>
    <col min="24" max="24" width="8.41666666666667" style="49" customWidth="1"/>
    <col min="25" max="25" width="10.8333333333333" style="49" customWidth="1"/>
    <col min="26" max="26" width="10.75" style="49" customWidth="1"/>
    <col min="27" max="27" width="26.8333333333333" style="49" customWidth="1"/>
    <col min="28" max="247" width="8" style="49" customWidth="1"/>
    <col min="248" max="16384" width="9" style="49"/>
  </cols>
  <sheetData>
    <row r="1" ht="31.5" customHeight="1" spans="1:22">
      <c r="A1" s="51"/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</row>
    <row r="2" ht="21.75" customHeight="1" spans="2:27">
      <c r="B2" s="52" t="s">
        <v>78</v>
      </c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3"/>
    </row>
    <row r="3" ht="7.5" customHeight="1" spans="2:6">
      <c r="B3" s="54"/>
      <c r="C3" s="54"/>
      <c r="D3" s="54"/>
      <c r="E3" s="54"/>
      <c r="F3" s="54"/>
    </row>
    <row r="4" ht="17.25" customHeight="1" spans="1:3">
      <c r="A4" s="55" t="s">
        <v>79</v>
      </c>
      <c r="B4" s="56" t="s">
        <v>80</v>
      </c>
      <c r="C4" s="53"/>
    </row>
    <row r="5" ht="18.75" customHeight="1" spans="1:8">
      <c r="A5" s="50"/>
      <c r="B5" s="57" t="s">
        <v>81</v>
      </c>
      <c r="C5" s="58"/>
      <c r="D5" s="58"/>
      <c r="E5" s="49" t="s">
        <v>82</v>
      </c>
      <c r="F5" s="50"/>
      <c r="G5" s="49"/>
      <c r="H5" s="49"/>
    </row>
    <row r="6" ht="15" customHeight="1" spans="1:8">
      <c r="A6" s="55" t="s">
        <v>83</v>
      </c>
      <c r="B6" s="56" t="s">
        <v>84</v>
      </c>
      <c r="C6" s="53"/>
      <c r="F6" s="50"/>
      <c r="G6" s="49"/>
      <c r="H6" s="49"/>
    </row>
    <row r="7" ht="17.25" customHeight="1" spans="1:13">
      <c r="A7" s="50"/>
      <c r="B7" s="57" t="s">
        <v>85</v>
      </c>
      <c r="C7" s="58"/>
      <c r="D7" s="58"/>
      <c r="E7" s="49" t="s">
        <v>86</v>
      </c>
      <c r="F7" s="50"/>
      <c r="G7" s="49" t="s">
        <v>87</v>
      </c>
      <c r="H7" s="49"/>
      <c r="M7" s="85"/>
    </row>
    <row r="8" spans="1:8">
      <c r="A8" s="55" t="s">
        <v>88</v>
      </c>
      <c r="B8" s="56" t="s">
        <v>89</v>
      </c>
      <c r="C8" s="53"/>
      <c r="F8" s="50"/>
      <c r="G8" s="49"/>
      <c r="H8" s="49"/>
    </row>
    <row r="9" ht="13.5" customHeight="1" spans="1:19">
      <c r="A9" s="50"/>
      <c r="B9" s="49" t="s">
        <v>90</v>
      </c>
      <c r="C9" s="58"/>
      <c r="D9" s="58"/>
      <c r="E9" s="49" t="s">
        <v>91</v>
      </c>
      <c r="F9" s="50"/>
      <c r="G9" s="59"/>
      <c r="H9" s="59"/>
      <c r="I9" s="59"/>
      <c r="K9" s="85"/>
      <c r="M9" s="85"/>
      <c r="O9" s="85"/>
      <c r="P9" s="85"/>
      <c r="S9" s="85"/>
    </row>
    <row r="10" spans="1:19">
      <c r="A10" s="50"/>
      <c r="C10" s="53"/>
      <c r="I10" s="85"/>
      <c r="S10" s="85"/>
    </row>
    <row r="11" ht="15" customHeight="1" spans="1:22">
      <c r="A11" s="60" t="s">
        <v>92</v>
      </c>
      <c r="B11" s="61" t="s">
        <v>93</v>
      </c>
      <c r="C11" s="62"/>
      <c r="D11" s="62"/>
      <c r="E11" s="62"/>
      <c r="F11" s="62"/>
      <c r="G11" s="62"/>
      <c r="H11" s="63"/>
      <c r="I11" s="87"/>
      <c r="J11" s="88" t="s">
        <v>94</v>
      </c>
      <c r="K11" s="89"/>
      <c r="L11" s="89"/>
      <c r="M11" s="89"/>
      <c r="N11" s="89"/>
      <c r="O11" s="90"/>
      <c r="P11" s="91" t="s">
        <v>95</v>
      </c>
      <c r="Q11" s="112"/>
      <c r="R11" s="112"/>
      <c r="S11" s="112"/>
      <c r="T11" s="112"/>
      <c r="U11" s="113"/>
      <c r="V11" s="114" t="s">
        <v>96</v>
      </c>
    </row>
    <row r="12" ht="33.75" customHeight="1" spans="1:23">
      <c r="A12" s="64"/>
      <c r="B12" s="65" t="s">
        <v>97</v>
      </c>
      <c r="C12" s="66" t="s">
        <v>98</v>
      </c>
      <c r="D12" s="67" t="s">
        <v>99</v>
      </c>
      <c r="E12" s="67" t="s">
        <v>100</v>
      </c>
      <c r="F12" s="67" t="s">
        <v>101</v>
      </c>
      <c r="G12" s="67" t="s">
        <v>102</v>
      </c>
      <c r="H12" s="67" t="s">
        <v>103</v>
      </c>
      <c r="I12" s="92" t="s">
        <v>104</v>
      </c>
      <c r="J12" s="93" t="s">
        <v>105</v>
      </c>
      <c r="K12" s="94"/>
      <c r="L12" s="94" t="s">
        <v>106</v>
      </c>
      <c r="M12" s="94"/>
      <c r="N12" s="94" t="s">
        <v>107</v>
      </c>
      <c r="O12" s="95"/>
      <c r="P12" s="96" t="s">
        <v>108</v>
      </c>
      <c r="Q12" s="115"/>
      <c r="R12" s="94" t="s">
        <v>109</v>
      </c>
      <c r="S12" s="94"/>
      <c r="T12" s="94" t="s">
        <v>110</v>
      </c>
      <c r="U12" s="95"/>
      <c r="V12" s="116"/>
      <c r="W12" s="117"/>
    </row>
    <row r="13" s="48" customFormat="1" ht="33.75" customHeight="1" spans="1:23">
      <c r="A13" s="68"/>
      <c r="B13" s="69"/>
      <c r="C13" s="70"/>
      <c r="D13" s="71"/>
      <c r="E13" s="71"/>
      <c r="F13" s="71"/>
      <c r="G13" s="71"/>
      <c r="H13" s="71"/>
      <c r="I13" s="97"/>
      <c r="J13" s="93" t="s">
        <v>111</v>
      </c>
      <c r="K13" s="94" t="s">
        <v>112</v>
      </c>
      <c r="L13" s="94" t="s">
        <v>111</v>
      </c>
      <c r="M13" s="94" t="s">
        <v>112</v>
      </c>
      <c r="N13" s="94" t="s">
        <v>113</v>
      </c>
      <c r="O13" s="95" t="s">
        <v>114</v>
      </c>
      <c r="P13" s="93" t="s">
        <v>115</v>
      </c>
      <c r="Q13" s="94" t="s">
        <v>116</v>
      </c>
      <c r="R13" s="94" t="s">
        <v>115</v>
      </c>
      <c r="S13" s="94" t="s">
        <v>116</v>
      </c>
      <c r="T13" s="94" t="s">
        <v>115</v>
      </c>
      <c r="U13" s="95" t="s">
        <v>116</v>
      </c>
      <c r="V13" s="118"/>
      <c r="W13" s="117"/>
    </row>
    <row r="14" s="48" customFormat="1" spans="1:23">
      <c r="A14" s="72">
        <v>0</v>
      </c>
      <c r="B14" s="72">
        <v>1</v>
      </c>
      <c r="C14" s="73">
        <v>2</v>
      </c>
      <c r="D14" s="73">
        <v>3</v>
      </c>
      <c r="E14" s="73">
        <v>4</v>
      </c>
      <c r="F14" s="73">
        <v>5</v>
      </c>
      <c r="G14" s="73">
        <v>6</v>
      </c>
      <c r="H14" s="73">
        <v>7</v>
      </c>
      <c r="I14" s="98">
        <v>8</v>
      </c>
      <c r="J14" s="99">
        <v>9</v>
      </c>
      <c r="K14" s="100">
        <v>10</v>
      </c>
      <c r="L14" s="100">
        <v>11</v>
      </c>
      <c r="M14" s="100">
        <v>12</v>
      </c>
      <c r="N14" s="100" t="s">
        <v>117</v>
      </c>
      <c r="O14" s="101" t="s">
        <v>118</v>
      </c>
      <c r="P14" s="102">
        <v>15</v>
      </c>
      <c r="Q14" s="119">
        <v>16</v>
      </c>
      <c r="R14" s="119">
        <v>17</v>
      </c>
      <c r="S14" s="119">
        <v>18</v>
      </c>
      <c r="T14" s="119" t="s">
        <v>119</v>
      </c>
      <c r="U14" s="120" t="s">
        <v>120</v>
      </c>
      <c r="V14" s="121">
        <v>21</v>
      </c>
      <c r="W14" s="117"/>
    </row>
    <row r="15" spans="1:22">
      <c r="A15" s="74">
        <v>1</v>
      </c>
      <c r="B15" s="74" t="s">
        <v>121</v>
      </c>
      <c r="C15" s="75" t="s">
        <v>122</v>
      </c>
      <c r="D15" s="75" t="s">
        <v>123</v>
      </c>
      <c r="E15" s="76"/>
      <c r="F15" s="77">
        <v>4930165280</v>
      </c>
      <c r="G15" s="78">
        <v>1479000000</v>
      </c>
      <c r="H15" s="78">
        <f>F15*5%</f>
        <v>246508264</v>
      </c>
      <c r="I15" s="103">
        <f>+F15-G15-H15</f>
        <v>3204657016</v>
      </c>
      <c r="J15" s="104"/>
      <c r="K15" s="77">
        <v>2200000000</v>
      </c>
      <c r="L15" s="76"/>
      <c r="M15" s="77">
        <f>+K15</f>
        <v>2200000000</v>
      </c>
      <c r="N15" s="77">
        <f>J15-L15</f>
        <v>0</v>
      </c>
      <c r="O15" s="105">
        <f>M15-K15</f>
        <v>0</v>
      </c>
      <c r="P15" s="104"/>
      <c r="Q15" s="77">
        <f>+K15</f>
        <v>2200000000</v>
      </c>
      <c r="R15" s="76"/>
      <c r="S15" s="77">
        <f>+Q15-(50%*G15)</f>
        <v>1460500000</v>
      </c>
      <c r="T15" s="78">
        <f>P15-R15</f>
        <v>0</v>
      </c>
      <c r="U15" s="122">
        <f>S15-Q15</f>
        <v>-739500000</v>
      </c>
      <c r="V15" s="123">
        <f>Q15+G15</f>
        <v>3679000000</v>
      </c>
    </row>
    <row r="16" spans="1:22">
      <c r="A16" s="74"/>
      <c r="B16" s="74"/>
      <c r="C16" s="75"/>
      <c r="D16" s="75"/>
      <c r="E16" s="75"/>
      <c r="F16" s="75"/>
      <c r="G16" s="79"/>
      <c r="H16" s="80"/>
      <c r="I16" s="106"/>
      <c r="J16" s="104"/>
      <c r="K16" s="77">
        <v>2730165280</v>
      </c>
      <c r="L16" s="76"/>
      <c r="M16" s="77">
        <f>+K16</f>
        <v>2730165280</v>
      </c>
      <c r="N16" s="77">
        <f>J16-L16</f>
        <v>0</v>
      </c>
      <c r="O16" s="105">
        <f>M16-K16</f>
        <v>0</v>
      </c>
      <c r="P16" s="104"/>
      <c r="Q16" s="77">
        <f>+K16</f>
        <v>2730165280</v>
      </c>
      <c r="R16" s="76"/>
      <c r="S16" s="77">
        <f>+Q16-(50%*G15)-H15</f>
        <v>1744157016</v>
      </c>
      <c r="T16" s="78">
        <f>P16-R16</f>
        <v>0</v>
      </c>
      <c r="U16" s="122">
        <f>S16-Q16</f>
        <v>-986008264</v>
      </c>
      <c r="V16" s="123">
        <f>V15+Q16</f>
        <v>6409165280</v>
      </c>
    </row>
    <row r="17" spans="1:22">
      <c r="A17" s="74"/>
      <c r="B17" s="74"/>
      <c r="C17" s="75"/>
      <c r="D17" s="75"/>
      <c r="E17" s="75"/>
      <c r="F17" s="75"/>
      <c r="G17" s="79"/>
      <c r="H17" s="80"/>
      <c r="I17" s="106"/>
      <c r="J17" s="104"/>
      <c r="K17" s="77"/>
      <c r="L17" s="76"/>
      <c r="M17" s="77"/>
      <c r="N17" s="77">
        <f>J17-L17</f>
        <v>0</v>
      </c>
      <c r="O17" s="105">
        <f>M17-K17</f>
        <v>0</v>
      </c>
      <c r="P17" s="104"/>
      <c r="Q17" s="77"/>
      <c r="R17" s="76"/>
      <c r="S17" s="77"/>
      <c r="T17" s="78">
        <f>P17-R17</f>
        <v>0</v>
      </c>
      <c r="U17" s="122">
        <f>S17-Q17</f>
        <v>0</v>
      </c>
      <c r="V17" s="123">
        <f>V16+Q17</f>
        <v>6409165280</v>
      </c>
    </row>
    <row r="18" spans="1:22">
      <c r="A18" s="74"/>
      <c r="B18" s="74"/>
      <c r="C18" s="75"/>
      <c r="D18" s="75"/>
      <c r="E18" s="75"/>
      <c r="F18" s="75"/>
      <c r="G18" s="79"/>
      <c r="H18" s="80"/>
      <c r="I18" s="106"/>
      <c r="J18" s="104"/>
      <c r="K18" s="77"/>
      <c r="L18" s="76"/>
      <c r="M18" s="77"/>
      <c r="N18" s="77">
        <f>J18-L18</f>
        <v>0</v>
      </c>
      <c r="O18" s="105">
        <f>M18-K18</f>
        <v>0</v>
      </c>
      <c r="P18" s="104"/>
      <c r="Q18" s="77"/>
      <c r="R18" s="76"/>
      <c r="S18" s="77"/>
      <c r="T18" s="78">
        <f>P18-R18</f>
        <v>0</v>
      </c>
      <c r="U18" s="122">
        <f>S18-Q18</f>
        <v>0</v>
      </c>
      <c r="V18" s="123">
        <f>V17+Q18</f>
        <v>6409165280</v>
      </c>
    </row>
    <row r="19" spans="1:22">
      <c r="A19" s="74"/>
      <c r="B19" s="74"/>
      <c r="C19" s="75"/>
      <c r="D19" s="75"/>
      <c r="E19" s="75"/>
      <c r="F19" s="75"/>
      <c r="G19" s="79"/>
      <c r="H19" s="80"/>
      <c r="I19" s="106"/>
      <c r="J19" s="74"/>
      <c r="K19" s="107">
        <f>SUM(K15:K18)</f>
        <v>4930165280</v>
      </c>
      <c r="L19" s="75"/>
      <c r="M19" s="107">
        <f>SUM(M15:M18)</f>
        <v>4930165280</v>
      </c>
      <c r="N19" s="75"/>
      <c r="O19" s="108"/>
      <c r="P19" s="104"/>
      <c r="Q19" s="107">
        <f>SUM(Q15:Q18)</f>
        <v>4930165280</v>
      </c>
      <c r="R19" s="75"/>
      <c r="S19" s="107">
        <f>SUM(S15:S18)</f>
        <v>3204657016</v>
      </c>
      <c r="T19" s="75"/>
      <c r="U19" s="124"/>
      <c r="V19" s="123"/>
    </row>
    <row r="20" spans="1:22">
      <c r="A20" s="74">
        <v>2</v>
      </c>
      <c r="B20" s="74" t="s">
        <v>124</v>
      </c>
      <c r="C20" s="75" t="s">
        <v>125</v>
      </c>
      <c r="D20" s="75" t="s">
        <v>126</v>
      </c>
      <c r="E20" s="76"/>
      <c r="F20" s="77"/>
      <c r="G20" s="78">
        <f>F20*15%</f>
        <v>0</v>
      </c>
      <c r="H20" s="78">
        <f>E20*5%</f>
        <v>0</v>
      </c>
      <c r="I20" s="103"/>
      <c r="J20" s="104"/>
      <c r="K20" s="77"/>
      <c r="L20" s="76"/>
      <c r="M20" s="77"/>
      <c r="N20" s="77">
        <f>J20-L20</f>
        <v>0</v>
      </c>
      <c r="O20" s="105">
        <f>M20-K20</f>
        <v>0</v>
      </c>
      <c r="P20" s="104"/>
      <c r="Q20" s="77"/>
      <c r="R20" s="76"/>
      <c r="S20" s="125" t="b">
        <f>I15=S19</f>
        <v>1</v>
      </c>
      <c r="T20" s="78">
        <f>P20-R20</f>
        <v>0</v>
      </c>
      <c r="U20" s="122">
        <f>S20-Q20</f>
        <v>1</v>
      </c>
      <c r="V20" s="123">
        <f>Q20+G20</f>
        <v>0</v>
      </c>
    </row>
    <row r="21" spans="1:22">
      <c r="A21" s="74"/>
      <c r="B21" s="74"/>
      <c r="C21" s="75"/>
      <c r="D21" s="75"/>
      <c r="E21" s="75"/>
      <c r="F21" s="75"/>
      <c r="G21" s="79"/>
      <c r="H21" s="80"/>
      <c r="I21" s="106"/>
      <c r="J21" s="104"/>
      <c r="K21" s="77"/>
      <c r="L21" s="76"/>
      <c r="M21" s="77"/>
      <c r="N21" s="77">
        <f>J21-L21</f>
        <v>0</v>
      </c>
      <c r="O21" s="105">
        <f>M21-K21</f>
        <v>0</v>
      </c>
      <c r="P21" s="104"/>
      <c r="Q21" s="77"/>
      <c r="R21" s="76"/>
      <c r="S21" s="77"/>
      <c r="T21" s="78">
        <f>P21-R21</f>
        <v>0</v>
      </c>
      <c r="U21" s="122">
        <f>S21-Q21</f>
        <v>0</v>
      </c>
      <c r="V21" s="123">
        <f>V20+Q21</f>
        <v>0</v>
      </c>
    </row>
    <row r="22" spans="1:22">
      <c r="A22" s="74"/>
      <c r="B22" s="74"/>
      <c r="C22" s="75"/>
      <c r="D22" s="75"/>
      <c r="E22" s="75"/>
      <c r="F22" s="75"/>
      <c r="G22" s="79"/>
      <c r="H22" s="80"/>
      <c r="I22" s="106"/>
      <c r="J22" s="104"/>
      <c r="K22" s="77"/>
      <c r="L22" s="76"/>
      <c r="M22" s="77"/>
      <c r="N22" s="77">
        <f>J22-L22</f>
        <v>0</v>
      </c>
      <c r="O22" s="105">
        <f>M22-K22</f>
        <v>0</v>
      </c>
      <c r="P22" s="104"/>
      <c r="Q22" s="77"/>
      <c r="R22" s="76"/>
      <c r="S22" s="77"/>
      <c r="T22" s="78">
        <f>P22-R22</f>
        <v>0</v>
      </c>
      <c r="U22" s="122">
        <f>S22-Q22</f>
        <v>0</v>
      </c>
      <c r="V22" s="123">
        <f>V21+Q22</f>
        <v>0</v>
      </c>
    </row>
    <row r="23" spans="1:22">
      <c r="A23" s="74"/>
      <c r="B23" s="74"/>
      <c r="C23" s="75"/>
      <c r="D23" s="75"/>
      <c r="E23" s="75"/>
      <c r="F23" s="75"/>
      <c r="G23" s="79"/>
      <c r="H23" s="80"/>
      <c r="I23" s="106"/>
      <c r="J23" s="104"/>
      <c r="K23" s="77"/>
      <c r="L23" s="76"/>
      <c r="M23" s="77"/>
      <c r="N23" s="77">
        <f>J23-L23</f>
        <v>0</v>
      </c>
      <c r="O23" s="105">
        <f>M23-K23</f>
        <v>0</v>
      </c>
      <c r="P23" s="104"/>
      <c r="Q23" s="77"/>
      <c r="R23" s="76"/>
      <c r="S23" s="77"/>
      <c r="T23" s="78">
        <f>P23-R23</f>
        <v>0</v>
      </c>
      <c r="U23" s="122">
        <f>S23-Q23</f>
        <v>0</v>
      </c>
      <c r="V23" s="123">
        <f>V22+Q23</f>
        <v>0</v>
      </c>
    </row>
    <row r="24" spans="1:22">
      <c r="A24" s="74"/>
      <c r="B24" s="74"/>
      <c r="C24" s="75"/>
      <c r="D24" s="75"/>
      <c r="E24" s="75"/>
      <c r="F24" s="75"/>
      <c r="G24" s="79"/>
      <c r="H24" s="80"/>
      <c r="I24" s="106"/>
      <c r="J24" s="74"/>
      <c r="K24" s="107">
        <f>SUM(K20:K23)</f>
        <v>0</v>
      </c>
      <c r="L24" s="75"/>
      <c r="M24" s="107">
        <f>SUM(M20:M23)</f>
        <v>0</v>
      </c>
      <c r="N24" s="75"/>
      <c r="O24" s="108"/>
      <c r="P24" s="104"/>
      <c r="Q24" s="107">
        <f>SUM(Q20:Q23)</f>
        <v>0</v>
      </c>
      <c r="R24" s="75"/>
      <c r="S24" s="107">
        <f>SUM(S20:S23)</f>
        <v>0</v>
      </c>
      <c r="T24" s="75"/>
      <c r="U24" s="124"/>
      <c r="V24" s="123"/>
    </row>
    <row r="25" spans="1:22">
      <c r="A25" s="74"/>
      <c r="B25" s="74"/>
      <c r="C25" s="75"/>
      <c r="D25" s="75"/>
      <c r="E25" s="75" t="s">
        <v>127</v>
      </c>
      <c r="F25" s="75"/>
      <c r="G25" s="79"/>
      <c r="H25" s="80"/>
      <c r="I25" s="106"/>
      <c r="J25" s="74"/>
      <c r="K25" s="75"/>
      <c r="L25" s="75"/>
      <c r="M25" s="75"/>
      <c r="N25" s="75"/>
      <c r="O25" s="108"/>
      <c r="P25" s="109" t="s">
        <v>128</v>
      </c>
      <c r="Q25" s="75"/>
      <c r="R25" s="75"/>
      <c r="S25" s="75"/>
      <c r="T25" s="75"/>
      <c r="U25" s="108"/>
      <c r="V25" s="123"/>
    </row>
    <row r="26" ht="10.95" spans="1:22">
      <c r="A26" s="81"/>
      <c r="B26" s="81"/>
      <c r="C26" s="82"/>
      <c r="D26" s="82"/>
      <c r="E26" s="82"/>
      <c r="F26" s="82"/>
      <c r="G26" s="83"/>
      <c r="H26" s="84"/>
      <c r="I26" s="110"/>
      <c r="J26" s="81"/>
      <c r="K26" s="82"/>
      <c r="L26" s="82"/>
      <c r="M26" s="82"/>
      <c r="N26" s="82"/>
      <c r="O26" s="111"/>
      <c r="P26" s="81"/>
      <c r="Q26" s="82"/>
      <c r="R26" s="82"/>
      <c r="S26" s="83"/>
      <c r="T26" s="82"/>
      <c r="U26" s="111"/>
      <c r="V26" s="126"/>
    </row>
    <row r="27" ht="10.95"/>
    <row r="28" spans="6:6">
      <c r="F28" s="85"/>
    </row>
    <row r="60" ht="13.8" spans="1:22">
      <c r="A60" s="86" t="s">
        <v>129</v>
      </c>
      <c r="O60" s="86" t="s">
        <v>130</v>
      </c>
      <c r="V60" s="127" t="s">
        <v>131</v>
      </c>
    </row>
  </sheetData>
  <sheetProtection selectLockedCells="1" selectUnlockedCells="1"/>
  <mergeCells count="26">
    <mergeCell ref="A1:V1"/>
    <mergeCell ref="B3:F3"/>
    <mergeCell ref="C5:D5"/>
    <mergeCell ref="C7:D7"/>
    <mergeCell ref="C9:D9"/>
    <mergeCell ref="G9:I9"/>
    <mergeCell ref="B11:I11"/>
    <mergeCell ref="J11:O11"/>
    <mergeCell ref="P11:U11"/>
    <mergeCell ref="J12:K12"/>
    <mergeCell ref="L12:M12"/>
    <mergeCell ref="N12:O12"/>
    <mergeCell ref="P12:Q12"/>
    <mergeCell ref="R12:S12"/>
    <mergeCell ref="T12:U12"/>
    <mergeCell ref="A11:A13"/>
    <mergeCell ref="B12:B13"/>
    <mergeCell ref="C12:C13"/>
    <mergeCell ref="D12:D13"/>
    <mergeCell ref="E12:E13"/>
    <mergeCell ref="F12:F13"/>
    <mergeCell ref="G12:G13"/>
    <mergeCell ref="H12:H13"/>
    <mergeCell ref="I12:I13"/>
    <mergeCell ref="V11:V13"/>
    <mergeCell ref="W12:W13"/>
  </mergeCells>
  <conditionalFormatting sqref="N15:O18">
    <cfRule type="cellIs" dxfId="0" priority="5" operator="lessThan">
      <formula>0</formula>
    </cfRule>
  </conditionalFormatting>
  <conditionalFormatting sqref="T15:U18">
    <cfRule type="cellIs" dxfId="0" priority="4" operator="lessThan">
      <formula>0</formula>
    </cfRule>
  </conditionalFormatting>
  <conditionalFormatting sqref="N20:O23">
    <cfRule type="cellIs" dxfId="0" priority="2" operator="lessThan">
      <formula>0</formula>
    </cfRule>
  </conditionalFormatting>
  <conditionalFormatting sqref="T20:U23">
    <cfRule type="cellIs" dxfId="0" priority="1" operator="lessThan">
      <formula>0</formula>
    </cfRule>
  </conditionalFormatting>
  <dataValidations count="9">
    <dataValidation allowBlank="1" showInputMessage="1" showErrorMessage="1" prompt="Nếu là Quyền đòi nợ đã hình thành thì bỏ phần này" sqref="J11:O11"/>
    <dataValidation allowBlank="1" showInputMessage="1" showErrorMessage="1" prompt="Nhập ngày giao hàng/nghiệm thu thực tế" sqref="L13"/>
    <dataValidation allowBlank="1" showInputMessage="1" showErrorMessage="1" prompt="Nếu số âm = Khách hàng chậm tiến độ thực hiện hợp đồng" sqref="N13"/>
    <dataValidation allowBlank="1" showInputMessage="1" showErrorMessage="1" prompt="Nhập ngày giao hàng/nghiệm thu theo quy định tại Hợp đồng đầu ra" sqref="J13"/>
    <dataValidation allowBlank="1" showInputMessage="1" showErrorMessage="1" prompt="Nhập giá trị nghiệm thu/giao hàng theo quy định trong Hợp đồng đầu ra" sqref="K13"/>
    <dataValidation allowBlank="1" showInputMessage="1" showErrorMessage="1" prompt="Nếu số âm = khách hàng chậm tiến độ thực hiện hợp đồng" sqref="O13"/>
    <dataValidation allowBlank="1" showInputMessage="1" showErrorMessage="1" prompt="Nhập giá trị giao hàng/nghiệm thu thực tế" sqref="M13"/>
    <dataValidation allowBlank="1" showInputMessage="1" showErrorMessage="1" prompt="Nhập ngày thanh toán theo tiến độ quy định tại Hợp đồng đầu ra" sqref="P13"/>
    <dataValidation allowBlank="1" showInputMessage="1" showErrorMessage="1" prompt="Nhập số tiền phải thanh toán theo tiến độ quy định tại Hợp đồng đầu ra" sqref="Q13"/>
  </dataValidations>
  <printOptions gridLines="1"/>
  <pageMargins left="0.61" right="0.55" top="0.56" bottom="0.37" header="0.22" footer="0.19"/>
  <pageSetup paperSize="9" scale="70" fitToHeight="10" orientation="landscape"/>
  <headerFooter alignWithMargins="0">
    <oddFooter>&amp;CPage &amp;P</oddFoot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5"/>
  <dimension ref="A1:S51"/>
  <sheetViews>
    <sheetView zoomScale="106" zoomScaleNormal="106" workbookViewId="0">
      <selection activeCell="D35" sqref="D35"/>
    </sheetView>
  </sheetViews>
  <sheetFormatPr defaultColWidth="9" defaultRowHeight="13.2"/>
  <cols>
    <col min="1" max="1" width="3.41666666666667" style="14" customWidth="1"/>
    <col min="2" max="4" width="13.4166666666667" style="14" customWidth="1"/>
    <col min="5" max="5" width="15.5833333333333" style="14" customWidth="1"/>
    <col min="6" max="6" width="22.1666666666667" style="14" customWidth="1"/>
    <col min="7" max="7" width="16.4166666666667" style="15" customWidth="1"/>
    <col min="8" max="9" width="18.4166666666667" style="15" customWidth="1"/>
    <col min="10" max="10" width="15.4166666666667" style="15" customWidth="1"/>
    <col min="11" max="11" width="24.4166666666667" style="15" customWidth="1"/>
    <col min="12" max="12" width="25.75" style="15" customWidth="1"/>
    <col min="13" max="13" width="14.25" style="15" customWidth="1"/>
    <col min="14" max="14" width="15.4166666666667" style="15" customWidth="1"/>
    <col min="15" max="16" width="14.25" style="15" customWidth="1"/>
    <col min="17" max="17" width="29.75" style="14" customWidth="1"/>
    <col min="18" max="18" width="13.25" style="14" customWidth="1"/>
    <col min="19" max="16384" width="9" style="14"/>
  </cols>
  <sheetData>
    <row r="1" spans="7:16">
      <c r="G1" s="16"/>
      <c r="H1" s="16"/>
      <c r="I1" s="16"/>
      <c r="J1" s="36"/>
      <c r="K1" s="36"/>
      <c r="L1" s="36"/>
      <c r="O1" s="37" t="s">
        <v>132</v>
      </c>
      <c r="P1" s="37" t="s">
        <v>133</v>
      </c>
    </row>
    <row r="2" spans="2:16">
      <c r="B2" s="1" t="s">
        <v>134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11"/>
      <c r="O2" s="38"/>
      <c r="P2" s="39" t="e">
        <f>P35+#REF!+P25</f>
        <v>#REF!</v>
      </c>
    </row>
    <row r="3" s="12" customFormat="1" spans="1:19">
      <c r="A3" s="14"/>
      <c r="B3" s="14"/>
      <c r="C3" s="14"/>
      <c r="D3" s="14"/>
      <c r="E3" s="14"/>
      <c r="F3" s="14"/>
      <c r="G3" s="15"/>
      <c r="H3" s="15"/>
      <c r="I3" s="15"/>
      <c r="J3" s="15"/>
      <c r="K3" s="15"/>
      <c r="L3" s="15"/>
      <c r="M3" s="15"/>
      <c r="N3" s="15"/>
      <c r="O3" s="15"/>
      <c r="P3" s="15"/>
      <c r="Q3" s="14"/>
      <c r="R3" s="14"/>
      <c r="S3" s="14"/>
    </row>
    <row r="4" s="13" customFormat="1" spans="1:19">
      <c r="A4" s="12"/>
      <c r="B4" s="17" t="s">
        <v>135</v>
      </c>
      <c r="C4" s="17"/>
      <c r="D4" s="17"/>
      <c r="E4" s="17"/>
      <c r="F4" s="17"/>
      <c r="G4" s="18"/>
      <c r="H4" s="18" t="s">
        <v>136</v>
      </c>
      <c r="I4" s="18"/>
      <c r="J4" s="18"/>
      <c r="K4" s="18"/>
      <c r="L4" s="18"/>
      <c r="M4" s="18"/>
      <c r="N4" s="18"/>
      <c r="O4" s="18"/>
      <c r="P4" s="18"/>
      <c r="Q4" s="12"/>
      <c r="R4" s="12"/>
      <c r="S4" s="12"/>
    </row>
    <row r="5" ht="26.4" spans="1:19">
      <c r="A5" s="19" t="s">
        <v>0</v>
      </c>
      <c r="B5" s="19" t="s">
        <v>137</v>
      </c>
      <c r="C5" s="19" t="s">
        <v>138</v>
      </c>
      <c r="D5" s="19" t="s">
        <v>139</v>
      </c>
      <c r="E5" s="19" t="s">
        <v>101</v>
      </c>
      <c r="F5" s="19" t="s">
        <v>3</v>
      </c>
      <c r="G5" s="20" t="s">
        <v>140</v>
      </c>
      <c r="H5" s="20" t="s">
        <v>141</v>
      </c>
      <c r="I5" s="40" t="s">
        <v>142</v>
      </c>
      <c r="J5" s="20" t="s">
        <v>143</v>
      </c>
      <c r="K5" s="40" t="s">
        <v>144</v>
      </c>
      <c r="L5" s="40" t="s">
        <v>145</v>
      </c>
      <c r="M5" s="20" t="s">
        <v>146</v>
      </c>
      <c r="N5" s="41" t="s">
        <v>147</v>
      </c>
      <c r="O5" s="20" t="s">
        <v>148</v>
      </c>
      <c r="P5" s="20" t="s">
        <v>149</v>
      </c>
      <c r="Q5" s="19" t="s">
        <v>150</v>
      </c>
      <c r="R5" s="13"/>
      <c r="S5" s="13"/>
    </row>
    <row r="6" spans="1:17">
      <c r="A6" s="21">
        <v>1</v>
      </c>
      <c r="B6" s="22" t="s">
        <v>151</v>
      </c>
      <c r="C6" s="22"/>
      <c r="D6" s="22">
        <v>0</v>
      </c>
      <c r="E6" s="22"/>
      <c r="F6" s="22"/>
      <c r="G6" s="23">
        <v>68948785550</v>
      </c>
      <c r="H6" s="23"/>
      <c r="I6" s="23"/>
      <c r="J6" s="23">
        <v>55493864000</v>
      </c>
      <c r="K6" s="23"/>
      <c r="L6" s="23"/>
      <c r="M6" s="23"/>
      <c r="N6" s="42">
        <f>G6-J6</f>
        <v>13454921550</v>
      </c>
      <c r="O6" s="23">
        <f t="shared" ref="O6:O11" si="0">N6</f>
        <v>13454921550</v>
      </c>
      <c r="P6" s="23">
        <f t="shared" ref="P6:P12" si="1">O6*0.9</f>
        <v>12109429395</v>
      </c>
      <c r="Q6" s="22" t="s">
        <v>152</v>
      </c>
    </row>
    <row r="7" spans="1:17">
      <c r="A7" s="21">
        <f t="shared" ref="A7:A12" si="2">1+A6</f>
        <v>2</v>
      </c>
      <c r="B7" s="22" t="s">
        <v>153</v>
      </c>
      <c r="C7" s="22"/>
      <c r="D7" s="22"/>
      <c r="E7" s="22"/>
      <c r="F7" s="22"/>
      <c r="G7" s="23">
        <v>25995181702</v>
      </c>
      <c r="H7" s="23"/>
      <c r="I7" s="23"/>
      <c r="J7" s="23">
        <v>20196163198</v>
      </c>
      <c r="K7" s="23"/>
      <c r="L7" s="23"/>
      <c r="M7" s="23"/>
      <c r="N7" s="42">
        <f>G7-J7</f>
        <v>5799018504</v>
      </c>
      <c r="O7" s="23">
        <f t="shared" si="0"/>
        <v>5799018504</v>
      </c>
      <c r="P7" s="23">
        <f t="shared" si="1"/>
        <v>5219116653.6</v>
      </c>
      <c r="Q7" s="22" t="s">
        <v>154</v>
      </c>
    </row>
    <row r="8" spans="1:17">
      <c r="A8" s="21">
        <f t="shared" si="2"/>
        <v>3</v>
      </c>
      <c r="B8" s="22" t="s">
        <v>155</v>
      </c>
      <c r="C8" s="24"/>
      <c r="D8" s="24"/>
      <c r="E8" s="24"/>
      <c r="F8" s="24"/>
      <c r="G8" s="25">
        <v>31549296000</v>
      </c>
      <c r="H8" s="25"/>
      <c r="I8" s="25"/>
      <c r="J8" s="23">
        <v>28376974130</v>
      </c>
      <c r="K8" s="23"/>
      <c r="L8" s="23"/>
      <c r="M8" s="23"/>
      <c r="N8" s="42">
        <f>G8-J8</f>
        <v>3172321870</v>
      </c>
      <c r="O8" s="23">
        <f t="shared" si="0"/>
        <v>3172321870</v>
      </c>
      <c r="P8" s="23">
        <f t="shared" si="1"/>
        <v>2855089683</v>
      </c>
      <c r="Q8" s="22" t="s">
        <v>156</v>
      </c>
    </row>
    <row r="9" spans="1:17">
      <c r="A9" s="21">
        <f t="shared" si="2"/>
        <v>4</v>
      </c>
      <c r="B9" s="22" t="s">
        <v>157</v>
      </c>
      <c r="G9" s="26">
        <v>65403201673</v>
      </c>
      <c r="H9" s="23">
        <f>M51</f>
        <v>0</v>
      </c>
      <c r="I9" s="23"/>
      <c r="J9" s="23">
        <f>10313328490+27518325986</f>
        <v>37831654476</v>
      </c>
      <c r="K9" s="23"/>
      <c r="L9" s="23"/>
      <c r="M9" s="23"/>
      <c r="N9" s="42">
        <f>G9-J9</f>
        <v>27571547197</v>
      </c>
      <c r="O9" s="23">
        <f t="shared" si="0"/>
        <v>27571547197</v>
      </c>
      <c r="P9" s="23">
        <f t="shared" si="1"/>
        <v>24814392477.3</v>
      </c>
      <c r="Q9" s="22"/>
    </row>
    <row r="10" spans="1:17">
      <c r="A10" s="21">
        <f t="shared" si="2"/>
        <v>5</v>
      </c>
      <c r="B10" s="22" t="s">
        <v>158</v>
      </c>
      <c r="C10" s="24"/>
      <c r="D10" s="24"/>
      <c r="E10" s="24"/>
      <c r="F10" s="24"/>
      <c r="G10" s="25">
        <v>18765000000</v>
      </c>
      <c r="H10" s="25"/>
      <c r="I10" s="25"/>
      <c r="J10" s="23">
        <f>G10</f>
        <v>18765000000</v>
      </c>
      <c r="K10" s="23"/>
      <c r="L10" s="23"/>
      <c r="M10" s="23"/>
      <c r="N10" s="42">
        <f>G10-J10</f>
        <v>0</v>
      </c>
      <c r="O10" s="23">
        <f t="shared" si="0"/>
        <v>0</v>
      </c>
      <c r="P10" s="23">
        <f t="shared" si="1"/>
        <v>0</v>
      </c>
      <c r="Q10" s="22" t="s">
        <v>159</v>
      </c>
    </row>
    <row r="11" spans="1:17">
      <c r="A11" s="21">
        <f t="shared" si="2"/>
        <v>6</v>
      </c>
      <c r="B11" s="22" t="s">
        <v>160</v>
      </c>
      <c r="C11" s="24"/>
      <c r="D11" s="24"/>
      <c r="E11" s="24"/>
      <c r="F11" s="24"/>
      <c r="G11" s="25">
        <f>[1]TONG!P7</f>
        <v>18716238450</v>
      </c>
      <c r="H11" s="25"/>
      <c r="I11" s="25"/>
      <c r="J11" s="23">
        <f>G11</f>
        <v>18716238450</v>
      </c>
      <c r="K11" s="23"/>
      <c r="L11" s="23"/>
      <c r="M11" s="23"/>
      <c r="N11" s="42"/>
      <c r="O11" s="23">
        <f t="shared" si="0"/>
        <v>0</v>
      </c>
      <c r="P11" s="23">
        <f t="shared" si="1"/>
        <v>0</v>
      </c>
      <c r="Q11" s="22"/>
    </row>
    <row r="12" spans="1:17">
      <c r="A12" s="21">
        <f t="shared" si="2"/>
        <v>7</v>
      </c>
      <c r="B12" s="27" t="s">
        <v>161</v>
      </c>
      <c r="C12" s="27"/>
      <c r="D12" s="27"/>
      <c r="E12" s="27"/>
      <c r="F12" s="27"/>
      <c r="G12" s="28">
        <f>SUM(G6:G10)</f>
        <v>210661464925</v>
      </c>
      <c r="H12" s="28"/>
      <c r="I12" s="28"/>
      <c r="J12" s="28">
        <f>SUM(J6:J10)</f>
        <v>160663655804</v>
      </c>
      <c r="K12" s="28"/>
      <c r="L12" s="28"/>
      <c r="M12" s="28">
        <f>SUM(M6:M10)</f>
        <v>0</v>
      </c>
      <c r="N12" s="28">
        <f>SUM(N6:N10)</f>
        <v>49997809121</v>
      </c>
      <c r="O12" s="28">
        <f>SUM(O6:O10)</f>
        <v>49997809121</v>
      </c>
      <c r="P12" s="43">
        <f t="shared" si="1"/>
        <v>44998028208.9</v>
      </c>
      <c r="Q12" s="22"/>
    </row>
    <row r="13" s="12" customFormat="1" spans="1:19">
      <c r="A13" s="29"/>
      <c r="B13" s="14"/>
      <c r="C13" s="14"/>
      <c r="D13" s="14"/>
      <c r="E13" s="14"/>
      <c r="F13" s="14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4"/>
      <c r="R13" s="14"/>
      <c r="S13" s="14"/>
    </row>
    <row r="14" spans="1:19">
      <c r="A14" s="30"/>
      <c r="B14" s="17" t="s">
        <v>162</v>
      </c>
      <c r="C14" s="17"/>
      <c r="D14" s="17"/>
      <c r="E14" s="17"/>
      <c r="F14" s="17"/>
      <c r="G14" s="18"/>
      <c r="H14" s="18" t="s">
        <v>163</v>
      </c>
      <c r="I14" s="18"/>
      <c r="J14" s="18"/>
      <c r="K14" s="18"/>
      <c r="L14" s="18"/>
      <c r="M14" s="18"/>
      <c r="N14" s="18"/>
      <c r="O14" s="18"/>
      <c r="P14" s="18"/>
      <c r="Q14" s="12"/>
      <c r="R14" s="12"/>
      <c r="S14" s="12"/>
    </row>
    <row r="15" ht="26.4" spans="1:16">
      <c r="A15" s="19" t="s">
        <v>0</v>
      </c>
      <c r="B15" s="27" t="s">
        <v>137</v>
      </c>
      <c r="C15" s="27" t="s">
        <v>138</v>
      </c>
      <c r="D15" s="27" t="str">
        <f>D5</f>
        <v>Số HĐ thi công</v>
      </c>
      <c r="E15" s="27" t="str">
        <f>E5</f>
        <v>Giá trị hợp đồng</v>
      </c>
      <c r="F15" s="27" t="s">
        <v>164</v>
      </c>
      <c r="G15" s="28" t="s">
        <v>165</v>
      </c>
      <c r="H15" s="28" t="s">
        <v>166</v>
      </c>
      <c r="I15" s="44" t="s">
        <v>167</v>
      </c>
      <c r="J15" s="28" t="s">
        <v>168</v>
      </c>
      <c r="K15" s="28" t="str">
        <f>K5</f>
        <v>Ngày thanh toán 
cập nhật</v>
      </c>
      <c r="L15" s="28" t="str">
        <f>L5</f>
        <v>Giá trị thanh 
toán cập nhật</v>
      </c>
      <c r="M15" s="28" t="s">
        <v>169</v>
      </c>
      <c r="N15" s="26"/>
      <c r="O15" s="26"/>
      <c r="P15" s="26"/>
    </row>
    <row r="16" spans="1:16">
      <c r="A16" s="21"/>
      <c r="B16" s="22" t="s">
        <v>158</v>
      </c>
      <c r="C16" s="22"/>
      <c r="D16" s="22"/>
      <c r="E16" s="22"/>
      <c r="F16" s="22"/>
      <c r="G16" s="31">
        <v>36093026544</v>
      </c>
      <c r="H16" s="31">
        <f>G10</f>
        <v>18765000000</v>
      </c>
      <c r="I16" s="31"/>
      <c r="J16" s="31">
        <f t="shared" ref="J16:J22" si="3">G16-H16</f>
        <v>17328026544</v>
      </c>
      <c r="K16" s="31"/>
      <c r="L16" s="31"/>
      <c r="M16" s="31">
        <f t="shared" ref="M16:M22" si="4">J16*0.7</f>
        <v>12129618580.8</v>
      </c>
      <c r="N16" s="45"/>
      <c r="O16" s="31"/>
      <c r="P16" s="31"/>
    </row>
    <row r="17" spans="1:16">
      <c r="A17" s="21"/>
      <c r="B17" s="27" t="s">
        <v>160</v>
      </c>
      <c r="C17" s="27"/>
      <c r="D17" s="27"/>
      <c r="E17" s="27"/>
      <c r="F17" s="27"/>
      <c r="G17" s="31">
        <v>32417133139</v>
      </c>
      <c r="H17" s="31">
        <f>G11</f>
        <v>18716238450</v>
      </c>
      <c r="I17" s="31"/>
      <c r="J17" s="32">
        <f t="shared" si="3"/>
        <v>13700894689</v>
      </c>
      <c r="K17" s="32"/>
      <c r="L17" s="32"/>
      <c r="M17" s="31">
        <f t="shared" si="4"/>
        <v>9590626282.3</v>
      </c>
      <c r="N17" s="45"/>
      <c r="O17" s="31"/>
      <c r="P17" s="31"/>
    </row>
    <row r="18" spans="1:16">
      <c r="A18" s="21"/>
      <c r="B18" s="22" t="s">
        <v>170</v>
      </c>
      <c r="C18" s="22"/>
      <c r="D18" s="22"/>
      <c r="E18" s="22"/>
      <c r="F18" s="22"/>
      <c r="G18" s="31">
        <v>108657296083</v>
      </c>
      <c r="H18" s="31">
        <f>G9</f>
        <v>65403201673</v>
      </c>
      <c r="I18" s="31"/>
      <c r="J18" s="31">
        <f t="shared" si="3"/>
        <v>43254094410</v>
      </c>
      <c r="K18" s="31"/>
      <c r="L18" s="31"/>
      <c r="M18" s="31">
        <f t="shared" si="4"/>
        <v>30277866087</v>
      </c>
      <c r="N18" s="45"/>
      <c r="O18" s="31"/>
      <c r="P18" s="31"/>
    </row>
    <row r="19" spans="1:16">
      <c r="A19" s="21"/>
      <c r="B19" s="27" t="s">
        <v>171</v>
      </c>
      <c r="C19" s="27"/>
      <c r="D19" s="27"/>
      <c r="E19" s="27"/>
      <c r="F19" s="27"/>
      <c r="G19" s="31">
        <v>27177499999</v>
      </c>
      <c r="H19" s="32"/>
      <c r="I19" s="32"/>
      <c r="J19" s="31">
        <f t="shared" si="3"/>
        <v>27177499999</v>
      </c>
      <c r="K19" s="31"/>
      <c r="L19" s="31"/>
      <c r="M19" s="31">
        <f t="shared" si="4"/>
        <v>19024249999.3</v>
      </c>
      <c r="N19" s="45"/>
      <c r="O19" s="31"/>
      <c r="P19" s="31"/>
    </row>
    <row r="20" spans="1:16">
      <c r="A20" s="21"/>
      <c r="B20" s="22" t="s">
        <v>151</v>
      </c>
      <c r="C20" s="22"/>
      <c r="D20" s="22"/>
      <c r="E20" s="22"/>
      <c r="F20" s="22"/>
      <c r="G20" s="31">
        <v>83462688970</v>
      </c>
      <c r="H20" s="31">
        <f>G6</f>
        <v>68948785550</v>
      </c>
      <c r="I20" s="31"/>
      <c r="J20" s="32">
        <f t="shared" si="3"/>
        <v>14513903420</v>
      </c>
      <c r="K20" s="32"/>
      <c r="L20" s="32"/>
      <c r="M20" s="31">
        <f t="shared" si="4"/>
        <v>10159732394</v>
      </c>
      <c r="N20" s="45"/>
      <c r="O20" s="31"/>
      <c r="P20" s="31"/>
    </row>
    <row r="21" spans="1:16">
      <c r="A21" s="21"/>
      <c r="B21" s="22" t="s">
        <v>153</v>
      </c>
      <c r="C21" s="22"/>
      <c r="D21" s="22"/>
      <c r="E21" s="22"/>
      <c r="F21" s="22"/>
      <c r="G21" s="31">
        <v>28541276680</v>
      </c>
      <c r="H21" s="31">
        <f>G7</f>
        <v>25995181702</v>
      </c>
      <c r="I21" s="31"/>
      <c r="J21" s="32">
        <f t="shared" si="3"/>
        <v>2546094978</v>
      </c>
      <c r="K21" s="32"/>
      <c r="L21" s="32"/>
      <c r="M21" s="31">
        <f t="shared" si="4"/>
        <v>1782266484.6</v>
      </c>
      <c r="N21" s="45"/>
      <c r="O21" s="31"/>
      <c r="P21" s="31"/>
    </row>
    <row r="22" spans="1:16">
      <c r="A22" s="21"/>
      <c r="B22" s="22" t="s">
        <v>155</v>
      </c>
      <c r="C22" s="22"/>
      <c r="D22" s="22"/>
      <c r="E22" s="22"/>
      <c r="F22" s="22"/>
      <c r="G22" s="31">
        <v>33458486444</v>
      </c>
      <c r="H22" s="31">
        <f>G8</f>
        <v>31549296000</v>
      </c>
      <c r="I22" s="31"/>
      <c r="J22" s="31">
        <f t="shared" si="3"/>
        <v>1909190444</v>
      </c>
      <c r="K22" s="31"/>
      <c r="L22" s="31"/>
      <c r="M22" s="31">
        <f t="shared" si="4"/>
        <v>1336433310.8</v>
      </c>
      <c r="N22" s="45"/>
      <c r="O22" s="31"/>
      <c r="P22" s="31"/>
    </row>
    <row r="23" spans="1:16">
      <c r="A23" s="21"/>
      <c r="B23" s="22"/>
      <c r="C23" s="22"/>
      <c r="D23" s="22"/>
      <c r="E23" s="22"/>
      <c r="F23" s="22"/>
      <c r="G23" s="31"/>
      <c r="H23" s="31"/>
      <c r="I23" s="31"/>
      <c r="J23" s="31"/>
      <c r="K23" s="31"/>
      <c r="L23" s="31"/>
      <c r="M23" s="31"/>
      <c r="N23" s="45"/>
      <c r="O23" s="31"/>
      <c r="P23" s="31"/>
    </row>
    <row r="24" ht="15" customHeight="1" spans="1:16">
      <c r="A24" s="21"/>
      <c r="B24" s="22"/>
      <c r="C24" s="22"/>
      <c r="D24" s="22"/>
      <c r="E24" s="22"/>
      <c r="F24" s="22"/>
      <c r="G24" s="31"/>
      <c r="H24" s="31"/>
      <c r="I24" s="31"/>
      <c r="J24" s="31"/>
      <c r="K24" s="31"/>
      <c r="L24" s="31"/>
      <c r="M24" s="31"/>
      <c r="N24" s="45"/>
      <c r="O24" s="31"/>
      <c r="P24" s="31"/>
    </row>
    <row r="25" spans="1:16">
      <c r="A25" s="33" t="s">
        <v>172</v>
      </c>
      <c r="B25" s="34"/>
      <c r="C25" s="34"/>
      <c r="D25" s="34"/>
      <c r="E25" s="34"/>
      <c r="F25" s="34"/>
      <c r="G25" s="35">
        <f>SUM(G16:G24)</f>
        <v>349807407859</v>
      </c>
      <c r="H25" s="35">
        <f>SUM(H16:H24)</f>
        <v>229377703375</v>
      </c>
      <c r="I25" s="35"/>
      <c r="J25" s="35">
        <f>SUM(J16:J24)</f>
        <v>120429704484</v>
      </c>
      <c r="K25" s="35"/>
      <c r="L25" s="35"/>
      <c r="M25" s="35">
        <f>SUM(M16:M24)</f>
        <v>84300793138.8</v>
      </c>
      <c r="N25" s="46"/>
      <c r="O25" s="31"/>
      <c r="P25" s="43">
        <f>M25</f>
        <v>84300793138.8</v>
      </c>
    </row>
    <row r="26" spans="1:1">
      <c r="A26" s="29"/>
    </row>
    <row r="27" spans="1:1">
      <c r="A27" s="29"/>
    </row>
    <row r="28" s="12" customFormat="1" spans="1:19">
      <c r="A28" s="29"/>
      <c r="B28" s="14"/>
      <c r="C28" s="14"/>
      <c r="D28" s="14"/>
      <c r="E28" s="14"/>
      <c r="F28" s="14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4"/>
      <c r="R28" s="14"/>
      <c r="S28" s="14"/>
    </row>
    <row r="29" spans="1:19">
      <c r="A29" s="30"/>
      <c r="B29" s="17" t="s">
        <v>173</v>
      </c>
      <c r="C29" s="17"/>
      <c r="D29" s="17"/>
      <c r="E29" s="17"/>
      <c r="F29" s="17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2"/>
      <c r="R29" s="12"/>
      <c r="S29" s="12"/>
    </row>
    <row r="30" spans="1:9">
      <c r="A30" s="21" t="s">
        <v>0</v>
      </c>
      <c r="B30" s="27" t="s">
        <v>174</v>
      </c>
      <c r="C30" s="27"/>
      <c r="D30" s="27"/>
      <c r="E30" s="27"/>
      <c r="F30" s="27"/>
      <c r="G30" s="35" t="s">
        <v>132</v>
      </c>
      <c r="H30" s="35" t="s">
        <v>175</v>
      </c>
      <c r="I30" s="47"/>
    </row>
    <row r="33" s="12" customFormat="1" spans="1:19">
      <c r="A33" s="14"/>
      <c r="B33" s="14"/>
      <c r="C33" s="14"/>
      <c r="D33" s="14"/>
      <c r="E33" s="14"/>
      <c r="F33" s="14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4"/>
      <c r="R33" s="14"/>
      <c r="S33" s="14"/>
    </row>
    <row r="34" spans="1:19">
      <c r="A34" s="12"/>
      <c r="B34" s="17" t="s">
        <v>176</v>
      </c>
      <c r="C34" s="17"/>
      <c r="D34" s="17"/>
      <c r="E34" s="17"/>
      <c r="F34" s="17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2"/>
      <c r="R34" s="12"/>
      <c r="S34" s="12"/>
    </row>
    <row r="35" spans="1:12">
      <c r="A35" s="21" t="s">
        <v>0</v>
      </c>
      <c r="B35" s="27" t="s">
        <v>177</v>
      </c>
      <c r="C35" s="27"/>
      <c r="D35" s="27"/>
      <c r="E35" s="27"/>
      <c r="F35" s="27"/>
      <c r="G35" s="35" t="s">
        <v>132</v>
      </c>
      <c r="H35" s="35" t="s">
        <v>178</v>
      </c>
      <c r="I35" s="47"/>
      <c r="J35" s="36"/>
      <c r="K35" s="36"/>
      <c r="L35" s="36"/>
    </row>
    <row r="36" spans="7:12">
      <c r="G36" s="16"/>
      <c r="H36" s="16"/>
      <c r="I36" s="16"/>
      <c r="J36" s="36"/>
      <c r="K36" s="36"/>
      <c r="L36" s="36"/>
    </row>
    <row r="37" spans="7:12">
      <c r="G37" s="16"/>
      <c r="H37" s="16"/>
      <c r="I37" s="16"/>
      <c r="J37" s="36"/>
      <c r="K37" s="36"/>
      <c r="L37" s="36"/>
    </row>
    <row r="38" spans="2:16">
      <c r="B38" s="1" t="s">
        <v>179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11"/>
      <c r="O38" s="38"/>
      <c r="P38" s="38">
        <f>SUM(P34:P37)</f>
        <v>0</v>
      </c>
    </row>
    <row r="39" spans="1:9">
      <c r="A39" s="14" t="s">
        <v>0</v>
      </c>
      <c r="B39" s="27" t="s">
        <v>180</v>
      </c>
      <c r="C39" s="27"/>
      <c r="D39" s="27"/>
      <c r="E39" s="27"/>
      <c r="F39" s="27"/>
      <c r="G39" s="35" t="s">
        <v>181</v>
      </c>
      <c r="H39" s="35" t="s">
        <v>182</v>
      </c>
      <c r="I39" s="47"/>
    </row>
    <row r="40" spans="2:15">
      <c r="B40" s="22" t="s">
        <v>183</v>
      </c>
      <c r="C40" s="22"/>
      <c r="D40" s="22"/>
      <c r="E40" s="22"/>
      <c r="F40" s="22"/>
      <c r="G40" s="31"/>
      <c r="H40" s="31"/>
      <c r="I40" s="16"/>
      <c r="O40" s="14"/>
    </row>
    <row r="41" spans="2:14">
      <c r="B41" s="22" t="s">
        <v>184</v>
      </c>
      <c r="C41" s="22"/>
      <c r="D41" s="22"/>
      <c r="E41" s="22"/>
      <c r="F41" s="22"/>
      <c r="G41" s="31"/>
      <c r="H41" s="31"/>
      <c r="I41" s="16"/>
      <c r="M41" s="26"/>
      <c r="N41" s="26"/>
    </row>
    <row r="42" spans="7:9">
      <c r="G42" s="16"/>
      <c r="H42" s="16"/>
      <c r="I42" s="16"/>
    </row>
    <row r="43" spans="7:17">
      <c r="G43" s="16"/>
      <c r="H43" s="16"/>
      <c r="I43" s="16"/>
      <c r="J43" s="36"/>
      <c r="K43" s="36"/>
      <c r="L43" s="36"/>
      <c r="Q43" s="15"/>
    </row>
    <row r="47" spans="13:13">
      <c r="M47" s="26"/>
    </row>
    <row r="49" spans="13:13">
      <c r="M49" s="37"/>
    </row>
    <row r="51" spans="13:13">
      <c r="M51" s="37"/>
    </row>
  </sheetData>
  <mergeCells count="3">
    <mergeCell ref="B2:N2"/>
    <mergeCell ref="A25:B25"/>
    <mergeCell ref="B38:N38"/>
  </mergeCells>
  <pageMargins left="0.75" right="0.75" top="1" bottom="1" header="0.5" footer="0.5"/>
  <pageSetup paperSize="1" orientation="portrait"/>
  <headerFooter alignWithMargins="0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6"/>
  <dimension ref="A1:K15"/>
  <sheetViews>
    <sheetView topLeftCell="E1" workbookViewId="0">
      <selection activeCell="H27" sqref="H27"/>
    </sheetView>
  </sheetViews>
  <sheetFormatPr defaultColWidth="9" defaultRowHeight="15"/>
  <cols>
    <col min="3" max="3" width="11.8333333333333" customWidth="1"/>
    <col min="5" max="5" width="12" customWidth="1"/>
    <col min="6" max="6" width="12.4166666666667" customWidth="1"/>
    <col min="7" max="7" width="23.4166666666667" customWidth="1"/>
    <col min="8" max="9" width="16" customWidth="1"/>
    <col min="10" max="10" width="16.4166666666667" customWidth="1"/>
  </cols>
  <sheetData>
    <row r="1" spans="3:11">
      <c r="C1" s="1" t="s">
        <v>179</v>
      </c>
      <c r="D1" s="2"/>
      <c r="E1" s="2"/>
      <c r="F1" s="2"/>
      <c r="G1" s="2"/>
      <c r="H1" s="2"/>
      <c r="I1" s="2"/>
      <c r="J1" s="11"/>
      <c r="K1">
        <f>F2+H12</f>
        <v>0</v>
      </c>
    </row>
    <row r="2" ht="15.6" spans="1:6">
      <c r="A2" s="3" t="s">
        <v>185</v>
      </c>
      <c r="B2" s="3"/>
      <c r="C2" s="4"/>
      <c r="F2">
        <f>SUM(F4:F11)</f>
        <v>0</v>
      </c>
    </row>
    <row r="3" ht="15.6" spans="3:11">
      <c r="C3" s="5" t="s">
        <v>0</v>
      </c>
      <c r="D3" s="5" t="s">
        <v>186</v>
      </c>
      <c r="E3" s="5" t="s">
        <v>187</v>
      </c>
      <c r="F3" s="5" t="s">
        <v>188</v>
      </c>
      <c r="G3" s="5" t="s">
        <v>189</v>
      </c>
      <c r="H3" s="5" t="s">
        <v>190</v>
      </c>
      <c r="I3" s="5" t="s">
        <v>191</v>
      </c>
      <c r="J3" s="5" t="s">
        <v>192</v>
      </c>
      <c r="K3" s="5" t="s">
        <v>193</v>
      </c>
    </row>
    <row r="4" ht="15.6" spans="3:9">
      <c r="C4" s="6"/>
      <c r="D4" s="6"/>
      <c r="E4" s="6"/>
      <c r="F4" s="6"/>
      <c r="G4" s="6"/>
      <c r="H4" s="6"/>
      <c r="I4" s="6">
        <v>0</v>
      </c>
    </row>
    <row r="5" ht="15.6" spans="3:10">
      <c r="C5" s="6"/>
      <c r="D5" s="6"/>
      <c r="E5" s="6"/>
      <c r="F5" s="6"/>
      <c r="G5" s="6"/>
      <c r="H5" s="6"/>
      <c r="I5" s="6"/>
      <c r="J5" s="6"/>
    </row>
    <row r="6" ht="15.6" spans="3:10">
      <c r="C6" s="6"/>
      <c r="D6" s="6"/>
      <c r="E6" s="6"/>
      <c r="F6" s="6"/>
      <c r="G6" s="6"/>
      <c r="H6" s="6"/>
      <c r="I6" s="6"/>
      <c r="J6" s="6"/>
    </row>
    <row r="7" ht="15.6" spans="3:10">
      <c r="C7" s="6"/>
      <c r="D7" s="6"/>
      <c r="E7" s="6"/>
      <c r="F7" s="6"/>
      <c r="G7" s="6"/>
      <c r="H7" s="6"/>
      <c r="I7" s="6"/>
      <c r="J7" s="6"/>
    </row>
    <row r="8" ht="15.6" spans="3:10">
      <c r="C8" s="6"/>
      <c r="D8" s="6"/>
      <c r="E8" s="6"/>
      <c r="F8" s="6"/>
      <c r="G8" s="6"/>
      <c r="H8" s="6"/>
      <c r="I8" s="6"/>
      <c r="J8" s="6"/>
    </row>
    <row r="9" ht="15.6" spans="3:10">
      <c r="C9" s="6"/>
      <c r="D9" s="6"/>
      <c r="E9" s="6"/>
      <c r="F9" s="6"/>
      <c r="G9" s="6"/>
      <c r="H9" s="6"/>
      <c r="I9" s="6"/>
      <c r="J9" s="6"/>
    </row>
    <row r="12" ht="15.6" spans="1:8">
      <c r="A12" s="7" t="s">
        <v>194</v>
      </c>
      <c r="B12" s="7"/>
      <c r="C12" s="8"/>
      <c r="H12">
        <f>SUM(H14:H28)</f>
        <v>0</v>
      </c>
    </row>
    <row r="13" ht="31.2" spans="1:10">
      <c r="A13" s="9" t="s">
        <v>0</v>
      </c>
      <c r="B13" s="9" t="s">
        <v>195</v>
      </c>
      <c r="C13" s="9" t="s">
        <v>196</v>
      </c>
      <c r="D13" s="10" t="s">
        <v>197</v>
      </c>
      <c r="E13" s="10" t="s">
        <v>198</v>
      </c>
      <c r="F13" s="9" t="s">
        <v>199</v>
      </c>
      <c r="G13" s="9" t="s">
        <v>200</v>
      </c>
      <c r="H13" s="9" t="s">
        <v>182</v>
      </c>
      <c r="I13" s="9" t="str">
        <f>I3</f>
        <v>HĐ thế chấp TSBĐ</v>
      </c>
      <c r="J13" s="9" t="str">
        <f>J3</f>
        <v>Giá trị TSBĐ</v>
      </c>
    </row>
    <row r="15" ht="14.25" customHeight="1"/>
  </sheetData>
  <mergeCells count="3">
    <mergeCell ref="C1:J1"/>
    <mergeCell ref="A2:C2"/>
    <mergeCell ref="A12:C12"/>
  </mergeCells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���u l���n ���
</file>

<file path=customXml/item2.xml>��
</file>

<file path=customXml/item3.xml>��
</file>

<file path=customXml/item4.xml>���
</file>

<file path=customXml/itemProps1.xml><?xml version="1.0" encoding="utf-8"?>
<ds:datastoreItem xmlns:ds="http://schemas.openxmlformats.org/officeDocument/2006/customXml" ds:itemID="{14D1D33C-D70A-4DC1-8B1C-82BDBFBC5208}">
  <ds:schemaRefs/>
</ds:datastoreItem>
</file>

<file path=customXml/itemProps2.xml><?xml version="1.0" encoding="utf-8"?>
<ds:datastoreItem xmlns:ds="http://schemas.openxmlformats.org/officeDocument/2006/customXml" ds:itemID="{E84C005A-4627-49BF-B1F0-8335740490C0}">
  <ds:schemaRefs/>
</ds:datastoreItem>
</file>

<file path=customXml/itemProps3.xml><?xml version="1.0" encoding="utf-8"?>
<ds:datastoreItem xmlns:ds="http://schemas.openxmlformats.org/officeDocument/2006/customXml" ds:itemID="{A382E806-B215-4D51-8F7E-8013DBDC4B82}">
  <ds:schemaRefs/>
</ds:datastoreItem>
</file>

<file path=customXml/itemProps4.xml><?xml version="1.0" encoding="utf-8"?>
<ds:datastoreItem xmlns:ds="http://schemas.openxmlformats.org/officeDocument/2006/customXml" ds:itemID="{488D9F4F-4160-4DFA-990A-47FEA0AEA094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Bang theo doi tien do DA</vt:lpstr>
      <vt:lpstr>Thông tin va Gia thiet</vt:lpstr>
      <vt:lpstr>Theo doi QDN</vt:lpstr>
      <vt:lpstr>QUẢN LÝ TSBĐ LÀ QĐN</vt:lpstr>
      <vt:lpstr>QLY TD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</dc:creator>
  <cp:lastModifiedBy>thaontp7</cp:lastModifiedBy>
  <dcterms:created xsi:type="dcterms:W3CDTF">2006-08-02T03:40:00Z</dcterms:created>
  <cp:lastPrinted>2020-03-06T02:57:00Z</cp:lastPrinted>
  <dcterms:modified xsi:type="dcterms:W3CDTF">2024-12-27T10:41:59Z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0x01010084BF56DD87899D4D883D465A206FE0BD</vt:lpwstr>
  </property>
  <property fmtid="{D5CDD505-2E9C-101B-9397-08002B2CF9AE}" pid="3" name="_dlc_DocIdItemGuid">
    <vt:lpwstr>e120ff0c-efd2-4222-9f10-dd8e1c4062a0</vt:lpwstr>
  </property>
  <property fmtid="{D5CDD505-2E9C-101B-9397-08002B2CF9AE}" pid="4" name="KSOProductBuildVer">
    <vt:lpwstr>1033-11.2.0.10258</vt:lpwstr>
  </property>
  <property fmtid="{D5CDD505-2E9C-101B-9397-08002B2CF9AE}" pid="5" name="ICV">
    <vt:lpwstr>469F7175986E40C1A77F1FE172507134</vt:lpwstr>
  </property>
</Properties>
</file>